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codeName="{22E68647-3C60-695B-3CA0-4895CD717B8A}"/>
  <workbookPr showInkAnnotation="0" updateLinks="never" codeName="ThisWorkbook" autoCompressPictures="0"/>
  <mc:AlternateContent xmlns:mc="http://schemas.openxmlformats.org/markup-compatibility/2006">
    <mc:Choice Requires="x15">
      <x15ac:absPath xmlns:x15ac="http://schemas.microsoft.com/office/spreadsheetml/2010/11/ac" url="Z:\SDG\2019\4. Mejora e Innovación\"/>
    </mc:Choice>
  </mc:AlternateContent>
  <xr:revisionPtr revIDLastSave="0" documentId="13_ncr:1_{1078A92E-A10C-4398-AB3F-66F4BDB72C3C}" xr6:coauthVersionLast="40" xr6:coauthVersionMax="40" xr10:uidLastSave="{00000000-0000-0000-0000-000000000000}"/>
  <bookViews>
    <workbookView xWindow="0" yWindow="0" windowWidth="20490" windowHeight="7485" tabRatio="855" activeTab="3"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RIESGO'!$H$26:$K$36</definedName>
    <definedName name="_xlnm._FilterDatabase" localSheetId="4" hidden="1">'2a. HOJA DE CONTROLES'!$G$13:$S$20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DATOS!$AS$76:$AS$77</definedName>
    <definedName name="CONTROLES_PROBABILIDAD">DATOS!$AR$76:$AR$77</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DATOS!$BL$2:$BL$4</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CONTROLES'!$F$17:$R$516</definedName>
    <definedName name="HUILA" localSheetId="3">Tabla20[HUILA]</definedName>
    <definedName name="HUILA">Tabla20[HUILA]</definedName>
    <definedName name="ID_PROCESO">DATOS!$A$2:$C$16</definedName>
    <definedName name="IDENTIFICACION_RIESGO">'1. IDENTIFICACION DEL RIESGO'!$F$27:$AL$36</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DATOS!$A$2:$A$17</definedName>
    <definedName name="PROCESO">DATOS!$A$2:$A$17</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26" i="9" l="1"/>
  <c r="O26" i="9"/>
  <c r="P26" i="9"/>
  <c r="T26" i="9"/>
  <c r="Q26" i="9" l="1"/>
  <c r="R26" i="9" s="1"/>
  <c r="I11" i="3" l="1"/>
  <c r="L18" i="3" l="1"/>
  <c r="L19" i="3"/>
  <c r="L20" i="3"/>
  <c r="AB30" i="1"/>
  <c r="AB31" i="1"/>
  <c r="T19" i="9" l="1"/>
  <c r="T20" i="9"/>
  <c r="T21" i="9"/>
  <c r="T22" i="9"/>
  <c r="T23" i="9"/>
  <c r="T24" i="9"/>
  <c r="T25" i="9"/>
  <c r="T27" i="9"/>
  <c r="T28" i="9"/>
  <c r="T29" i="9"/>
  <c r="T30" i="9"/>
  <c r="T31" i="9"/>
  <c r="T32" i="9"/>
  <c r="T33" i="9"/>
  <c r="T34" i="9"/>
  <c r="T35" i="9"/>
  <c r="T36" i="9"/>
  <c r="T37" i="9"/>
  <c r="T38" i="9"/>
  <c r="T39" i="9"/>
  <c r="T40" i="9"/>
  <c r="T41" i="9"/>
  <c r="T42" i="9"/>
  <c r="T43" i="9"/>
  <c r="T44" i="9"/>
  <c r="T45" i="9"/>
  <c r="T46" i="9"/>
  <c r="T47" i="9"/>
  <c r="T48" i="9"/>
  <c r="T49" i="9"/>
  <c r="T50" i="9"/>
  <c r="T51" i="9"/>
  <c r="T52" i="9"/>
  <c r="T53" i="9"/>
  <c r="T54" i="9"/>
  <c r="T55" i="9"/>
  <c r="T56" i="9"/>
  <c r="T57" i="9"/>
  <c r="T58"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T466" i="9"/>
  <c r="T467" i="9"/>
  <c r="T468" i="9"/>
  <c r="T469" i="9"/>
  <c r="T470" i="9"/>
  <c r="T471" i="9"/>
  <c r="T472" i="9"/>
  <c r="T473" i="9"/>
  <c r="T474" i="9"/>
  <c r="T475" i="9"/>
  <c r="T476" i="9"/>
  <c r="T477" i="9"/>
  <c r="T478" i="9"/>
  <c r="T479" i="9"/>
  <c r="T480" i="9"/>
  <c r="T481" i="9"/>
  <c r="T482" i="9"/>
  <c r="T483" i="9"/>
  <c r="T484" i="9"/>
  <c r="T485" i="9"/>
  <c r="T486" i="9"/>
  <c r="T487" i="9"/>
  <c r="T488" i="9"/>
  <c r="T489" i="9"/>
  <c r="T490" i="9"/>
  <c r="T491" i="9"/>
  <c r="T492" i="9"/>
  <c r="T493" i="9"/>
  <c r="T494" i="9"/>
  <c r="T495" i="9"/>
  <c r="T496" i="9"/>
  <c r="T497" i="9"/>
  <c r="T498" i="9"/>
  <c r="T499" i="9"/>
  <c r="T500" i="9"/>
  <c r="T501" i="9"/>
  <c r="T502" i="9"/>
  <c r="T503" i="9"/>
  <c r="T504" i="9"/>
  <c r="T505" i="9"/>
  <c r="T506" i="9"/>
  <c r="T507" i="9"/>
  <c r="T508" i="9"/>
  <c r="T509" i="9"/>
  <c r="T510" i="9"/>
  <c r="T511" i="9"/>
  <c r="T512" i="9"/>
  <c r="T513" i="9"/>
  <c r="T514" i="9"/>
  <c r="T515" i="9"/>
  <c r="T516" i="9"/>
  <c r="Q32" i="9"/>
  <c r="R32" i="9" s="1"/>
  <c r="U32" i="9" s="1"/>
  <c r="Q33" i="9"/>
  <c r="R33" i="9" s="1"/>
  <c r="U33" i="9" s="1"/>
  <c r="Q34" i="9"/>
  <c r="R34" i="9" s="1"/>
  <c r="U34" i="9" s="1"/>
  <c r="Q35" i="9"/>
  <c r="R35" i="9" s="1"/>
  <c r="U35" i="9" s="1"/>
  <c r="Q36" i="9"/>
  <c r="R36" i="9" s="1"/>
  <c r="U36" i="9" s="1"/>
  <c r="Q37" i="9"/>
  <c r="R37" i="9" s="1"/>
  <c r="U37" i="9" s="1"/>
  <c r="Q38" i="9"/>
  <c r="R38" i="9" s="1"/>
  <c r="U38" i="9" s="1"/>
  <c r="Q39" i="9"/>
  <c r="R39" i="9" s="1"/>
  <c r="U39" i="9" s="1"/>
  <c r="Q40" i="9"/>
  <c r="R40" i="9" s="1"/>
  <c r="U40" i="9" s="1"/>
  <c r="Q41" i="9"/>
  <c r="R41" i="9" s="1"/>
  <c r="U41" i="9" s="1"/>
  <c r="Q42" i="9"/>
  <c r="R42" i="9" s="1"/>
  <c r="U42" i="9" s="1"/>
  <c r="Q43" i="9"/>
  <c r="R43" i="9" s="1"/>
  <c r="U43" i="9" s="1"/>
  <c r="Q44" i="9"/>
  <c r="R44" i="9" s="1"/>
  <c r="U44" i="9" s="1"/>
  <c r="Q45" i="9"/>
  <c r="R45" i="9" s="1"/>
  <c r="U45" i="9" s="1"/>
  <c r="Q46" i="9"/>
  <c r="R46" i="9" s="1"/>
  <c r="U46" i="9" s="1"/>
  <c r="Q47" i="9"/>
  <c r="R47" i="9" s="1"/>
  <c r="U47" i="9" s="1"/>
  <c r="Q48" i="9"/>
  <c r="R48" i="9" s="1"/>
  <c r="U48" i="9" s="1"/>
  <c r="Q49" i="9"/>
  <c r="R49" i="9" s="1"/>
  <c r="U49" i="9" s="1"/>
  <c r="Q50" i="9"/>
  <c r="R50" i="9" s="1"/>
  <c r="U50" i="9" s="1"/>
  <c r="Q51" i="9"/>
  <c r="R51" i="9" s="1"/>
  <c r="U51" i="9" s="1"/>
  <c r="Q52" i="9"/>
  <c r="R52" i="9" s="1"/>
  <c r="U52" i="9" s="1"/>
  <c r="Q53" i="9"/>
  <c r="R53" i="9" s="1"/>
  <c r="U53" i="9" s="1"/>
  <c r="Q54" i="9"/>
  <c r="R54" i="9" s="1"/>
  <c r="U54" i="9" s="1"/>
  <c r="Q55" i="9"/>
  <c r="R55" i="9" s="1"/>
  <c r="U55" i="9" s="1"/>
  <c r="Q56" i="9"/>
  <c r="R56" i="9" s="1"/>
  <c r="U56" i="9" s="1"/>
  <c r="Q57" i="9"/>
  <c r="R57" i="9" s="1"/>
  <c r="U57" i="9" s="1"/>
  <c r="Q58" i="9"/>
  <c r="R58" i="9" s="1"/>
  <c r="U58" i="9" s="1"/>
  <c r="Q59" i="9"/>
  <c r="R59" i="9" s="1"/>
  <c r="U59" i="9" s="1"/>
  <c r="Q60" i="9"/>
  <c r="R60" i="9" s="1"/>
  <c r="U60" i="9" s="1"/>
  <c r="Q61" i="9"/>
  <c r="R61" i="9" s="1"/>
  <c r="U61" i="9" s="1"/>
  <c r="Q62" i="9"/>
  <c r="R62" i="9" s="1"/>
  <c r="U62" i="9" s="1"/>
  <c r="Q63" i="9"/>
  <c r="R63" i="9" s="1"/>
  <c r="U63" i="9" s="1"/>
  <c r="Q64" i="9"/>
  <c r="R64" i="9" s="1"/>
  <c r="U64" i="9" s="1"/>
  <c r="Q65" i="9"/>
  <c r="R65" i="9" s="1"/>
  <c r="U65" i="9" s="1"/>
  <c r="Q66" i="9"/>
  <c r="R66" i="9" s="1"/>
  <c r="U66" i="9" s="1"/>
  <c r="Q67" i="9"/>
  <c r="R67" i="9" s="1"/>
  <c r="U67" i="9" s="1"/>
  <c r="Q68" i="9"/>
  <c r="R68" i="9" s="1"/>
  <c r="U68" i="9" s="1"/>
  <c r="Q69" i="9"/>
  <c r="R69" i="9" s="1"/>
  <c r="U69" i="9" s="1"/>
  <c r="Q70" i="9"/>
  <c r="R70" i="9" s="1"/>
  <c r="U70" i="9" s="1"/>
  <c r="Q71" i="9"/>
  <c r="R71" i="9" s="1"/>
  <c r="U71" i="9" s="1"/>
  <c r="Q72" i="9"/>
  <c r="R72" i="9" s="1"/>
  <c r="U72" i="9" s="1"/>
  <c r="Q73" i="9"/>
  <c r="R73" i="9" s="1"/>
  <c r="U73" i="9" s="1"/>
  <c r="Q74" i="9"/>
  <c r="R74" i="9" s="1"/>
  <c r="U74" i="9" s="1"/>
  <c r="Q75" i="9"/>
  <c r="R75" i="9" s="1"/>
  <c r="U75" i="9" s="1"/>
  <c r="Q76" i="9"/>
  <c r="R76" i="9" s="1"/>
  <c r="U76" i="9" s="1"/>
  <c r="Q77" i="9"/>
  <c r="R77" i="9" s="1"/>
  <c r="U77" i="9" s="1"/>
  <c r="Q78" i="9"/>
  <c r="R78" i="9" s="1"/>
  <c r="U78" i="9" s="1"/>
  <c r="Q79" i="9"/>
  <c r="R79" i="9" s="1"/>
  <c r="U79" i="9" s="1"/>
  <c r="Q80" i="9"/>
  <c r="R80" i="9" s="1"/>
  <c r="U80" i="9" s="1"/>
  <c r="Q81" i="9"/>
  <c r="R81" i="9" s="1"/>
  <c r="U81" i="9" s="1"/>
  <c r="Q82" i="9"/>
  <c r="R82" i="9" s="1"/>
  <c r="U82" i="9" s="1"/>
  <c r="Q83" i="9"/>
  <c r="R83" i="9" s="1"/>
  <c r="U83" i="9" s="1"/>
  <c r="Q84" i="9"/>
  <c r="R84" i="9" s="1"/>
  <c r="U84" i="9" s="1"/>
  <c r="Q85" i="9"/>
  <c r="R85" i="9" s="1"/>
  <c r="U85" i="9" s="1"/>
  <c r="Q86" i="9"/>
  <c r="R86" i="9" s="1"/>
  <c r="U86" i="9" s="1"/>
  <c r="Q87" i="9"/>
  <c r="R87" i="9" s="1"/>
  <c r="U87" i="9" s="1"/>
  <c r="Q88" i="9"/>
  <c r="R88" i="9" s="1"/>
  <c r="U88" i="9" s="1"/>
  <c r="Q89" i="9"/>
  <c r="R89" i="9" s="1"/>
  <c r="U89" i="9" s="1"/>
  <c r="Q90" i="9"/>
  <c r="R90" i="9" s="1"/>
  <c r="U90" i="9" s="1"/>
  <c r="Q91" i="9"/>
  <c r="R91" i="9" s="1"/>
  <c r="U91" i="9" s="1"/>
  <c r="Q92" i="9"/>
  <c r="R92" i="9" s="1"/>
  <c r="U92" i="9" s="1"/>
  <c r="Q93" i="9"/>
  <c r="R93" i="9" s="1"/>
  <c r="U93" i="9" s="1"/>
  <c r="Q94" i="9"/>
  <c r="R94" i="9" s="1"/>
  <c r="U94" i="9" s="1"/>
  <c r="Q95" i="9"/>
  <c r="R95" i="9" s="1"/>
  <c r="U95" i="9" s="1"/>
  <c r="Q96" i="9"/>
  <c r="R96" i="9" s="1"/>
  <c r="U96" i="9" s="1"/>
  <c r="Q97" i="9"/>
  <c r="R97" i="9" s="1"/>
  <c r="U97" i="9" s="1"/>
  <c r="Q98" i="9"/>
  <c r="R98" i="9" s="1"/>
  <c r="U98" i="9" s="1"/>
  <c r="Q99" i="9"/>
  <c r="R99" i="9" s="1"/>
  <c r="U99" i="9" s="1"/>
  <c r="Q100" i="9"/>
  <c r="R100" i="9" s="1"/>
  <c r="U100" i="9" s="1"/>
  <c r="Q101" i="9"/>
  <c r="R101" i="9" s="1"/>
  <c r="U101" i="9" s="1"/>
  <c r="Q102" i="9"/>
  <c r="R102" i="9" s="1"/>
  <c r="U102" i="9" s="1"/>
  <c r="Q103" i="9"/>
  <c r="R103" i="9" s="1"/>
  <c r="U103" i="9" s="1"/>
  <c r="Q104" i="9"/>
  <c r="R104" i="9" s="1"/>
  <c r="U104" i="9" s="1"/>
  <c r="Q105" i="9"/>
  <c r="R105" i="9" s="1"/>
  <c r="U105" i="9" s="1"/>
  <c r="Q106" i="9"/>
  <c r="R106" i="9" s="1"/>
  <c r="U106" i="9" s="1"/>
  <c r="Q107" i="9"/>
  <c r="R107" i="9" s="1"/>
  <c r="U107" i="9" s="1"/>
  <c r="Q108" i="9"/>
  <c r="R108" i="9" s="1"/>
  <c r="U108" i="9" s="1"/>
  <c r="Q109" i="9"/>
  <c r="R109" i="9" s="1"/>
  <c r="U109" i="9" s="1"/>
  <c r="Q110" i="9"/>
  <c r="R110" i="9" s="1"/>
  <c r="U110" i="9" s="1"/>
  <c r="Q111" i="9"/>
  <c r="R111" i="9" s="1"/>
  <c r="U111" i="9" s="1"/>
  <c r="Q112" i="9"/>
  <c r="R112" i="9" s="1"/>
  <c r="U112" i="9" s="1"/>
  <c r="Q113" i="9"/>
  <c r="R113" i="9" s="1"/>
  <c r="U113" i="9" s="1"/>
  <c r="Q114" i="9"/>
  <c r="R114" i="9" s="1"/>
  <c r="U114" i="9" s="1"/>
  <c r="Q115" i="9"/>
  <c r="R115" i="9" s="1"/>
  <c r="U115" i="9" s="1"/>
  <c r="Q116" i="9"/>
  <c r="R116" i="9" s="1"/>
  <c r="U116" i="9" s="1"/>
  <c r="Q117" i="9"/>
  <c r="R117" i="9" s="1"/>
  <c r="U117" i="9" s="1"/>
  <c r="Q118" i="9"/>
  <c r="R118" i="9" s="1"/>
  <c r="U118" i="9" s="1"/>
  <c r="Q119" i="9"/>
  <c r="R119" i="9" s="1"/>
  <c r="U119" i="9" s="1"/>
  <c r="Q120" i="9"/>
  <c r="R120" i="9" s="1"/>
  <c r="U120" i="9" s="1"/>
  <c r="Q121" i="9"/>
  <c r="R121" i="9" s="1"/>
  <c r="U121" i="9" s="1"/>
  <c r="Q122" i="9"/>
  <c r="R122" i="9" s="1"/>
  <c r="U122" i="9" s="1"/>
  <c r="Q123" i="9"/>
  <c r="R123" i="9" s="1"/>
  <c r="U123" i="9" s="1"/>
  <c r="Q124" i="9"/>
  <c r="R124" i="9" s="1"/>
  <c r="U124" i="9" s="1"/>
  <c r="Q125" i="9"/>
  <c r="R125" i="9" s="1"/>
  <c r="U125" i="9" s="1"/>
  <c r="Q126" i="9"/>
  <c r="R126" i="9" s="1"/>
  <c r="U126" i="9" s="1"/>
  <c r="Q127" i="9"/>
  <c r="R127" i="9" s="1"/>
  <c r="U127" i="9" s="1"/>
  <c r="Q128" i="9"/>
  <c r="R128" i="9" s="1"/>
  <c r="U128" i="9" s="1"/>
  <c r="Q129" i="9"/>
  <c r="R129" i="9" s="1"/>
  <c r="U129" i="9" s="1"/>
  <c r="Q130" i="9"/>
  <c r="R130" i="9" s="1"/>
  <c r="U130" i="9" s="1"/>
  <c r="Q131" i="9"/>
  <c r="R131" i="9" s="1"/>
  <c r="U131" i="9" s="1"/>
  <c r="Q132" i="9"/>
  <c r="R132" i="9" s="1"/>
  <c r="U132" i="9" s="1"/>
  <c r="Q133" i="9"/>
  <c r="R133" i="9" s="1"/>
  <c r="U133" i="9" s="1"/>
  <c r="Q134" i="9"/>
  <c r="R134" i="9" s="1"/>
  <c r="U134" i="9" s="1"/>
  <c r="Q135" i="9"/>
  <c r="R135" i="9" s="1"/>
  <c r="U135" i="9" s="1"/>
  <c r="Q136" i="9"/>
  <c r="R136" i="9" s="1"/>
  <c r="U136" i="9" s="1"/>
  <c r="Q137" i="9"/>
  <c r="R137" i="9" s="1"/>
  <c r="U137" i="9" s="1"/>
  <c r="Q138" i="9"/>
  <c r="R138" i="9" s="1"/>
  <c r="U138" i="9" s="1"/>
  <c r="Q139" i="9"/>
  <c r="R139" i="9" s="1"/>
  <c r="U139" i="9" s="1"/>
  <c r="Q140" i="9"/>
  <c r="R140" i="9" s="1"/>
  <c r="U140" i="9" s="1"/>
  <c r="Q141" i="9"/>
  <c r="R141" i="9" s="1"/>
  <c r="U141" i="9" s="1"/>
  <c r="Q142" i="9"/>
  <c r="R142" i="9" s="1"/>
  <c r="U142" i="9" s="1"/>
  <c r="Q143" i="9"/>
  <c r="R143" i="9" s="1"/>
  <c r="U143" i="9" s="1"/>
  <c r="Q144" i="9"/>
  <c r="R144" i="9" s="1"/>
  <c r="U144" i="9" s="1"/>
  <c r="Q145" i="9"/>
  <c r="R145" i="9" s="1"/>
  <c r="U145" i="9" s="1"/>
  <c r="Q146" i="9"/>
  <c r="R146" i="9" s="1"/>
  <c r="U146" i="9" s="1"/>
  <c r="Q147" i="9"/>
  <c r="R147" i="9" s="1"/>
  <c r="U147" i="9" s="1"/>
  <c r="Q148" i="9"/>
  <c r="R148" i="9" s="1"/>
  <c r="U148" i="9" s="1"/>
  <c r="Q149" i="9"/>
  <c r="R149" i="9" s="1"/>
  <c r="U149" i="9" s="1"/>
  <c r="Q150" i="9"/>
  <c r="R150" i="9" s="1"/>
  <c r="U150" i="9" s="1"/>
  <c r="Q151" i="9"/>
  <c r="R151" i="9" s="1"/>
  <c r="U151" i="9" s="1"/>
  <c r="Q152" i="9"/>
  <c r="R152" i="9" s="1"/>
  <c r="U152" i="9" s="1"/>
  <c r="Q153" i="9"/>
  <c r="R153" i="9" s="1"/>
  <c r="U153" i="9" s="1"/>
  <c r="Q154" i="9"/>
  <c r="R154" i="9" s="1"/>
  <c r="U154" i="9" s="1"/>
  <c r="Q155" i="9"/>
  <c r="R155" i="9" s="1"/>
  <c r="U155" i="9" s="1"/>
  <c r="Q156" i="9"/>
  <c r="R156" i="9" s="1"/>
  <c r="U156" i="9" s="1"/>
  <c r="Q157" i="9"/>
  <c r="R157" i="9" s="1"/>
  <c r="U157" i="9" s="1"/>
  <c r="Q158" i="9"/>
  <c r="R158" i="9" s="1"/>
  <c r="U158" i="9" s="1"/>
  <c r="Q159" i="9"/>
  <c r="R159" i="9" s="1"/>
  <c r="U159" i="9" s="1"/>
  <c r="Q160" i="9"/>
  <c r="R160" i="9" s="1"/>
  <c r="U160" i="9" s="1"/>
  <c r="Q161" i="9"/>
  <c r="R161" i="9" s="1"/>
  <c r="U161" i="9" s="1"/>
  <c r="Q162" i="9"/>
  <c r="R162" i="9" s="1"/>
  <c r="U162" i="9" s="1"/>
  <c r="Q163" i="9"/>
  <c r="R163" i="9" s="1"/>
  <c r="U163" i="9" s="1"/>
  <c r="Q164" i="9"/>
  <c r="R164" i="9" s="1"/>
  <c r="U164" i="9" s="1"/>
  <c r="Q165" i="9"/>
  <c r="R165" i="9" s="1"/>
  <c r="U165" i="9" s="1"/>
  <c r="Q166" i="9"/>
  <c r="R166" i="9" s="1"/>
  <c r="U166" i="9" s="1"/>
  <c r="Q167" i="9"/>
  <c r="R167" i="9" s="1"/>
  <c r="U167" i="9" s="1"/>
  <c r="Q168" i="9"/>
  <c r="R168" i="9" s="1"/>
  <c r="U168" i="9" s="1"/>
  <c r="Q169" i="9"/>
  <c r="R169" i="9" s="1"/>
  <c r="U169" i="9" s="1"/>
  <c r="Q170" i="9"/>
  <c r="R170" i="9" s="1"/>
  <c r="U170" i="9" s="1"/>
  <c r="Q171" i="9"/>
  <c r="R171" i="9" s="1"/>
  <c r="U171" i="9" s="1"/>
  <c r="Q172" i="9"/>
  <c r="R172" i="9" s="1"/>
  <c r="U172" i="9" s="1"/>
  <c r="Q173" i="9"/>
  <c r="R173" i="9" s="1"/>
  <c r="U173" i="9" s="1"/>
  <c r="Q174" i="9"/>
  <c r="R174" i="9" s="1"/>
  <c r="U174" i="9" s="1"/>
  <c r="Q175" i="9"/>
  <c r="R175" i="9" s="1"/>
  <c r="U175" i="9" s="1"/>
  <c r="Q176" i="9"/>
  <c r="R176" i="9" s="1"/>
  <c r="U176" i="9" s="1"/>
  <c r="Q177" i="9"/>
  <c r="R177" i="9" s="1"/>
  <c r="U177" i="9" s="1"/>
  <c r="Q178" i="9"/>
  <c r="R178" i="9" s="1"/>
  <c r="U178" i="9" s="1"/>
  <c r="Q179" i="9"/>
  <c r="R179" i="9" s="1"/>
  <c r="U179" i="9" s="1"/>
  <c r="Q180" i="9"/>
  <c r="R180" i="9" s="1"/>
  <c r="U180" i="9" s="1"/>
  <c r="Q181" i="9"/>
  <c r="R181" i="9" s="1"/>
  <c r="U181" i="9" s="1"/>
  <c r="Q182" i="9"/>
  <c r="R182" i="9" s="1"/>
  <c r="U182" i="9" s="1"/>
  <c r="Q183" i="9"/>
  <c r="R183" i="9" s="1"/>
  <c r="U183" i="9" s="1"/>
  <c r="Q184" i="9"/>
  <c r="R184" i="9" s="1"/>
  <c r="U184" i="9" s="1"/>
  <c r="Q185" i="9"/>
  <c r="R185" i="9" s="1"/>
  <c r="U185" i="9" s="1"/>
  <c r="Q186" i="9"/>
  <c r="R186" i="9" s="1"/>
  <c r="U186" i="9" s="1"/>
  <c r="Q187" i="9"/>
  <c r="R187" i="9" s="1"/>
  <c r="U187" i="9" s="1"/>
  <c r="Q188" i="9"/>
  <c r="R188" i="9" s="1"/>
  <c r="U188" i="9" s="1"/>
  <c r="Q189" i="9"/>
  <c r="R189" i="9" s="1"/>
  <c r="U189" i="9" s="1"/>
  <c r="Q190" i="9"/>
  <c r="R190" i="9" s="1"/>
  <c r="U190" i="9" s="1"/>
  <c r="Q191" i="9"/>
  <c r="R191" i="9" s="1"/>
  <c r="U191" i="9" s="1"/>
  <c r="Q192" i="9"/>
  <c r="R192" i="9" s="1"/>
  <c r="U192" i="9" s="1"/>
  <c r="Q193" i="9"/>
  <c r="R193" i="9" s="1"/>
  <c r="U193" i="9" s="1"/>
  <c r="Q194" i="9"/>
  <c r="R194" i="9" s="1"/>
  <c r="U194" i="9" s="1"/>
  <c r="Q195" i="9"/>
  <c r="R195" i="9" s="1"/>
  <c r="U195" i="9" s="1"/>
  <c r="Q196" i="9"/>
  <c r="R196" i="9" s="1"/>
  <c r="U196" i="9" s="1"/>
  <c r="Q197" i="9"/>
  <c r="R197" i="9" s="1"/>
  <c r="U197" i="9" s="1"/>
  <c r="Q198" i="9"/>
  <c r="R198" i="9" s="1"/>
  <c r="U198" i="9" s="1"/>
  <c r="Q199" i="9"/>
  <c r="R199" i="9" s="1"/>
  <c r="U199" i="9" s="1"/>
  <c r="Q200" i="9"/>
  <c r="R200" i="9" s="1"/>
  <c r="U200" i="9" s="1"/>
  <c r="Q201" i="9"/>
  <c r="R201" i="9" s="1"/>
  <c r="U201" i="9" s="1"/>
  <c r="Q202" i="9"/>
  <c r="R202" i="9" s="1"/>
  <c r="U202" i="9" s="1"/>
  <c r="Q203" i="9"/>
  <c r="R203" i="9" s="1"/>
  <c r="U203" i="9" s="1"/>
  <c r="Q204" i="9"/>
  <c r="R204" i="9" s="1"/>
  <c r="U204" i="9" s="1"/>
  <c r="Q205" i="9"/>
  <c r="R205" i="9" s="1"/>
  <c r="U205" i="9" s="1"/>
  <c r="Q206" i="9"/>
  <c r="R206" i="9" s="1"/>
  <c r="U206" i="9" s="1"/>
  <c r="Q207" i="9"/>
  <c r="R207" i="9" s="1"/>
  <c r="U207" i="9" s="1"/>
  <c r="Q208" i="9"/>
  <c r="R208" i="9" s="1"/>
  <c r="U208" i="9" s="1"/>
  <c r="Q209" i="9"/>
  <c r="R209" i="9" s="1"/>
  <c r="U209" i="9" s="1"/>
  <c r="Q210" i="9"/>
  <c r="R210" i="9" s="1"/>
  <c r="U210" i="9" s="1"/>
  <c r="Q211" i="9"/>
  <c r="R211" i="9" s="1"/>
  <c r="U211" i="9" s="1"/>
  <c r="Q212" i="9"/>
  <c r="R212" i="9" s="1"/>
  <c r="U212" i="9" s="1"/>
  <c r="Q213" i="9"/>
  <c r="R213" i="9" s="1"/>
  <c r="U213" i="9" s="1"/>
  <c r="Q214" i="9"/>
  <c r="R214" i="9" s="1"/>
  <c r="U214" i="9" s="1"/>
  <c r="Q215" i="9"/>
  <c r="R215" i="9" s="1"/>
  <c r="U215" i="9" s="1"/>
  <c r="Q216" i="9"/>
  <c r="R216" i="9" s="1"/>
  <c r="U216" i="9" s="1"/>
  <c r="Q217" i="9"/>
  <c r="R217" i="9" s="1"/>
  <c r="U217" i="9" s="1"/>
  <c r="Q218" i="9"/>
  <c r="R218" i="9" s="1"/>
  <c r="U218" i="9" s="1"/>
  <c r="Q219" i="9"/>
  <c r="R219" i="9" s="1"/>
  <c r="U219" i="9" s="1"/>
  <c r="Q220" i="9"/>
  <c r="R220" i="9" s="1"/>
  <c r="U220" i="9" s="1"/>
  <c r="Q221" i="9"/>
  <c r="R221" i="9" s="1"/>
  <c r="U221" i="9" s="1"/>
  <c r="Q222" i="9"/>
  <c r="R222" i="9" s="1"/>
  <c r="U222" i="9" s="1"/>
  <c r="Q223" i="9"/>
  <c r="R223" i="9" s="1"/>
  <c r="U223" i="9" s="1"/>
  <c r="Q224" i="9"/>
  <c r="R224" i="9" s="1"/>
  <c r="U224" i="9" s="1"/>
  <c r="Q225" i="9"/>
  <c r="R225" i="9" s="1"/>
  <c r="U225" i="9" s="1"/>
  <c r="Q226" i="9"/>
  <c r="R226" i="9" s="1"/>
  <c r="U226" i="9" s="1"/>
  <c r="Q227" i="9"/>
  <c r="R227" i="9" s="1"/>
  <c r="U227" i="9" s="1"/>
  <c r="Q228" i="9"/>
  <c r="R228" i="9" s="1"/>
  <c r="U228" i="9" s="1"/>
  <c r="Q229" i="9"/>
  <c r="R229" i="9" s="1"/>
  <c r="U229" i="9" s="1"/>
  <c r="Q230" i="9"/>
  <c r="R230" i="9" s="1"/>
  <c r="U230" i="9" s="1"/>
  <c r="Q231" i="9"/>
  <c r="R231" i="9" s="1"/>
  <c r="U231" i="9" s="1"/>
  <c r="Q232" i="9"/>
  <c r="R232" i="9" s="1"/>
  <c r="U232" i="9" s="1"/>
  <c r="Q233" i="9"/>
  <c r="R233" i="9" s="1"/>
  <c r="U233" i="9" s="1"/>
  <c r="Q234" i="9"/>
  <c r="R234" i="9" s="1"/>
  <c r="U234" i="9" s="1"/>
  <c r="Q235" i="9"/>
  <c r="R235" i="9" s="1"/>
  <c r="U235" i="9" s="1"/>
  <c r="Q236" i="9"/>
  <c r="R236" i="9" s="1"/>
  <c r="U236" i="9" s="1"/>
  <c r="Q237" i="9"/>
  <c r="R237" i="9" s="1"/>
  <c r="U237" i="9" s="1"/>
  <c r="Q238" i="9"/>
  <c r="R238" i="9" s="1"/>
  <c r="U238" i="9" s="1"/>
  <c r="Q239" i="9"/>
  <c r="R239" i="9" s="1"/>
  <c r="U239" i="9" s="1"/>
  <c r="Q240" i="9"/>
  <c r="R240" i="9" s="1"/>
  <c r="U240" i="9" s="1"/>
  <c r="Q241" i="9"/>
  <c r="R241" i="9" s="1"/>
  <c r="U241" i="9" s="1"/>
  <c r="Q242" i="9"/>
  <c r="R242" i="9" s="1"/>
  <c r="U242" i="9" s="1"/>
  <c r="Q243" i="9"/>
  <c r="R243" i="9" s="1"/>
  <c r="U243" i="9" s="1"/>
  <c r="Q244" i="9"/>
  <c r="R244" i="9" s="1"/>
  <c r="U244" i="9" s="1"/>
  <c r="Q245" i="9"/>
  <c r="R245" i="9" s="1"/>
  <c r="U245" i="9" s="1"/>
  <c r="Q246" i="9"/>
  <c r="R246" i="9" s="1"/>
  <c r="U246" i="9" s="1"/>
  <c r="Q247" i="9"/>
  <c r="R247" i="9" s="1"/>
  <c r="U247" i="9" s="1"/>
  <c r="Q248" i="9"/>
  <c r="R248" i="9" s="1"/>
  <c r="U248" i="9" s="1"/>
  <c r="Q249" i="9"/>
  <c r="R249" i="9" s="1"/>
  <c r="U249" i="9" s="1"/>
  <c r="Q250" i="9"/>
  <c r="R250" i="9" s="1"/>
  <c r="U250" i="9" s="1"/>
  <c r="Q251" i="9"/>
  <c r="R251" i="9" s="1"/>
  <c r="U251" i="9" s="1"/>
  <c r="Q252" i="9"/>
  <c r="R252" i="9" s="1"/>
  <c r="U252" i="9" s="1"/>
  <c r="Q253" i="9"/>
  <c r="R253" i="9" s="1"/>
  <c r="U253" i="9" s="1"/>
  <c r="Q254" i="9"/>
  <c r="R254" i="9" s="1"/>
  <c r="U254" i="9" s="1"/>
  <c r="Q255" i="9"/>
  <c r="R255" i="9" s="1"/>
  <c r="U255" i="9" s="1"/>
  <c r="Q256" i="9"/>
  <c r="R256" i="9" s="1"/>
  <c r="U256" i="9" s="1"/>
  <c r="Q257" i="9"/>
  <c r="R257" i="9" s="1"/>
  <c r="U257" i="9" s="1"/>
  <c r="Q258" i="9"/>
  <c r="R258" i="9" s="1"/>
  <c r="U258" i="9" s="1"/>
  <c r="Q259" i="9"/>
  <c r="R259" i="9" s="1"/>
  <c r="U259" i="9" s="1"/>
  <c r="Q260" i="9"/>
  <c r="R260" i="9" s="1"/>
  <c r="U260" i="9" s="1"/>
  <c r="Q261" i="9"/>
  <c r="R261" i="9" s="1"/>
  <c r="U261" i="9" s="1"/>
  <c r="Q262" i="9"/>
  <c r="R262" i="9" s="1"/>
  <c r="U262" i="9" s="1"/>
  <c r="Q263" i="9"/>
  <c r="R263" i="9" s="1"/>
  <c r="U263" i="9" s="1"/>
  <c r="Q264" i="9"/>
  <c r="R264" i="9" s="1"/>
  <c r="U264" i="9" s="1"/>
  <c r="Q265" i="9"/>
  <c r="R265" i="9" s="1"/>
  <c r="U265" i="9" s="1"/>
  <c r="Q266" i="9"/>
  <c r="R266" i="9" s="1"/>
  <c r="U266" i="9" s="1"/>
  <c r="Q267" i="9"/>
  <c r="R267" i="9" s="1"/>
  <c r="U267" i="9" s="1"/>
  <c r="Q268" i="9"/>
  <c r="R268" i="9" s="1"/>
  <c r="U268" i="9" s="1"/>
  <c r="Q269" i="9"/>
  <c r="R269" i="9" s="1"/>
  <c r="U269" i="9" s="1"/>
  <c r="Q270" i="9"/>
  <c r="R270" i="9" s="1"/>
  <c r="U270" i="9" s="1"/>
  <c r="Q271" i="9"/>
  <c r="R271" i="9" s="1"/>
  <c r="U271" i="9" s="1"/>
  <c r="Q272" i="9"/>
  <c r="R272" i="9" s="1"/>
  <c r="U272" i="9" s="1"/>
  <c r="Q273" i="9"/>
  <c r="R273" i="9" s="1"/>
  <c r="U273" i="9" s="1"/>
  <c r="Q274" i="9"/>
  <c r="R274" i="9" s="1"/>
  <c r="U274" i="9" s="1"/>
  <c r="Q275" i="9"/>
  <c r="R275" i="9" s="1"/>
  <c r="U275" i="9" s="1"/>
  <c r="Q276" i="9"/>
  <c r="R276" i="9" s="1"/>
  <c r="U276" i="9" s="1"/>
  <c r="Q277" i="9"/>
  <c r="R277" i="9" s="1"/>
  <c r="U277" i="9" s="1"/>
  <c r="Q278" i="9"/>
  <c r="R278" i="9" s="1"/>
  <c r="U278" i="9" s="1"/>
  <c r="Q279" i="9"/>
  <c r="R279" i="9" s="1"/>
  <c r="U279" i="9" s="1"/>
  <c r="Q280" i="9"/>
  <c r="R280" i="9" s="1"/>
  <c r="U280" i="9" s="1"/>
  <c r="Q281" i="9"/>
  <c r="R281" i="9" s="1"/>
  <c r="U281" i="9" s="1"/>
  <c r="Q282" i="9"/>
  <c r="R282" i="9" s="1"/>
  <c r="U282" i="9" s="1"/>
  <c r="Q283" i="9"/>
  <c r="R283" i="9" s="1"/>
  <c r="U283" i="9" s="1"/>
  <c r="Q284" i="9"/>
  <c r="R284" i="9" s="1"/>
  <c r="U284" i="9" s="1"/>
  <c r="Q285" i="9"/>
  <c r="R285" i="9" s="1"/>
  <c r="U285" i="9" s="1"/>
  <c r="Q286" i="9"/>
  <c r="R286" i="9" s="1"/>
  <c r="U286" i="9" s="1"/>
  <c r="Q287" i="9"/>
  <c r="R287" i="9" s="1"/>
  <c r="U287" i="9" s="1"/>
  <c r="Q288" i="9"/>
  <c r="R288" i="9" s="1"/>
  <c r="U288" i="9" s="1"/>
  <c r="Q289" i="9"/>
  <c r="R289" i="9" s="1"/>
  <c r="U289" i="9" s="1"/>
  <c r="Q290" i="9"/>
  <c r="R290" i="9" s="1"/>
  <c r="U290" i="9" s="1"/>
  <c r="Q291" i="9"/>
  <c r="R291" i="9" s="1"/>
  <c r="U291" i="9" s="1"/>
  <c r="Q292" i="9"/>
  <c r="R292" i="9" s="1"/>
  <c r="U292" i="9" s="1"/>
  <c r="Q293" i="9"/>
  <c r="R293" i="9" s="1"/>
  <c r="U293" i="9" s="1"/>
  <c r="Q294" i="9"/>
  <c r="R294" i="9" s="1"/>
  <c r="U294" i="9" s="1"/>
  <c r="Q295" i="9"/>
  <c r="R295" i="9" s="1"/>
  <c r="U295" i="9" s="1"/>
  <c r="Q296" i="9"/>
  <c r="R296" i="9" s="1"/>
  <c r="U296" i="9" s="1"/>
  <c r="Q297" i="9"/>
  <c r="R297" i="9" s="1"/>
  <c r="U297" i="9" s="1"/>
  <c r="Q298" i="9"/>
  <c r="R298" i="9" s="1"/>
  <c r="U298" i="9" s="1"/>
  <c r="Q299" i="9"/>
  <c r="R299" i="9" s="1"/>
  <c r="U299" i="9" s="1"/>
  <c r="Q300" i="9"/>
  <c r="R300" i="9" s="1"/>
  <c r="U300" i="9" s="1"/>
  <c r="Q301" i="9"/>
  <c r="R301" i="9" s="1"/>
  <c r="U301" i="9" s="1"/>
  <c r="Q302" i="9"/>
  <c r="R302" i="9" s="1"/>
  <c r="U302" i="9" s="1"/>
  <c r="Q303" i="9"/>
  <c r="R303" i="9" s="1"/>
  <c r="U303" i="9" s="1"/>
  <c r="Q304" i="9"/>
  <c r="R304" i="9" s="1"/>
  <c r="U304" i="9" s="1"/>
  <c r="Q305" i="9"/>
  <c r="R305" i="9" s="1"/>
  <c r="U305" i="9" s="1"/>
  <c r="Q306" i="9"/>
  <c r="R306" i="9" s="1"/>
  <c r="U306" i="9" s="1"/>
  <c r="Q307" i="9"/>
  <c r="R307" i="9" s="1"/>
  <c r="U307" i="9" s="1"/>
  <c r="Q308" i="9"/>
  <c r="R308" i="9" s="1"/>
  <c r="U308" i="9" s="1"/>
  <c r="Q309" i="9"/>
  <c r="R309" i="9" s="1"/>
  <c r="Q310" i="9"/>
  <c r="R310" i="9" s="1"/>
  <c r="Q311" i="9"/>
  <c r="R311" i="9" s="1"/>
  <c r="Q312" i="9"/>
  <c r="R312" i="9" s="1"/>
  <c r="Q313" i="9"/>
  <c r="R313" i="9" s="1"/>
  <c r="Q314" i="9"/>
  <c r="R314" i="9" s="1"/>
  <c r="Q315" i="9"/>
  <c r="R315" i="9" s="1"/>
  <c r="Q316" i="9"/>
  <c r="R316" i="9" s="1"/>
  <c r="Q317" i="9"/>
  <c r="R317" i="9" s="1"/>
  <c r="Q318" i="9"/>
  <c r="R318" i="9" s="1"/>
  <c r="Q319" i="9"/>
  <c r="R319" i="9" s="1"/>
  <c r="Q320" i="9"/>
  <c r="R320" i="9" s="1"/>
  <c r="Q321" i="9"/>
  <c r="R321" i="9" s="1"/>
  <c r="Q322" i="9"/>
  <c r="R322" i="9" s="1"/>
  <c r="Q323" i="9"/>
  <c r="R323" i="9" s="1"/>
  <c r="Q324" i="9"/>
  <c r="R324" i="9" s="1"/>
  <c r="Q325" i="9"/>
  <c r="R325" i="9" s="1"/>
  <c r="Q326" i="9"/>
  <c r="R326" i="9" s="1"/>
  <c r="Q327" i="9"/>
  <c r="R327" i="9" s="1"/>
  <c r="Q328" i="9"/>
  <c r="R328" i="9" s="1"/>
  <c r="Q329" i="9"/>
  <c r="R329" i="9" s="1"/>
  <c r="Q330" i="9"/>
  <c r="R330" i="9" s="1"/>
  <c r="Q331" i="9"/>
  <c r="R331" i="9" s="1"/>
  <c r="Q332" i="9"/>
  <c r="R332" i="9" s="1"/>
  <c r="Q333" i="9"/>
  <c r="R333" i="9" s="1"/>
  <c r="Q334" i="9"/>
  <c r="R334" i="9" s="1"/>
  <c r="Q335" i="9"/>
  <c r="R335" i="9" s="1"/>
  <c r="Q336" i="9"/>
  <c r="R336" i="9" s="1"/>
  <c r="Q337" i="9"/>
  <c r="R337" i="9" s="1"/>
  <c r="Q338" i="9"/>
  <c r="R338" i="9" s="1"/>
  <c r="Q339" i="9"/>
  <c r="R339" i="9" s="1"/>
  <c r="Q340" i="9"/>
  <c r="R340" i="9" s="1"/>
  <c r="Q341" i="9"/>
  <c r="R341" i="9" s="1"/>
  <c r="Q342" i="9"/>
  <c r="R342" i="9" s="1"/>
  <c r="Q343" i="9"/>
  <c r="R343" i="9" s="1"/>
  <c r="Q344" i="9"/>
  <c r="R344" i="9" s="1"/>
  <c r="Q345" i="9"/>
  <c r="R345" i="9" s="1"/>
  <c r="Q346" i="9"/>
  <c r="R346" i="9" s="1"/>
  <c r="Q347" i="9"/>
  <c r="R347" i="9" s="1"/>
  <c r="Q348" i="9"/>
  <c r="R348" i="9" s="1"/>
  <c r="Q349" i="9"/>
  <c r="R349" i="9" s="1"/>
  <c r="Q350" i="9"/>
  <c r="R350" i="9" s="1"/>
  <c r="Q351" i="9"/>
  <c r="R351" i="9" s="1"/>
  <c r="Q352" i="9"/>
  <c r="R352" i="9" s="1"/>
  <c r="Q353" i="9"/>
  <c r="R353" i="9" s="1"/>
  <c r="Q354" i="9"/>
  <c r="R354" i="9" s="1"/>
  <c r="Q355" i="9"/>
  <c r="R355" i="9" s="1"/>
  <c r="Q356" i="9"/>
  <c r="R356" i="9" s="1"/>
  <c r="Q357" i="9"/>
  <c r="R357" i="9" s="1"/>
  <c r="Q358" i="9"/>
  <c r="R358" i="9" s="1"/>
  <c r="Q359" i="9"/>
  <c r="R359" i="9" s="1"/>
  <c r="Q360" i="9"/>
  <c r="R360" i="9" s="1"/>
  <c r="Q361" i="9"/>
  <c r="R361" i="9" s="1"/>
  <c r="Q362" i="9"/>
  <c r="R362" i="9" s="1"/>
  <c r="Q363" i="9"/>
  <c r="R363" i="9" s="1"/>
  <c r="Q364" i="9"/>
  <c r="R364" i="9" s="1"/>
  <c r="Q365" i="9"/>
  <c r="R365" i="9" s="1"/>
  <c r="Q366" i="9"/>
  <c r="R366" i="9" s="1"/>
  <c r="Q367" i="9"/>
  <c r="R367" i="9" s="1"/>
  <c r="Q368" i="9"/>
  <c r="R368" i="9" s="1"/>
  <c r="Q369" i="9"/>
  <c r="R369" i="9" s="1"/>
  <c r="Q370" i="9"/>
  <c r="R370" i="9" s="1"/>
  <c r="Q371" i="9"/>
  <c r="R371" i="9" s="1"/>
  <c r="Q372" i="9"/>
  <c r="R372" i="9" s="1"/>
  <c r="Q373" i="9"/>
  <c r="R373" i="9" s="1"/>
  <c r="Q374" i="9"/>
  <c r="R374" i="9" s="1"/>
  <c r="Q375" i="9"/>
  <c r="R375" i="9" s="1"/>
  <c r="Q376" i="9"/>
  <c r="R376" i="9" s="1"/>
  <c r="Q377" i="9"/>
  <c r="R377" i="9" s="1"/>
  <c r="Q378" i="9"/>
  <c r="R378" i="9" s="1"/>
  <c r="Q379" i="9"/>
  <c r="R379" i="9" s="1"/>
  <c r="Q380" i="9"/>
  <c r="R380" i="9" s="1"/>
  <c r="Q381" i="9"/>
  <c r="R381" i="9" s="1"/>
  <c r="Q382" i="9"/>
  <c r="R382" i="9" s="1"/>
  <c r="Q383" i="9"/>
  <c r="R383" i="9" s="1"/>
  <c r="Q384" i="9"/>
  <c r="R384" i="9" s="1"/>
  <c r="Q385" i="9"/>
  <c r="R385" i="9" s="1"/>
  <c r="Q386" i="9"/>
  <c r="R386" i="9" s="1"/>
  <c r="Q387" i="9"/>
  <c r="R387" i="9" s="1"/>
  <c r="Q388" i="9"/>
  <c r="R388" i="9" s="1"/>
  <c r="Q389" i="9"/>
  <c r="R389" i="9" s="1"/>
  <c r="Q390" i="9"/>
  <c r="R390" i="9" s="1"/>
  <c r="Q391" i="9"/>
  <c r="R391" i="9" s="1"/>
  <c r="Q392" i="9"/>
  <c r="R392" i="9" s="1"/>
  <c r="Q393" i="9"/>
  <c r="R393" i="9" s="1"/>
  <c r="Q394" i="9"/>
  <c r="R394" i="9" s="1"/>
  <c r="Q395" i="9"/>
  <c r="R395" i="9" s="1"/>
  <c r="Q396" i="9"/>
  <c r="R396" i="9" s="1"/>
  <c r="Q397" i="9"/>
  <c r="R397" i="9" s="1"/>
  <c r="Q398" i="9"/>
  <c r="R398" i="9" s="1"/>
  <c r="Q399" i="9"/>
  <c r="R399" i="9" s="1"/>
  <c r="Q400" i="9"/>
  <c r="R400" i="9" s="1"/>
  <c r="Q401" i="9"/>
  <c r="R401" i="9" s="1"/>
  <c r="Q402" i="9"/>
  <c r="R402" i="9" s="1"/>
  <c r="Q403" i="9"/>
  <c r="R403" i="9" s="1"/>
  <c r="Q404" i="9"/>
  <c r="R404" i="9" s="1"/>
  <c r="Q405" i="9"/>
  <c r="R405" i="9" s="1"/>
  <c r="Q406" i="9"/>
  <c r="R406" i="9" s="1"/>
  <c r="Q407" i="9"/>
  <c r="R407" i="9" s="1"/>
  <c r="Q408" i="9"/>
  <c r="R408" i="9" s="1"/>
  <c r="Q409" i="9"/>
  <c r="R409" i="9" s="1"/>
  <c r="Q410" i="9"/>
  <c r="R410" i="9" s="1"/>
  <c r="Q411" i="9"/>
  <c r="R411" i="9" s="1"/>
  <c r="Q412" i="9"/>
  <c r="R412" i="9" s="1"/>
  <c r="Q413" i="9"/>
  <c r="R413" i="9" s="1"/>
  <c r="Q414" i="9"/>
  <c r="R414" i="9" s="1"/>
  <c r="Q415" i="9"/>
  <c r="R415" i="9" s="1"/>
  <c r="Q416" i="9"/>
  <c r="R416" i="9" s="1"/>
  <c r="Q417" i="9"/>
  <c r="R417" i="9" s="1"/>
  <c r="Q418" i="9"/>
  <c r="R418" i="9" s="1"/>
  <c r="Q419" i="9"/>
  <c r="R419" i="9" s="1"/>
  <c r="Q420" i="9"/>
  <c r="R420" i="9" s="1"/>
  <c r="Q421" i="9"/>
  <c r="R421" i="9" s="1"/>
  <c r="Q422" i="9"/>
  <c r="R422" i="9" s="1"/>
  <c r="Q423" i="9"/>
  <c r="R423" i="9" s="1"/>
  <c r="Q424" i="9"/>
  <c r="R424" i="9" s="1"/>
  <c r="Q425" i="9"/>
  <c r="R425" i="9" s="1"/>
  <c r="Q426" i="9"/>
  <c r="R426" i="9" s="1"/>
  <c r="Q427" i="9"/>
  <c r="R427" i="9" s="1"/>
  <c r="Q428" i="9"/>
  <c r="R428" i="9" s="1"/>
  <c r="Q429" i="9"/>
  <c r="R429" i="9" s="1"/>
  <c r="Q430" i="9"/>
  <c r="R430" i="9" s="1"/>
  <c r="Q431" i="9"/>
  <c r="R431" i="9" s="1"/>
  <c r="Q432" i="9"/>
  <c r="R432" i="9" s="1"/>
  <c r="Q433" i="9"/>
  <c r="R433" i="9" s="1"/>
  <c r="Q434" i="9"/>
  <c r="R434" i="9" s="1"/>
  <c r="Q435" i="9"/>
  <c r="R435" i="9" s="1"/>
  <c r="Q436" i="9"/>
  <c r="R436" i="9" s="1"/>
  <c r="Q437" i="9"/>
  <c r="R437" i="9" s="1"/>
  <c r="Q438" i="9"/>
  <c r="R438" i="9" s="1"/>
  <c r="Q439" i="9"/>
  <c r="R439" i="9" s="1"/>
  <c r="Q440" i="9"/>
  <c r="R440" i="9" s="1"/>
  <c r="Q441" i="9"/>
  <c r="R441" i="9" s="1"/>
  <c r="Q442" i="9"/>
  <c r="R442" i="9" s="1"/>
  <c r="Q443" i="9"/>
  <c r="R443" i="9" s="1"/>
  <c r="Q444" i="9"/>
  <c r="R444" i="9" s="1"/>
  <c r="Q445" i="9"/>
  <c r="R445" i="9" s="1"/>
  <c r="Q446" i="9"/>
  <c r="R446" i="9" s="1"/>
  <c r="Q447" i="9"/>
  <c r="R447" i="9" s="1"/>
  <c r="Q448" i="9"/>
  <c r="R448" i="9" s="1"/>
  <c r="Q449" i="9"/>
  <c r="R449" i="9" s="1"/>
  <c r="Q450" i="9"/>
  <c r="R450" i="9" s="1"/>
  <c r="Q451" i="9"/>
  <c r="R451" i="9" s="1"/>
  <c r="Q452" i="9"/>
  <c r="R452" i="9" s="1"/>
  <c r="Q453" i="9"/>
  <c r="R453" i="9" s="1"/>
  <c r="Q454" i="9"/>
  <c r="R454" i="9" s="1"/>
  <c r="Q455" i="9"/>
  <c r="R455" i="9" s="1"/>
  <c r="Q456" i="9"/>
  <c r="R456" i="9" s="1"/>
  <c r="Q457" i="9"/>
  <c r="R457" i="9" s="1"/>
  <c r="Q458" i="9"/>
  <c r="R458" i="9" s="1"/>
  <c r="Q459" i="9"/>
  <c r="R459" i="9" s="1"/>
  <c r="Q460" i="9"/>
  <c r="R460" i="9" s="1"/>
  <c r="Q461" i="9"/>
  <c r="R461" i="9" s="1"/>
  <c r="Q462" i="9"/>
  <c r="R462" i="9" s="1"/>
  <c r="Q463" i="9"/>
  <c r="R463" i="9" s="1"/>
  <c r="Q464" i="9"/>
  <c r="R464" i="9" s="1"/>
  <c r="Q465" i="9"/>
  <c r="R465" i="9" s="1"/>
  <c r="Q466" i="9"/>
  <c r="R466" i="9" s="1"/>
  <c r="Q467" i="9"/>
  <c r="R467" i="9" s="1"/>
  <c r="Q468" i="9"/>
  <c r="R468" i="9" s="1"/>
  <c r="Q469" i="9"/>
  <c r="R469" i="9" s="1"/>
  <c r="Q470" i="9"/>
  <c r="R470" i="9" s="1"/>
  <c r="Q471" i="9"/>
  <c r="R471" i="9" s="1"/>
  <c r="Q472" i="9"/>
  <c r="R472" i="9" s="1"/>
  <c r="Q473" i="9"/>
  <c r="R473" i="9" s="1"/>
  <c r="Q474" i="9"/>
  <c r="R474" i="9" s="1"/>
  <c r="Q475" i="9"/>
  <c r="R475" i="9" s="1"/>
  <c r="Q476" i="9"/>
  <c r="R476" i="9" s="1"/>
  <c r="Q477" i="9"/>
  <c r="R477" i="9" s="1"/>
  <c r="Q478" i="9"/>
  <c r="R478" i="9" s="1"/>
  <c r="Q479" i="9"/>
  <c r="R479" i="9" s="1"/>
  <c r="Q480" i="9"/>
  <c r="R480" i="9" s="1"/>
  <c r="Q481" i="9"/>
  <c r="R481" i="9" s="1"/>
  <c r="Q482" i="9"/>
  <c r="R482" i="9" s="1"/>
  <c r="Q483" i="9"/>
  <c r="R483" i="9" s="1"/>
  <c r="Q484" i="9"/>
  <c r="R484" i="9" s="1"/>
  <c r="Q485" i="9"/>
  <c r="R485" i="9" s="1"/>
  <c r="Q486" i="9"/>
  <c r="R486" i="9" s="1"/>
  <c r="Q487" i="9"/>
  <c r="R487" i="9" s="1"/>
  <c r="Q488" i="9"/>
  <c r="R488" i="9" s="1"/>
  <c r="Q489" i="9"/>
  <c r="R489" i="9" s="1"/>
  <c r="Q490" i="9"/>
  <c r="R490" i="9" s="1"/>
  <c r="Q491" i="9"/>
  <c r="R491" i="9" s="1"/>
  <c r="Q492" i="9"/>
  <c r="R492" i="9" s="1"/>
  <c r="Q493" i="9"/>
  <c r="R493" i="9" s="1"/>
  <c r="Q494" i="9"/>
  <c r="R494" i="9" s="1"/>
  <c r="Q495" i="9"/>
  <c r="R495" i="9" s="1"/>
  <c r="Q496" i="9"/>
  <c r="R496" i="9" s="1"/>
  <c r="Q497" i="9"/>
  <c r="R497" i="9" s="1"/>
  <c r="Q498" i="9"/>
  <c r="R498" i="9" s="1"/>
  <c r="Q499" i="9"/>
  <c r="R499" i="9" s="1"/>
  <c r="Q500" i="9"/>
  <c r="R500" i="9" s="1"/>
  <c r="Q501" i="9"/>
  <c r="R501" i="9" s="1"/>
  <c r="Q502" i="9"/>
  <c r="R502" i="9" s="1"/>
  <c r="Q503" i="9"/>
  <c r="R503" i="9" s="1"/>
  <c r="Q504" i="9"/>
  <c r="R504" i="9" s="1"/>
  <c r="Q505" i="9"/>
  <c r="R505" i="9" s="1"/>
  <c r="Q506" i="9"/>
  <c r="R506" i="9" s="1"/>
  <c r="Q507" i="9"/>
  <c r="R507" i="9" s="1"/>
  <c r="Q508" i="9"/>
  <c r="R508" i="9" s="1"/>
  <c r="Q509" i="9"/>
  <c r="R509" i="9" s="1"/>
  <c r="Q510" i="9"/>
  <c r="R510" i="9" s="1"/>
  <c r="Q511" i="9"/>
  <c r="R511" i="9" s="1"/>
  <c r="Q512" i="9"/>
  <c r="R512" i="9" s="1"/>
  <c r="Q513" i="9"/>
  <c r="R513" i="9" s="1"/>
  <c r="Q514" i="9"/>
  <c r="R514" i="9" s="1"/>
  <c r="Q515" i="9"/>
  <c r="R515" i="9" s="1"/>
  <c r="Q516" i="9"/>
  <c r="R516" i="9" s="1"/>
  <c r="P19" i="9"/>
  <c r="P20" i="9"/>
  <c r="P21" i="9"/>
  <c r="P22" i="9"/>
  <c r="P23" i="9"/>
  <c r="P24" i="9"/>
  <c r="P25" i="9"/>
  <c r="P27" i="9"/>
  <c r="P28" i="9"/>
  <c r="P29" i="9"/>
  <c r="P30" i="9"/>
  <c r="P31" i="9"/>
  <c r="P32" i="9"/>
  <c r="P33" i="9"/>
  <c r="P34" i="9"/>
  <c r="P35" i="9"/>
  <c r="P36" i="9"/>
  <c r="P37" i="9"/>
  <c r="P38" i="9"/>
  <c r="P39" i="9"/>
  <c r="P40" i="9"/>
  <c r="P41" i="9"/>
  <c r="P42" i="9"/>
  <c r="P43" i="9"/>
  <c r="P44" i="9"/>
  <c r="P45" i="9"/>
  <c r="P46" i="9"/>
  <c r="P47" i="9"/>
  <c r="P48" i="9"/>
  <c r="P49" i="9"/>
  <c r="P50" i="9"/>
  <c r="P51" i="9"/>
  <c r="P52" i="9"/>
  <c r="P53" i="9"/>
  <c r="P54" i="9"/>
  <c r="P55" i="9"/>
  <c r="P56" i="9"/>
  <c r="P57" i="9"/>
  <c r="P58" i="9"/>
  <c r="P59" i="9"/>
  <c r="P60" i="9"/>
  <c r="P61" i="9"/>
  <c r="P62" i="9"/>
  <c r="P63" i="9"/>
  <c r="P64" i="9"/>
  <c r="P65" i="9"/>
  <c r="P66" i="9"/>
  <c r="P67" i="9"/>
  <c r="P68" i="9"/>
  <c r="P69" i="9"/>
  <c r="P70" i="9"/>
  <c r="P71" i="9"/>
  <c r="P72" i="9"/>
  <c r="P73" i="9"/>
  <c r="P74" i="9"/>
  <c r="P75" i="9"/>
  <c r="P76" i="9"/>
  <c r="P77" i="9"/>
  <c r="P78" i="9"/>
  <c r="P79" i="9"/>
  <c r="P80" i="9"/>
  <c r="P81" i="9"/>
  <c r="P82" i="9"/>
  <c r="P83" i="9"/>
  <c r="P84" i="9"/>
  <c r="P85" i="9"/>
  <c r="P86" i="9"/>
  <c r="P87" i="9"/>
  <c r="P88" i="9"/>
  <c r="P89" i="9"/>
  <c r="P90" i="9"/>
  <c r="P91" i="9"/>
  <c r="P92" i="9"/>
  <c r="P93" i="9"/>
  <c r="P94" i="9"/>
  <c r="P95" i="9"/>
  <c r="P96" i="9"/>
  <c r="P97" i="9"/>
  <c r="P98" i="9"/>
  <c r="P99" i="9"/>
  <c r="P100" i="9"/>
  <c r="P101" i="9"/>
  <c r="P102" i="9"/>
  <c r="P103" i="9"/>
  <c r="P104" i="9"/>
  <c r="P105" i="9"/>
  <c r="P106" i="9"/>
  <c r="P107" i="9"/>
  <c r="P108" i="9"/>
  <c r="P109" i="9"/>
  <c r="P110" i="9"/>
  <c r="P111" i="9"/>
  <c r="P112" i="9"/>
  <c r="P113" i="9"/>
  <c r="P114" i="9"/>
  <c r="P115" i="9"/>
  <c r="P116" i="9"/>
  <c r="P117" i="9"/>
  <c r="P118" i="9"/>
  <c r="P119" i="9"/>
  <c r="P120" i="9"/>
  <c r="P121" i="9"/>
  <c r="P122" i="9"/>
  <c r="P123" i="9"/>
  <c r="P124" i="9"/>
  <c r="P125" i="9"/>
  <c r="P126" i="9"/>
  <c r="P127" i="9"/>
  <c r="P128" i="9"/>
  <c r="P129" i="9"/>
  <c r="P130" i="9"/>
  <c r="P131" i="9"/>
  <c r="P132" i="9"/>
  <c r="P133" i="9"/>
  <c r="P134" i="9"/>
  <c r="P135" i="9"/>
  <c r="P136" i="9"/>
  <c r="P137" i="9"/>
  <c r="P138" i="9"/>
  <c r="P139" i="9"/>
  <c r="P140" i="9"/>
  <c r="P141" i="9"/>
  <c r="P142" i="9"/>
  <c r="P143" i="9"/>
  <c r="P144" i="9"/>
  <c r="P145" i="9"/>
  <c r="P146" i="9"/>
  <c r="P147" i="9"/>
  <c r="P148" i="9"/>
  <c r="P149" i="9"/>
  <c r="P150" i="9"/>
  <c r="P151" i="9"/>
  <c r="P152" i="9"/>
  <c r="P153" i="9"/>
  <c r="P154" i="9"/>
  <c r="P155" i="9"/>
  <c r="P156" i="9"/>
  <c r="P157" i="9"/>
  <c r="P158" i="9"/>
  <c r="P159" i="9"/>
  <c r="P160" i="9"/>
  <c r="P161" i="9"/>
  <c r="P162" i="9"/>
  <c r="P163" i="9"/>
  <c r="P164" i="9"/>
  <c r="P165" i="9"/>
  <c r="P166" i="9"/>
  <c r="P167" i="9"/>
  <c r="P168" i="9"/>
  <c r="P169" i="9"/>
  <c r="P170" i="9"/>
  <c r="P171" i="9"/>
  <c r="P172" i="9"/>
  <c r="P173" i="9"/>
  <c r="P174" i="9"/>
  <c r="P175" i="9"/>
  <c r="P176" i="9"/>
  <c r="P177" i="9"/>
  <c r="P178" i="9"/>
  <c r="P179" i="9"/>
  <c r="P180" i="9"/>
  <c r="P181" i="9"/>
  <c r="P182" i="9"/>
  <c r="P183" i="9"/>
  <c r="P184" i="9"/>
  <c r="P185" i="9"/>
  <c r="P186" i="9"/>
  <c r="P187" i="9"/>
  <c r="P188" i="9"/>
  <c r="P189" i="9"/>
  <c r="P190" i="9"/>
  <c r="P191" i="9"/>
  <c r="P192" i="9"/>
  <c r="P193" i="9"/>
  <c r="P194" i="9"/>
  <c r="P195" i="9"/>
  <c r="P196" i="9"/>
  <c r="P197" i="9"/>
  <c r="P198" i="9"/>
  <c r="P199" i="9"/>
  <c r="P200" i="9"/>
  <c r="P201" i="9"/>
  <c r="P202" i="9"/>
  <c r="P203" i="9"/>
  <c r="P204" i="9"/>
  <c r="P205" i="9"/>
  <c r="P206" i="9"/>
  <c r="P207" i="9"/>
  <c r="P208" i="9"/>
  <c r="P209" i="9"/>
  <c r="P210" i="9"/>
  <c r="P211" i="9"/>
  <c r="P212" i="9"/>
  <c r="P213" i="9"/>
  <c r="P214" i="9"/>
  <c r="P215" i="9"/>
  <c r="P216" i="9"/>
  <c r="P217" i="9"/>
  <c r="P218" i="9"/>
  <c r="P219" i="9"/>
  <c r="P220" i="9"/>
  <c r="P221" i="9"/>
  <c r="P222" i="9"/>
  <c r="P223" i="9"/>
  <c r="P224" i="9"/>
  <c r="P225" i="9"/>
  <c r="P226" i="9"/>
  <c r="P227" i="9"/>
  <c r="P228" i="9"/>
  <c r="P229" i="9"/>
  <c r="P230" i="9"/>
  <c r="P231" i="9"/>
  <c r="P232" i="9"/>
  <c r="P233" i="9"/>
  <c r="P234" i="9"/>
  <c r="P235" i="9"/>
  <c r="P236" i="9"/>
  <c r="P237" i="9"/>
  <c r="P238" i="9"/>
  <c r="P239" i="9"/>
  <c r="P240" i="9"/>
  <c r="P241" i="9"/>
  <c r="P242" i="9"/>
  <c r="P243" i="9"/>
  <c r="P244" i="9"/>
  <c r="P245" i="9"/>
  <c r="P246" i="9"/>
  <c r="P247" i="9"/>
  <c r="P248" i="9"/>
  <c r="P249" i="9"/>
  <c r="P250" i="9"/>
  <c r="P251" i="9"/>
  <c r="P252" i="9"/>
  <c r="P253" i="9"/>
  <c r="P254" i="9"/>
  <c r="P255" i="9"/>
  <c r="P256" i="9"/>
  <c r="P257" i="9"/>
  <c r="P258" i="9"/>
  <c r="P259" i="9"/>
  <c r="P260" i="9"/>
  <c r="P261" i="9"/>
  <c r="P262" i="9"/>
  <c r="P263" i="9"/>
  <c r="P264" i="9"/>
  <c r="P265" i="9"/>
  <c r="P266" i="9"/>
  <c r="P267" i="9"/>
  <c r="P268" i="9"/>
  <c r="P269" i="9"/>
  <c r="P270" i="9"/>
  <c r="P271" i="9"/>
  <c r="P272" i="9"/>
  <c r="P273" i="9"/>
  <c r="P274" i="9"/>
  <c r="P275" i="9"/>
  <c r="P276" i="9"/>
  <c r="P277" i="9"/>
  <c r="P278" i="9"/>
  <c r="P279" i="9"/>
  <c r="P280" i="9"/>
  <c r="P281" i="9"/>
  <c r="P282" i="9"/>
  <c r="P283" i="9"/>
  <c r="P284" i="9"/>
  <c r="P285" i="9"/>
  <c r="P286" i="9"/>
  <c r="P287" i="9"/>
  <c r="P288" i="9"/>
  <c r="P289" i="9"/>
  <c r="P290" i="9"/>
  <c r="P291" i="9"/>
  <c r="P292" i="9"/>
  <c r="P293" i="9"/>
  <c r="P294" i="9"/>
  <c r="P295" i="9"/>
  <c r="P296" i="9"/>
  <c r="P297" i="9"/>
  <c r="P298" i="9"/>
  <c r="P299" i="9"/>
  <c r="P300" i="9"/>
  <c r="P301" i="9"/>
  <c r="P302" i="9"/>
  <c r="P303" i="9"/>
  <c r="P304" i="9"/>
  <c r="P305" i="9"/>
  <c r="P306" i="9"/>
  <c r="P307" i="9"/>
  <c r="P308" i="9"/>
  <c r="P309" i="9"/>
  <c r="P310" i="9"/>
  <c r="P311" i="9"/>
  <c r="P312" i="9"/>
  <c r="P313" i="9"/>
  <c r="P314" i="9"/>
  <c r="P315" i="9"/>
  <c r="P316" i="9"/>
  <c r="P317" i="9"/>
  <c r="P318" i="9"/>
  <c r="P319" i="9"/>
  <c r="P320" i="9"/>
  <c r="P321" i="9"/>
  <c r="P322" i="9"/>
  <c r="P323" i="9"/>
  <c r="P324" i="9"/>
  <c r="P325" i="9"/>
  <c r="P326" i="9"/>
  <c r="P327" i="9"/>
  <c r="P328" i="9"/>
  <c r="P329" i="9"/>
  <c r="P330" i="9"/>
  <c r="P331" i="9"/>
  <c r="P332" i="9"/>
  <c r="P333" i="9"/>
  <c r="P334" i="9"/>
  <c r="P335" i="9"/>
  <c r="P336" i="9"/>
  <c r="P337" i="9"/>
  <c r="P338" i="9"/>
  <c r="P339" i="9"/>
  <c r="P340" i="9"/>
  <c r="P341" i="9"/>
  <c r="P342" i="9"/>
  <c r="P343" i="9"/>
  <c r="P344" i="9"/>
  <c r="P345" i="9"/>
  <c r="P346" i="9"/>
  <c r="P347" i="9"/>
  <c r="P348" i="9"/>
  <c r="P349" i="9"/>
  <c r="P350" i="9"/>
  <c r="P351" i="9"/>
  <c r="P352" i="9"/>
  <c r="P353" i="9"/>
  <c r="P354" i="9"/>
  <c r="P355" i="9"/>
  <c r="P356" i="9"/>
  <c r="P357" i="9"/>
  <c r="P358" i="9"/>
  <c r="P359" i="9"/>
  <c r="P360" i="9"/>
  <c r="P361" i="9"/>
  <c r="P362" i="9"/>
  <c r="P363" i="9"/>
  <c r="P364" i="9"/>
  <c r="P365" i="9"/>
  <c r="P366" i="9"/>
  <c r="P367" i="9"/>
  <c r="P368" i="9"/>
  <c r="P369" i="9"/>
  <c r="P370" i="9"/>
  <c r="P371" i="9"/>
  <c r="P372" i="9"/>
  <c r="P373" i="9"/>
  <c r="P374" i="9"/>
  <c r="P375" i="9"/>
  <c r="P376" i="9"/>
  <c r="P377" i="9"/>
  <c r="P378" i="9"/>
  <c r="P379" i="9"/>
  <c r="P380" i="9"/>
  <c r="P381" i="9"/>
  <c r="P382" i="9"/>
  <c r="P383" i="9"/>
  <c r="P384" i="9"/>
  <c r="P385" i="9"/>
  <c r="P386" i="9"/>
  <c r="P387" i="9"/>
  <c r="P388" i="9"/>
  <c r="P389" i="9"/>
  <c r="P390" i="9"/>
  <c r="P391" i="9"/>
  <c r="P392" i="9"/>
  <c r="P393" i="9"/>
  <c r="P394" i="9"/>
  <c r="P395" i="9"/>
  <c r="P396" i="9"/>
  <c r="P397" i="9"/>
  <c r="P398" i="9"/>
  <c r="P399" i="9"/>
  <c r="P400" i="9"/>
  <c r="P401" i="9"/>
  <c r="P402" i="9"/>
  <c r="P403" i="9"/>
  <c r="P404" i="9"/>
  <c r="P405" i="9"/>
  <c r="P406" i="9"/>
  <c r="P407" i="9"/>
  <c r="P408" i="9"/>
  <c r="P409" i="9"/>
  <c r="P410" i="9"/>
  <c r="P411" i="9"/>
  <c r="P412" i="9"/>
  <c r="P413" i="9"/>
  <c r="P414" i="9"/>
  <c r="P415" i="9"/>
  <c r="P416" i="9"/>
  <c r="P417" i="9"/>
  <c r="P418" i="9"/>
  <c r="P419" i="9"/>
  <c r="P420" i="9"/>
  <c r="P421" i="9"/>
  <c r="P422" i="9"/>
  <c r="P423" i="9"/>
  <c r="P424" i="9"/>
  <c r="P425" i="9"/>
  <c r="P426" i="9"/>
  <c r="P427" i="9"/>
  <c r="P428" i="9"/>
  <c r="P429" i="9"/>
  <c r="P430" i="9"/>
  <c r="P431" i="9"/>
  <c r="P432" i="9"/>
  <c r="P433" i="9"/>
  <c r="P434" i="9"/>
  <c r="P435" i="9"/>
  <c r="P436" i="9"/>
  <c r="P437" i="9"/>
  <c r="P438" i="9"/>
  <c r="P439" i="9"/>
  <c r="P440" i="9"/>
  <c r="P441" i="9"/>
  <c r="P442" i="9"/>
  <c r="P443" i="9"/>
  <c r="P444" i="9"/>
  <c r="P445" i="9"/>
  <c r="P446" i="9"/>
  <c r="P447" i="9"/>
  <c r="P448" i="9"/>
  <c r="P449" i="9"/>
  <c r="P450" i="9"/>
  <c r="P451" i="9"/>
  <c r="P452" i="9"/>
  <c r="P453" i="9"/>
  <c r="P454" i="9"/>
  <c r="P455" i="9"/>
  <c r="P456" i="9"/>
  <c r="P457" i="9"/>
  <c r="P458" i="9"/>
  <c r="P459" i="9"/>
  <c r="P460" i="9"/>
  <c r="P461" i="9"/>
  <c r="P462" i="9"/>
  <c r="P463" i="9"/>
  <c r="P464" i="9"/>
  <c r="P465" i="9"/>
  <c r="P466" i="9"/>
  <c r="P467" i="9"/>
  <c r="P468" i="9"/>
  <c r="P469" i="9"/>
  <c r="P470" i="9"/>
  <c r="P471" i="9"/>
  <c r="P472" i="9"/>
  <c r="P473" i="9"/>
  <c r="P474" i="9"/>
  <c r="P475" i="9"/>
  <c r="P476" i="9"/>
  <c r="P477" i="9"/>
  <c r="P478" i="9"/>
  <c r="P479" i="9"/>
  <c r="P480" i="9"/>
  <c r="P481" i="9"/>
  <c r="P482" i="9"/>
  <c r="P483" i="9"/>
  <c r="P484" i="9"/>
  <c r="P485" i="9"/>
  <c r="P486" i="9"/>
  <c r="P487" i="9"/>
  <c r="P488" i="9"/>
  <c r="P489" i="9"/>
  <c r="P490" i="9"/>
  <c r="P491" i="9"/>
  <c r="P492" i="9"/>
  <c r="P493" i="9"/>
  <c r="P494" i="9"/>
  <c r="P495" i="9"/>
  <c r="P496" i="9"/>
  <c r="P497" i="9"/>
  <c r="P498" i="9"/>
  <c r="P499" i="9"/>
  <c r="P500" i="9"/>
  <c r="P501" i="9"/>
  <c r="P502" i="9"/>
  <c r="P503" i="9"/>
  <c r="P504" i="9"/>
  <c r="P505" i="9"/>
  <c r="P506" i="9"/>
  <c r="P507" i="9"/>
  <c r="P508" i="9"/>
  <c r="P509" i="9"/>
  <c r="P510" i="9"/>
  <c r="P511" i="9"/>
  <c r="P512" i="9"/>
  <c r="P513" i="9"/>
  <c r="P514" i="9"/>
  <c r="P515" i="9"/>
  <c r="P516" i="9"/>
  <c r="AE28" i="3" l="1"/>
  <c r="L28" i="3"/>
  <c r="H28" i="3"/>
  <c r="F28" i="3"/>
  <c r="AE27" i="3"/>
  <c r="L27" i="3"/>
  <c r="H27" i="3"/>
  <c r="F27" i="3"/>
  <c r="R27" i="3" s="1"/>
  <c r="AE26" i="3"/>
  <c r="L26" i="3"/>
  <c r="H26" i="3"/>
  <c r="F26" i="3"/>
  <c r="AE25" i="3"/>
  <c r="L25" i="3"/>
  <c r="H25" i="3"/>
  <c r="F25" i="3"/>
  <c r="AE24" i="3"/>
  <c r="L24" i="3"/>
  <c r="H24" i="3"/>
  <c r="F24" i="3"/>
  <c r="AE23" i="3"/>
  <c r="L23" i="3"/>
  <c r="H23" i="3"/>
  <c r="F23" i="3"/>
  <c r="AE22" i="3"/>
  <c r="L22" i="3"/>
  <c r="H22" i="3"/>
  <c r="F22" i="3"/>
  <c r="AE21" i="3"/>
  <c r="L21" i="3"/>
  <c r="H21" i="3"/>
  <c r="F21" i="3"/>
  <c r="AE20" i="3"/>
  <c r="H20" i="3"/>
  <c r="F20" i="3"/>
  <c r="H19" i="3"/>
  <c r="F19" i="3"/>
  <c r="H18" i="3"/>
  <c r="F18" i="3"/>
  <c r="L17" i="3"/>
  <c r="H17" i="3"/>
  <c r="F17" i="3"/>
  <c r="N28" i="3"/>
  <c r="AX28" i="3" s="1"/>
  <c r="N27" i="3"/>
  <c r="AX27" i="3" s="1"/>
  <c r="AL36" i="1"/>
  <c r="AB36" i="1"/>
  <c r="K36" i="1"/>
  <c r="AL35" i="1"/>
  <c r="AB35" i="1"/>
  <c r="K35" i="1"/>
  <c r="AL34" i="1"/>
  <c r="AB34" i="1"/>
  <c r="K34" i="1"/>
  <c r="AL33" i="1"/>
  <c r="AB33" i="1"/>
  <c r="K33" i="1"/>
  <c r="AL32" i="1"/>
  <c r="AB32" i="1"/>
  <c r="K32" i="1"/>
  <c r="N21" i="3"/>
  <c r="AX21" i="3" s="1"/>
  <c r="N20" i="3"/>
  <c r="AX20" i="3" s="1"/>
  <c r="AL31" i="1"/>
  <c r="N19" i="3"/>
  <c r="AX19" i="3" s="1"/>
  <c r="K31" i="1"/>
  <c r="AL30" i="1"/>
  <c r="K30" i="1"/>
  <c r="AB29" i="1"/>
  <c r="K29" i="1"/>
  <c r="AI23" i="3"/>
  <c r="AI27" i="3"/>
  <c r="AI26" i="3"/>
  <c r="AI21" i="3"/>
  <c r="AI19" i="3"/>
  <c r="AI20" i="3"/>
  <c r="AI22" i="3"/>
  <c r="AI28" i="3"/>
  <c r="AI24" i="3"/>
  <c r="AI25" i="3"/>
  <c r="N24" i="3" l="1"/>
  <c r="AX24" i="3" s="1"/>
  <c r="G26" i="9"/>
  <c r="G18" i="9"/>
  <c r="N23" i="3"/>
  <c r="AX23" i="3" s="1"/>
  <c r="N22" i="3"/>
  <c r="AX22" i="3" s="1"/>
  <c r="N26" i="3"/>
  <c r="AX26" i="3" s="1"/>
  <c r="N25" i="3"/>
  <c r="AX25" i="3" s="1"/>
  <c r="G21" i="9"/>
  <c r="G25" i="9"/>
  <c r="G30" i="9"/>
  <c r="G34" i="9"/>
  <c r="G38" i="9"/>
  <c r="G42" i="9"/>
  <c r="G46" i="9"/>
  <c r="G50" i="9"/>
  <c r="G54" i="9"/>
  <c r="G58" i="9"/>
  <c r="G62" i="9"/>
  <c r="G66" i="9"/>
  <c r="G70" i="9"/>
  <c r="G74" i="9"/>
  <c r="G78" i="9"/>
  <c r="G82" i="9"/>
  <c r="G86" i="9"/>
  <c r="G90" i="9"/>
  <c r="G94" i="9"/>
  <c r="G98" i="9"/>
  <c r="G102" i="9"/>
  <c r="G106" i="9"/>
  <c r="G110" i="9"/>
  <c r="G114" i="9"/>
  <c r="G118" i="9"/>
  <c r="G122" i="9"/>
  <c r="G126" i="9"/>
  <c r="G130" i="9"/>
  <c r="G134" i="9"/>
  <c r="G138" i="9"/>
  <c r="G142" i="9"/>
  <c r="G146" i="9"/>
  <c r="G150" i="9"/>
  <c r="G154" i="9"/>
  <c r="G158" i="9"/>
  <c r="G162" i="9"/>
  <c r="G166" i="9"/>
  <c r="G170" i="9"/>
  <c r="G174" i="9"/>
  <c r="G178" i="9"/>
  <c r="G182" i="9"/>
  <c r="G186" i="9"/>
  <c r="G190" i="9"/>
  <c r="G194" i="9"/>
  <c r="G198" i="9"/>
  <c r="G202" i="9"/>
  <c r="G206" i="9"/>
  <c r="G210" i="9"/>
  <c r="G214" i="9"/>
  <c r="G218" i="9"/>
  <c r="G222" i="9"/>
  <c r="G226" i="9"/>
  <c r="G230" i="9"/>
  <c r="G234" i="9"/>
  <c r="G238" i="9"/>
  <c r="G242" i="9"/>
  <c r="G246" i="9"/>
  <c r="G250" i="9"/>
  <c r="G254" i="9"/>
  <c r="G258" i="9"/>
  <c r="G262" i="9"/>
  <c r="G266" i="9"/>
  <c r="G270" i="9"/>
  <c r="G274" i="9"/>
  <c r="G278" i="9"/>
  <c r="G282" i="9"/>
  <c r="G286" i="9"/>
  <c r="G290" i="9"/>
  <c r="G294" i="9"/>
  <c r="G298" i="9"/>
  <c r="G302" i="9"/>
  <c r="G306" i="9"/>
  <c r="G310" i="9"/>
  <c r="G314" i="9"/>
  <c r="G318" i="9"/>
  <c r="G322" i="9"/>
  <c r="G326" i="9"/>
  <c r="G330" i="9"/>
  <c r="G334" i="9"/>
  <c r="G338" i="9"/>
  <c r="G342" i="9"/>
  <c r="G346" i="9"/>
  <c r="G350" i="9"/>
  <c r="G354" i="9"/>
  <c r="G358" i="9"/>
  <c r="G362" i="9"/>
  <c r="G366" i="9"/>
  <c r="G370" i="9"/>
  <c r="G374" i="9"/>
  <c r="G378" i="9"/>
  <c r="G382" i="9"/>
  <c r="G386" i="9"/>
  <c r="G390" i="9"/>
  <c r="G394" i="9"/>
  <c r="G398" i="9"/>
  <c r="G402" i="9"/>
  <c r="G406" i="9"/>
  <c r="G410" i="9"/>
  <c r="G414" i="9"/>
  <c r="G418" i="9"/>
  <c r="G422" i="9"/>
  <c r="G426" i="9"/>
  <c r="G430" i="9"/>
  <c r="G434" i="9"/>
  <c r="G438" i="9"/>
  <c r="G442" i="9"/>
  <c r="G446" i="9"/>
  <c r="G450" i="9"/>
  <c r="G454" i="9"/>
  <c r="G458" i="9"/>
  <c r="G462" i="9"/>
  <c r="G466" i="9"/>
  <c r="G470" i="9"/>
  <c r="G474" i="9"/>
  <c r="G478" i="9"/>
  <c r="G482" i="9"/>
  <c r="G486" i="9"/>
  <c r="G490" i="9"/>
  <c r="G494" i="9"/>
  <c r="G498" i="9"/>
  <c r="G502" i="9"/>
  <c r="G506" i="9"/>
  <c r="G510" i="9"/>
  <c r="G514" i="9"/>
  <c r="G68" i="9"/>
  <c r="G92" i="9"/>
  <c r="G104" i="9"/>
  <c r="G120" i="9"/>
  <c r="G124" i="9"/>
  <c r="G136" i="9"/>
  <c r="G148" i="9"/>
  <c r="G160" i="9"/>
  <c r="G176" i="9"/>
  <c r="G188" i="9"/>
  <c r="G200" i="9"/>
  <c r="G208" i="9"/>
  <c r="G216" i="9"/>
  <c r="G228" i="9"/>
  <c r="G22" i="9"/>
  <c r="G27" i="9"/>
  <c r="G31" i="9"/>
  <c r="G35" i="9"/>
  <c r="G39" i="9"/>
  <c r="G43" i="9"/>
  <c r="G47" i="9"/>
  <c r="G51" i="9"/>
  <c r="G55" i="9"/>
  <c r="G59" i="9"/>
  <c r="G63" i="9"/>
  <c r="G67" i="9"/>
  <c r="G71" i="9"/>
  <c r="G75" i="9"/>
  <c r="G79" i="9"/>
  <c r="G83" i="9"/>
  <c r="G87" i="9"/>
  <c r="G91" i="9"/>
  <c r="G95" i="9"/>
  <c r="G99" i="9"/>
  <c r="G103" i="9"/>
  <c r="G107" i="9"/>
  <c r="G111" i="9"/>
  <c r="G115" i="9"/>
  <c r="G119" i="9"/>
  <c r="G123" i="9"/>
  <c r="G127" i="9"/>
  <c r="G131" i="9"/>
  <c r="G135" i="9"/>
  <c r="G139" i="9"/>
  <c r="G143" i="9"/>
  <c r="G147" i="9"/>
  <c r="G151" i="9"/>
  <c r="G155" i="9"/>
  <c r="G159" i="9"/>
  <c r="G163" i="9"/>
  <c r="G167" i="9"/>
  <c r="G171" i="9"/>
  <c r="G175" i="9"/>
  <c r="G179" i="9"/>
  <c r="G183" i="9"/>
  <c r="G187" i="9"/>
  <c r="G191" i="9"/>
  <c r="G195" i="9"/>
  <c r="G199" i="9"/>
  <c r="G203" i="9"/>
  <c r="G207" i="9"/>
  <c r="G211" i="9"/>
  <c r="G215" i="9"/>
  <c r="G219" i="9"/>
  <c r="G223" i="9"/>
  <c r="G227" i="9"/>
  <c r="G231" i="9"/>
  <c r="G235" i="9"/>
  <c r="G239" i="9"/>
  <c r="G243" i="9"/>
  <c r="G247" i="9"/>
  <c r="G251" i="9"/>
  <c r="G255" i="9"/>
  <c r="G259" i="9"/>
  <c r="G263" i="9"/>
  <c r="G267" i="9"/>
  <c r="G271" i="9"/>
  <c r="G275" i="9"/>
  <c r="G279" i="9"/>
  <c r="G283" i="9"/>
  <c r="G287" i="9"/>
  <c r="G291" i="9"/>
  <c r="G295" i="9"/>
  <c r="G299" i="9"/>
  <c r="G303" i="9"/>
  <c r="G307" i="9"/>
  <c r="G311" i="9"/>
  <c r="G315" i="9"/>
  <c r="G319" i="9"/>
  <c r="G323" i="9"/>
  <c r="G327" i="9"/>
  <c r="G331" i="9"/>
  <c r="G335" i="9"/>
  <c r="G339" i="9"/>
  <c r="G343" i="9"/>
  <c r="G347" i="9"/>
  <c r="G351" i="9"/>
  <c r="G355" i="9"/>
  <c r="G359" i="9"/>
  <c r="G363" i="9"/>
  <c r="G367" i="9"/>
  <c r="G371" i="9"/>
  <c r="G375" i="9"/>
  <c r="G379" i="9"/>
  <c r="G383" i="9"/>
  <c r="G387" i="9"/>
  <c r="G391" i="9"/>
  <c r="G395" i="9"/>
  <c r="G399" i="9"/>
  <c r="G403" i="9"/>
  <c r="G407" i="9"/>
  <c r="G411" i="9"/>
  <c r="G415" i="9"/>
  <c r="G419" i="9"/>
  <c r="G423" i="9"/>
  <c r="G427" i="9"/>
  <c r="G431" i="9"/>
  <c r="G435" i="9"/>
  <c r="G439" i="9"/>
  <c r="G443" i="9"/>
  <c r="G447" i="9"/>
  <c r="G451" i="9"/>
  <c r="G455" i="9"/>
  <c r="G459" i="9"/>
  <c r="G463" i="9"/>
  <c r="G467" i="9"/>
  <c r="G471" i="9"/>
  <c r="G475" i="9"/>
  <c r="G479" i="9"/>
  <c r="G483" i="9"/>
  <c r="G487" i="9"/>
  <c r="G491" i="9"/>
  <c r="G495" i="9"/>
  <c r="G499" i="9"/>
  <c r="G503" i="9"/>
  <c r="G507" i="9"/>
  <c r="G511" i="9"/>
  <c r="G515" i="9"/>
  <c r="G19" i="9"/>
  <c r="G36" i="9"/>
  <c r="G44" i="9"/>
  <c r="G52" i="9"/>
  <c r="G60" i="9"/>
  <c r="G72" i="9"/>
  <c r="G80" i="9"/>
  <c r="G88" i="9"/>
  <c r="G100" i="9"/>
  <c r="G116" i="9"/>
  <c r="G132" i="9"/>
  <c r="G144" i="9"/>
  <c r="G156" i="9"/>
  <c r="G168" i="9"/>
  <c r="G180" i="9"/>
  <c r="G192" i="9"/>
  <c r="G212" i="9"/>
  <c r="G224" i="9"/>
  <c r="G23" i="9"/>
  <c r="G28" i="9"/>
  <c r="G32" i="9"/>
  <c r="G40" i="9"/>
  <c r="G48" i="9"/>
  <c r="G56" i="9"/>
  <c r="G64" i="9"/>
  <c r="G76" i="9"/>
  <c r="G84" i="9"/>
  <c r="G96" i="9"/>
  <c r="G108" i="9"/>
  <c r="G112" i="9"/>
  <c r="G128" i="9"/>
  <c r="G140" i="9"/>
  <c r="G152" i="9"/>
  <c r="G164" i="9"/>
  <c r="G172" i="9"/>
  <c r="G184" i="9"/>
  <c r="G196" i="9"/>
  <c r="G204" i="9"/>
  <c r="G220" i="9"/>
  <c r="G232" i="9"/>
  <c r="G20" i="9"/>
  <c r="G37" i="9"/>
  <c r="G53" i="9"/>
  <c r="G69" i="9"/>
  <c r="G85" i="9"/>
  <c r="G101" i="9"/>
  <c r="G117" i="9"/>
  <c r="G133" i="9"/>
  <c r="G149" i="9"/>
  <c r="G165" i="9"/>
  <c r="G181" i="9"/>
  <c r="G197" i="9"/>
  <c r="G213" i="9"/>
  <c r="G229" i="9"/>
  <c r="G240" i="9"/>
  <c r="G248" i="9"/>
  <c r="G256" i="9"/>
  <c r="G264" i="9"/>
  <c r="G272" i="9"/>
  <c r="G280" i="9"/>
  <c r="G288" i="9"/>
  <c r="G296" i="9"/>
  <c r="G304" i="9"/>
  <c r="G312" i="9"/>
  <c r="G320" i="9"/>
  <c r="G328" i="9"/>
  <c r="G336" i="9"/>
  <c r="G344" i="9"/>
  <c r="G352" i="9"/>
  <c r="G360" i="9"/>
  <c r="G368" i="9"/>
  <c r="G376" i="9"/>
  <c r="G384" i="9"/>
  <c r="G392" i="9"/>
  <c r="G400" i="9"/>
  <c r="G408" i="9"/>
  <c r="G416" i="9"/>
  <c r="G424" i="9"/>
  <c r="G432" i="9"/>
  <c r="G440" i="9"/>
  <c r="G448" i="9"/>
  <c r="G456" i="9"/>
  <c r="G464" i="9"/>
  <c r="G472" i="9"/>
  <c r="G480" i="9"/>
  <c r="G488" i="9"/>
  <c r="G496" i="9"/>
  <c r="G504" i="9"/>
  <c r="G512" i="9"/>
  <c r="G24" i="9"/>
  <c r="G89" i="9"/>
  <c r="G121" i="9"/>
  <c r="G185" i="9"/>
  <c r="G241" i="9"/>
  <c r="G265" i="9"/>
  <c r="G289" i="9"/>
  <c r="G313" i="9"/>
  <c r="G337" i="9"/>
  <c r="G361" i="9"/>
  <c r="G385" i="9"/>
  <c r="G409" i="9"/>
  <c r="G57" i="9"/>
  <c r="G105" i="9"/>
  <c r="G153" i="9"/>
  <c r="G201" i="9"/>
  <c r="G233" i="9"/>
  <c r="G257" i="9"/>
  <c r="G273" i="9"/>
  <c r="G305" i="9"/>
  <c r="G329" i="9"/>
  <c r="G353" i="9"/>
  <c r="G377" i="9"/>
  <c r="G401" i="9"/>
  <c r="G425" i="9"/>
  <c r="G441" i="9"/>
  <c r="G457" i="9"/>
  <c r="G473" i="9"/>
  <c r="G489" i="9"/>
  <c r="G505" i="9"/>
  <c r="G29" i="9"/>
  <c r="G45" i="9"/>
  <c r="G61" i="9"/>
  <c r="G77" i="9"/>
  <c r="G93" i="9"/>
  <c r="G109" i="9"/>
  <c r="G125" i="9"/>
  <c r="G141" i="9"/>
  <c r="G157" i="9"/>
  <c r="G173" i="9"/>
  <c r="G189" i="9"/>
  <c r="G205" i="9"/>
  <c r="G221" i="9"/>
  <c r="G236" i="9"/>
  <c r="G244" i="9"/>
  <c r="G252" i="9"/>
  <c r="G260" i="9"/>
  <c r="G268" i="9"/>
  <c r="G276" i="9"/>
  <c r="G284" i="9"/>
  <c r="G292" i="9"/>
  <c r="G300" i="9"/>
  <c r="G308" i="9"/>
  <c r="G316" i="9"/>
  <c r="G324" i="9"/>
  <c r="G332" i="9"/>
  <c r="G340" i="9"/>
  <c r="G348" i="9"/>
  <c r="G356" i="9"/>
  <c r="G364" i="9"/>
  <c r="G372" i="9"/>
  <c r="G380" i="9"/>
  <c r="G388" i="9"/>
  <c r="G396" i="9"/>
  <c r="G404" i="9"/>
  <c r="G412" i="9"/>
  <c r="G420" i="9"/>
  <c r="G428" i="9"/>
  <c r="G436" i="9"/>
  <c r="G444" i="9"/>
  <c r="G452" i="9"/>
  <c r="G460" i="9"/>
  <c r="G468" i="9"/>
  <c r="G476" i="9"/>
  <c r="G484" i="9"/>
  <c r="G492" i="9"/>
  <c r="G500" i="9"/>
  <c r="G508" i="9"/>
  <c r="G516" i="9"/>
  <c r="G33" i="9"/>
  <c r="G49" i="9"/>
  <c r="G65" i="9"/>
  <c r="G81" i="9"/>
  <c r="G97" i="9"/>
  <c r="G113" i="9"/>
  <c r="G129" i="9"/>
  <c r="G145" i="9"/>
  <c r="G161" i="9"/>
  <c r="G177" i="9"/>
  <c r="G193" i="9"/>
  <c r="G209" i="9"/>
  <c r="G225" i="9"/>
  <c r="G237" i="9"/>
  <c r="G245" i="9"/>
  <c r="G253" i="9"/>
  <c r="G261" i="9"/>
  <c r="G269" i="9"/>
  <c r="G277" i="9"/>
  <c r="G285" i="9"/>
  <c r="G293" i="9"/>
  <c r="G301" i="9"/>
  <c r="G309" i="9"/>
  <c r="G317" i="9"/>
  <c r="G325" i="9"/>
  <c r="G333" i="9"/>
  <c r="G341" i="9"/>
  <c r="G349" i="9"/>
  <c r="G357" i="9"/>
  <c r="G365" i="9"/>
  <c r="G373" i="9"/>
  <c r="G381" i="9"/>
  <c r="G389" i="9"/>
  <c r="G397" i="9"/>
  <c r="G405" i="9"/>
  <c r="G413" i="9"/>
  <c r="G421" i="9"/>
  <c r="G429" i="9"/>
  <c r="G437" i="9"/>
  <c r="G445" i="9"/>
  <c r="G453" i="9"/>
  <c r="G461" i="9"/>
  <c r="G469" i="9"/>
  <c r="G477" i="9"/>
  <c r="G485" i="9"/>
  <c r="G493" i="9"/>
  <c r="G501" i="9"/>
  <c r="G509" i="9"/>
  <c r="G41" i="9"/>
  <c r="G73" i="9"/>
  <c r="G137" i="9"/>
  <c r="G169" i="9"/>
  <c r="G217" i="9"/>
  <c r="G249" i="9"/>
  <c r="G281" i="9"/>
  <c r="G297" i="9"/>
  <c r="G321" i="9"/>
  <c r="G345" i="9"/>
  <c r="G369" i="9"/>
  <c r="G393" i="9"/>
  <c r="G417" i="9"/>
  <c r="G433" i="9"/>
  <c r="G449" i="9"/>
  <c r="G465" i="9"/>
  <c r="G481" i="9"/>
  <c r="G497" i="9"/>
  <c r="G513" i="9"/>
  <c r="N18" i="3"/>
  <c r="AF18" i="3" s="1"/>
  <c r="N17" i="3"/>
  <c r="Z18" i="3"/>
  <c r="AB18" i="3" s="1"/>
  <c r="AD18" i="3" s="1"/>
  <c r="Z19" i="3"/>
  <c r="AB19" i="3" s="1"/>
  <c r="AD19" i="3" s="1"/>
  <c r="AF19" i="3"/>
  <c r="Z20" i="3"/>
  <c r="AF20" i="3"/>
  <c r="Z21" i="3"/>
  <c r="AF21" i="3"/>
  <c r="Z22" i="3"/>
  <c r="AF22" i="3"/>
  <c r="Z23" i="3"/>
  <c r="AF23" i="3"/>
  <c r="Z24" i="3"/>
  <c r="AF24" i="3"/>
  <c r="Z25" i="3"/>
  <c r="AF25" i="3"/>
  <c r="Z26" i="3"/>
  <c r="AF26" i="3"/>
  <c r="Z27" i="3"/>
  <c r="AF27" i="3"/>
  <c r="Z28" i="3"/>
  <c r="AF28" i="3"/>
  <c r="R18" i="3"/>
  <c r="R19" i="3"/>
  <c r="R20" i="3"/>
  <c r="R21" i="3"/>
  <c r="R22" i="3"/>
  <c r="R23" i="3"/>
  <c r="R24" i="3"/>
  <c r="R25" i="3"/>
  <c r="R26" i="3"/>
  <c r="R28" i="3"/>
  <c r="AB20" i="3"/>
  <c r="AD20" i="3" s="1"/>
  <c r="AB21" i="3"/>
  <c r="AD21" i="3" s="1"/>
  <c r="AB22" i="3"/>
  <c r="AD22" i="3" s="1"/>
  <c r="AB23" i="3"/>
  <c r="AD23" i="3" s="1"/>
  <c r="AB24" i="3"/>
  <c r="AD24" i="3" s="1"/>
  <c r="AB25" i="3"/>
  <c r="AD25" i="3" s="1"/>
  <c r="AB26" i="3"/>
  <c r="AB27" i="3"/>
  <c r="AB28" i="3"/>
  <c r="AD28" i="3" s="1"/>
  <c r="AI18" i="3"/>
  <c r="AE19" i="3" l="1"/>
  <c r="AE18" i="3"/>
  <c r="AX18" i="3"/>
  <c r="AG28" i="3"/>
  <c r="AD27" i="3"/>
  <c r="AV27" i="3" s="1"/>
  <c r="AG24" i="3"/>
  <c r="AG22" i="3"/>
  <c r="AG20" i="3"/>
  <c r="AG25" i="3"/>
  <c r="AG23" i="3"/>
  <c r="AG21" i="3"/>
  <c r="AG19" i="3"/>
  <c r="AD26" i="3"/>
  <c r="AG26" i="3" s="1"/>
  <c r="AG18" i="3"/>
  <c r="AU24" i="3"/>
  <c r="AV24" i="3"/>
  <c r="AV20" i="3"/>
  <c r="AU20" i="3"/>
  <c r="AU28" i="3"/>
  <c r="AV28" i="3"/>
  <c r="AU25" i="3"/>
  <c r="AV25" i="3"/>
  <c r="AV21" i="3"/>
  <c r="AU21" i="3"/>
  <c r="AU26" i="3"/>
  <c r="AU22" i="3"/>
  <c r="AV22" i="3"/>
  <c r="AU23" i="3"/>
  <c r="AV23" i="3"/>
  <c r="AU27" i="3"/>
  <c r="U315" i="9"/>
  <c r="U316" i="9"/>
  <c r="U320" i="9"/>
  <c r="U324" i="9"/>
  <c r="U327" i="9"/>
  <c r="U328" i="9"/>
  <c r="U332" i="9"/>
  <c r="U336" i="9"/>
  <c r="U337" i="9"/>
  <c r="U340" i="9"/>
  <c r="U343" i="9"/>
  <c r="U344" i="9"/>
  <c r="U348" i="9"/>
  <c r="U351" i="9"/>
  <c r="U352" i="9"/>
  <c r="U356" i="9"/>
  <c r="U357" i="9"/>
  <c r="U359" i="9"/>
  <c r="U360" i="9"/>
  <c r="U361" i="9"/>
  <c r="U363" i="9"/>
  <c r="U364" i="9"/>
  <c r="U367" i="9"/>
  <c r="U368" i="9"/>
  <c r="U375" i="9"/>
  <c r="U376" i="9"/>
  <c r="U377" i="9"/>
  <c r="U379" i="9"/>
  <c r="U380" i="9"/>
  <c r="U384" i="9"/>
  <c r="U387" i="9"/>
  <c r="U388" i="9"/>
  <c r="U392" i="9"/>
  <c r="U393" i="9"/>
  <c r="U396" i="9"/>
  <c r="U400" i="9"/>
  <c r="U403" i="9"/>
  <c r="U408" i="9"/>
  <c r="U411" i="9"/>
  <c r="U412" i="9"/>
  <c r="U416" i="9"/>
  <c r="U417" i="9"/>
  <c r="U420" i="9"/>
  <c r="U424" i="9"/>
  <c r="U427" i="9"/>
  <c r="U428" i="9"/>
  <c r="U432" i="9"/>
  <c r="U435" i="9"/>
  <c r="U436" i="9"/>
  <c r="U437" i="9"/>
  <c r="U440" i="9"/>
  <c r="U443" i="9"/>
  <c r="U444" i="9"/>
  <c r="U448" i="9"/>
  <c r="U451" i="9"/>
  <c r="U452" i="9"/>
  <c r="U456" i="9"/>
  <c r="U457" i="9"/>
  <c r="U460" i="9"/>
  <c r="U464" i="9"/>
  <c r="U467" i="9"/>
  <c r="U472" i="9"/>
  <c r="U475" i="9"/>
  <c r="U476" i="9"/>
  <c r="U480" i="9"/>
  <c r="U481" i="9"/>
  <c r="U484" i="9"/>
  <c r="U487" i="9"/>
  <c r="U488" i="9"/>
  <c r="U492" i="9"/>
  <c r="U495" i="9"/>
  <c r="U496" i="9"/>
  <c r="U499" i="9"/>
  <c r="U500" i="9"/>
  <c r="U503" i="9"/>
  <c r="U504" i="9"/>
  <c r="U505" i="9"/>
  <c r="U508" i="9"/>
  <c r="U512" i="9"/>
  <c r="U515" i="9"/>
  <c r="U516" i="9"/>
  <c r="U309" i="9"/>
  <c r="U321" i="9"/>
  <c r="U333" i="9"/>
  <c r="U373" i="9"/>
  <c r="U401" i="9"/>
  <c r="U421" i="9"/>
  <c r="U441" i="9"/>
  <c r="U465" i="9"/>
  <c r="U485" i="9"/>
  <c r="U313" i="9"/>
  <c r="U345" i="9"/>
  <c r="U371" i="9"/>
  <c r="U383" i="9"/>
  <c r="U391" i="9"/>
  <c r="U395" i="9"/>
  <c r="U399" i="9"/>
  <c r="U407" i="9"/>
  <c r="U415" i="9"/>
  <c r="U419" i="9"/>
  <c r="U423" i="9"/>
  <c r="U431" i="9"/>
  <c r="U439" i="9"/>
  <c r="U447" i="9"/>
  <c r="U455" i="9"/>
  <c r="U459" i="9"/>
  <c r="U463" i="9"/>
  <c r="U471" i="9"/>
  <c r="U479" i="9"/>
  <c r="U483" i="9"/>
  <c r="U491" i="9"/>
  <c r="U507" i="9"/>
  <c r="U511" i="9"/>
  <c r="U311" i="9"/>
  <c r="U312" i="9"/>
  <c r="U317" i="9"/>
  <c r="U319" i="9"/>
  <c r="U323" i="9"/>
  <c r="U331" i="9"/>
  <c r="U335" i="9"/>
  <c r="U339" i="9"/>
  <c r="U347" i="9"/>
  <c r="U349" i="9"/>
  <c r="U355" i="9"/>
  <c r="U372" i="9"/>
  <c r="U404" i="9"/>
  <c r="U468" i="9"/>
  <c r="P18" i="9"/>
  <c r="O18" i="9"/>
  <c r="O19" i="9"/>
  <c r="O20" i="9"/>
  <c r="O21" i="9"/>
  <c r="O22" i="9"/>
  <c r="O23" i="9"/>
  <c r="O24" i="9"/>
  <c r="O25"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O466" i="9"/>
  <c r="O467" i="9"/>
  <c r="O468" i="9"/>
  <c r="O469" i="9"/>
  <c r="O470" i="9"/>
  <c r="O471" i="9"/>
  <c r="O472" i="9"/>
  <c r="O473" i="9"/>
  <c r="O474" i="9"/>
  <c r="O475" i="9"/>
  <c r="O476" i="9"/>
  <c r="O477" i="9"/>
  <c r="O478" i="9"/>
  <c r="O479" i="9"/>
  <c r="O480" i="9"/>
  <c r="O481" i="9"/>
  <c r="O482" i="9"/>
  <c r="O483" i="9"/>
  <c r="O484" i="9"/>
  <c r="O485" i="9"/>
  <c r="O486" i="9"/>
  <c r="O487" i="9"/>
  <c r="O488" i="9"/>
  <c r="O489" i="9"/>
  <c r="O490" i="9"/>
  <c r="O491" i="9"/>
  <c r="O492" i="9"/>
  <c r="O493" i="9"/>
  <c r="O494" i="9"/>
  <c r="O495" i="9"/>
  <c r="O496" i="9"/>
  <c r="O497" i="9"/>
  <c r="O498" i="9"/>
  <c r="O499" i="9"/>
  <c r="O500" i="9"/>
  <c r="O501" i="9"/>
  <c r="O502" i="9"/>
  <c r="O503" i="9"/>
  <c r="O504" i="9"/>
  <c r="O505" i="9"/>
  <c r="O506" i="9"/>
  <c r="O507" i="9"/>
  <c r="O508" i="9"/>
  <c r="O509" i="9"/>
  <c r="O510" i="9"/>
  <c r="O511" i="9"/>
  <c r="O512" i="9"/>
  <c r="O513" i="9"/>
  <c r="O514" i="9"/>
  <c r="O515" i="9"/>
  <c r="O516" i="9"/>
  <c r="N18" i="9"/>
  <c r="N19" i="9"/>
  <c r="Q19" i="9" s="1"/>
  <c r="R19" i="9" s="1"/>
  <c r="N20" i="9"/>
  <c r="Q20" i="9" s="1"/>
  <c r="R20" i="9" s="1"/>
  <c r="N21" i="9"/>
  <c r="Q21" i="9" s="1"/>
  <c r="R21" i="9" s="1"/>
  <c r="N22" i="9"/>
  <c r="Q22" i="9" s="1"/>
  <c r="R22" i="9" s="1"/>
  <c r="N23" i="9"/>
  <c r="Q23" i="9" s="1"/>
  <c r="R23" i="9" s="1"/>
  <c r="N24" i="9"/>
  <c r="Q24" i="9" s="1"/>
  <c r="R24" i="9" s="1"/>
  <c r="N25" i="9"/>
  <c r="Q25" i="9" s="1"/>
  <c r="R25" i="9" s="1"/>
  <c r="N27" i="9"/>
  <c r="N28" i="9"/>
  <c r="N29" i="9"/>
  <c r="Q29" i="9" s="1"/>
  <c r="R29" i="9" s="1"/>
  <c r="N30" i="9"/>
  <c r="Q30" i="9" s="1"/>
  <c r="R30" i="9" s="1"/>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N469" i="9"/>
  <c r="N470" i="9"/>
  <c r="N471" i="9"/>
  <c r="N472" i="9"/>
  <c r="N473" i="9"/>
  <c r="N474" i="9"/>
  <c r="N475" i="9"/>
  <c r="N476" i="9"/>
  <c r="N477" i="9"/>
  <c r="N478" i="9"/>
  <c r="N479" i="9"/>
  <c r="N480" i="9"/>
  <c r="N481" i="9"/>
  <c r="N482" i="9"/>
  <c r="N483" i="9"/>
  <c r="N484" i="9"/>
  <c r="N485" i="9"/>
  <c r="N486" i="9"/>
  <c r="N487" i="9"/>
  <c r="N488" i="9"/>
  <c r="N489" i="9"/>
  <c r="N490" i="9"/>
  <c r="N491" i="9"/>
  <c r="N492" i="9"/>
  <c r="N493" i="9"/>
  <c r="N494" i="9"/>
  <c r="N495" i="9"/>
  <c r="N496" i="9"/>
  <c r="N497" i="9"/>
  <c r="N498" i="9"/>
  <c r="N499" i="9"/>
  <c r="N500" i="9"/>
  <c r="N501" i="9"/>
  <c r="N502" i="9"/>
  <c r="N503" i="9"/>
  <c r="N504" i="9"/>
  <c r="N505" i="9"/>
  <c r="N506" i="9"/>
  <c r="N507" i="9"/>
  <c r="N508" i="9"/>
  <c r="N509" i="9"/>
  <c r="N510" i="9"/>
  <c r="N511" i="9"/>
  <c r="N512" i="9"/>
  <c r="N513" i="9"/>
  <c r="N514" i="9"/>
  <c r="N515" i="9"/>
  <c r="N516" i="9"/>
  <c r="Q31" i="9" l="1"/>
  <c r="R31" i="9" s="1"/>
  <c r="Q28" i="9"/>
  <c r="R28" i="9" s="1"/>
  <c r="Q27" i="9"/>
  <c r="R27" i="9" s="1"/>
  <c r="AG27" i="3"/>
  <c r="AV26" i="3"/>
  <c r="AY26" i="3" s="1"/>
  <c r="AY23" i="3"/>
  <c r="AW23" i="3"/>
  <c r="AY22" i="3"/>
  <c r="AW22" i="3"/>
  <c r="AY25" i="3"/>
  <c r="AW25" i="3"/>
  <c r="AY20" i="3"/>
  <c r="AW20" i="3"/>
  <c r="AY27" i="3"/>
  <c r="AW27" i="3"/>
  <c r="AY21" i="3"/>
  <c r="AW21" i="3"/>
  <c r="AW28" i="3"/>
  <c r="AY28" i="3"/>
  <c r="AY24" i="3"/>
  <c r="AW24" i="3"/>
  <c r="U514" i="9"/>
  <c r="U510" i="9"/>
  <c r="U506" i="9"/>
  <c r="U502" i="9"/>
  <c r="U498" i="9"/>
  <c r="U494" i="9"/>
  <c r="U490" i="9"/>
  <c r="U486" i="9"/>
  <c r="U482" i="9"/>
  <c r="U478" i="9"/>
  <c r="U474" i="9"/>
  <c r="U470" i="9"/>
  <c r="U466" i="9"/>
  <c r="U462" i="9"/>
  <c r="U458" i="9"/>
  <c r="U454" i="9"/>
  <c r="U450" i="9"/>
  <c r="U446" i="9"/>
  <c r="U442" i="9"/>
  <c r="U438" i="9"/>
  <c r="U434" i="9"/>
  <c r="U430" i="9"/>
  <c r="U426" i="9"/>
  <c r="U422" i="9"/>
  <c r="U418" i="9"/>
  <c r="U414" i="9"/>
  <c r="U410" i="9"/>
  <c r="U406" i="9"/>
  <c r="U402" i="9"/>
  <c r="U398" i="9"/>
  <c r="U394" i="9"/>
  <c r="U390" i="9"/>
  <c r="U386" i="9"/>
  <c r="U382" i="9"/>
  <c r="U378" i="9"/>
  <c r="U374" i="9"/>
  <c r="U370" i="9"/>
  <c r="U366" i="9"/>
  <c r="U362" i="9"/>
  <c r="U358" i="9"/>
  <c r="U354" i="9"/>
  <c r="U350" i="9"/>
  <c r="U346" i="9"/>
  <c r="U342" i="9"/>
  <c r="U338" i="9"/>
  <c r="U334" i="9"/>
  <c r="U330" i="9"/>
  <c r="U326" i="9"/>
  <c r="U322" i="9"/>
  <c r="U318" i="9"/>
  <c r="U314" i="9"/>
  <c r="U310" i="9"/>
  <c r="U513" i="9"/>
  <c r="U509" i="9"/>
  <c r="U501" i="9"/>
  <c r="U497" i="9"/>
  <c r="U493" i="9"/>
  <c r="U489" i="9"/>
  <c r="U477" i="9"/>
  <c r="U473" i="9"/>
  <c r="U469" i="9"/>
  <c r="U461" i="9"/>
  <c r="U453" i="9"/>
  <c r="U449" i="9"/>
  <c r="U445" i="9"/>
  <c r="U433" i="9"/>
  <c r="U429" i="9"/>
  <c r="U425" i="9"/>
  <c r="U413" i="9"/>
  <c r="U409" i="9"/>
  <c r="U405" i="9"/>
  <c r="U397" i="9"/>
  <c r="U389" i="9"/>
  <c r="U385" i="9"/>
  <c r="U381" i="9"/>
  <c r="U369" i="9"/>
  <c r="U365" i="9"/>
  <c r="U353" i="9"/>
  <c r="U341" i="9"/>
  <c r="U329" i="9"/>
  <c r="U325" i="9"/>
  <c r="Q18" i="9"/>
  <c r="R18" i="9" s="1"/>
  <c r="AW26" i="3" l="1"/>
  <c r="I8" i="3"/>
  <c r="I8" i="9"/>
  <c r="I12" i="9"/>
  <c r="T18" i="9"/>
  <c r="K8" i="10"/>
  <c r="F29" i="12"/>
  <c r="F28" i="12"/>
  <c r="F23" i="12"/>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V39" i="2"/>
  <c r="K10" i="10"/>
  <c r="K12" i="10"/>
  <c r="AR50" i="2"/>
  <c r="AR49" i="2"/>
  <c r="U27" i="9" s="1"/>
  <c r="AS50" i="2"/>
  <c r="AS49" i="2"/>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X17" i="3"/>
  <c r="AI17" i="3"/>
  <c r="U31" i="9" l="1"/>
  <c r="U18" i="9"/>
  <c r="U28" i="9"/>
  <c r="U26" i="9"/>
  <c r="U22" i="9"/>
  <c r="U29" i="9"/>
  <c r="U23" i="9"/>
  <c r="U30" i="9"/>
  <c r="U24" i="9"/>
  <c r="U19" i="9"/>
  <c r="U25" i="9"/>
  <c r="U20" i="9"/>
  <c r="U21" i="9"/>
  <c r="AK28" i="3"/>
  <c r="AM28" i="3" s="1"/>
  <c r="AO28" i="3" s="1"/>
  <c r="AK18" i="3"/>
  <c r="AM18" i="3" s="1"/>
  <c r="AK20" i="3"/>
  <c r="AM20" i="3" s="1"/>
  <c r="AO20" i="3" s="1"/>
  <c r="AK22" i="3"/>
  <c r="AM22" i="3" s="1"/>
  <c r="AO22" i="3" s="1"/>
  <c r="AK24" i="3"/>
  <c r="AM24" i="3" s="1"/>
  <c r="AO24" i="3" s="1"/>
  <c r="AK26" i="3"/>
  <c r="AM26" i="3" s="1"/>
  <c r="AO26" i="3" s="1"/>
  <c r="AK27" i="3"/>
  <c r="AM27" i="3" s="1"/>
  <c r="AO27" i="3" s="1"/>
  <c r="AK19" i="3"/>
  <c r="AM19" i="3" s="1"/>
  <c r="AK21" i="3"/>
  <c r="AM21" i="3" s="1"/>
  <c r="AO21" i="3" s="1"/>
  <c r="AK23" i="3"/>
  <c r="AM23" i="3" s="1"/>
  <c r="AO23" i="3" s="1"/>
  <c r="AK25" i="3"/>
  <c r="AM25" i="3" s="1"/>
  <c r="AO25" i="3" s="1"/>
  <c r="R17" i="3"/>
  <c r="Z17" i="3"/>
  <c r="AF17" i="3"/>
  <c r="AK17" i="3"/>
  <c r="AM17" i="3" s="1"/>
  <c r="L21" i="12"/>
  <c r="L27" i="12"/>
  <c r="L26" i="12"/>
  <c r="L29" i="12"/>
  <c r="L25" i="12"/>
  <c r="L18" i="12"/>
  <c r="L20" i="12"/>
  <c r="L22" i="12"/>
  <c r="L23" i="12"/>
  <c r="L28" i="12"/>
  <c r="L24" i="12"/>
  <c r="AO19" i="3" l="1"/>
  <c r="AU19" i="3"/>
  <c r="AV19" i="3"/>
  <c r="AO18" i="3"/>
  <c r="AU18" i="3"/>
  <c r="AV18" i="3"/>
  <c r="AB17" i="3"/>
  <c r="R26" i="12"/>
  <c r="R25" i="12"/>
  <c r="R27" i="12"/>
  <c r="R28" i="12"/>
  <c r="R20" i="12"/>
  <c r="R29" i="12"/>
  <c r="R24" i="12"/>
  <c r="AU17" i="3"/>
  <c r="L19" i="12"/>
  <c r="R21" i="12"/>
  <c r="AW19" i="3" l="1"/>
  <c r="AY19" i="3"/>
  <c r="AY18" i="3"/>
  <c r="AW18" i="3"/>
  <c r="AD17" i="3"/>
  <c r="AV17" i="3" s="1"/>
  <c r="AW17" i="3" s="1"/>
  <c r="R23" i="12"/>
  <c r="R19" i="12"/>
  <c r="R22" i="12"/>
  <c r="AO17" i="3"/>
  <c r="R18" i="12"/>
  <c r="AE17" i="3" l="1"/>
  <c r="AG17" i="3"/>
  <c r="AY17" i="3"/>
  <c r="I26" i="10"/>
  <c r="M25" i="10"/>
  <c r="W22" i="10"/>
  <c r="S36" i="10"/>
  <c r="S32" i="10"/>
  <c r="T35" i="10"/>
  <c r="V25" i="10"/>
  <c r="K36" i="10"/>
  <c r="U35" i="10"/>
  <c r="T22" i="10"/>
  <c r="V24" i="10"/>
  <c r="W26" i="10"/>
  <c r="M22" i="10"/>
  <c r="T36" i="10"/>
  <c r="M24" i="10"/>
  <c r="W24" i="10"/>
  <c r="U36" i="10"/>
  <c r="U33" i="10"/>
  <c r="U25" i="10"/>
  <c r="L25" i="10"/>
  <c r="K23" i="10"/>
  <c r="I35" i="10"/>
  <c r="K25" i="10"/>
  <c r="I34" i="10"/>
  <c r="L26" i="10"/>
  <c r="U32" i="10"/>
  <c r="J23" i="10"/>
  <c r="S35" i="10"/>
  <c r="J36" i="10"/>
  <c r="U24" i="10"/>
  <c r="W23" i="10"/>
  <c r="I23" i="10"/>
  <c r="I22" i="10"/>
  <c r="U34" i="10"/>
  <c r="S22" i="10"/>
  <c r="M23" i="10"/>
  <c r="I24" i="10"/>
  <c r="S25" i="10"/>
  <c r="S26" i="10"/>
  <c r="K24" i="10"/>
  <c r="K33" i="10"/>
  <c r="V22" i="10"/>
  <c r="J24" i="10"/>
  <c r="S34" i="10"/>
  <c r="T25" i="10"/>
  <c r="S33" i="10"/>
  <c r="L22" i="10"/>
  <c r="T32" i="10"/>
  <c r="M26" i="10"/>
  <c r="K22" i="10"/>
  <c r="V23" i="10"/>
  <c r="K35" i="10"/>
  <c r="S23" i="10"/>
  <c r="K34" i="10"/>
  <c r="I32" i="10"/>
  <c r="K32" i="10"/>
  <c r="T23" i="10"/>
  <c r="J26" i="10"/>
  <c r="J35" i="10"/>
  <c r="W25" i="10"/>
  <c r="L23" i="10"/>
  <c r="T24" i="10"/>
  <c r="I33" i="10"/>
  <c r="J25" i="10"/>
  <c r="I25" i="10"/>
  <c r="I36" i="10"/>
  <c r="J34" i="10"/>
  <c r="J33" i="10"/>
  <c r="L24" i="10"/>
  <c r="K26" i="10"/>
  <c r="T26" i="10"/>
  <c r="T33" i="10"/>
  <c r="J22" i="10"/>
  <c r="J32" i="10"/>
  <c r="U26" i="10"/>
  <c r="U22" i="10"/>
  <c r="V26" i="10"/>
  <c r="T34" i="10"/>
  <c r="U23" i="10"/>
  <c r="S2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H27" authorId="1" shapeId="0" xr:uid="{00000000-0006-0000-0000-000002000000}">
      <text>
        <r>
          <rPr>
            <sz val="9"/>
            <color indexed="81"/>
            <rFont val="Tahoma"/>
            <family val="2"/>
          </rPr>
          <t xml:space="preserve">Escoja el  proceso a trabajar
</t>
        </r>
      </text>
    </comment>
    <comment ref="K27" authorId="2" shapeId="0" xr:uid="{00000000-0006-0000-0000-000003000000}">
      <text>
        <r>
          <rPr>
            <sz val="9"/>
            <color indexed="81"/>
            <rFont val="Tahoma"/>
            <family val="2"/>
          </rPr>
          <t xml:space="preserve">
CAMPO AUTOMATICO  que corresponde al Objetivo del  proceso analizado.
</t>
        </r>
      </text>
    </comment>
    <comment ref="M27" authorId="2" shapeId="0" xr:uid="{00000000-0006-0000-0000-000004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5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6000000}">
      <text>
        <r>
          <rPr>
            <b/>
            <sz val="9"/>
            <color indexed="81"/>
            <rFont val="Tahoma"/>
            <family val="2"/>
          </rPr>
          <t>Describa brevemente la manera como se presenta el
riesgo</t>
        </r>
      </text>
    </comment>
    <comment ref="X27" authorId="1" shapeId="0" xr:uid="{00000000-0006-0000-0000-000007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8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9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A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0000000-0006-0000-0100-00000100000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00000000-0006-0000-0200-00000100000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6" authorId="0" shapeId="0" xr:uid="{00000000-0006-0000-0300-000010000000}">
      <text>
        <r>
          <rPr>
            <b/>
            <sz val="9"/>
            <color indexed="81"/>
            <rFont val="Tahoma"/>
            <family val="2"/>
          </rPr>
          <t xml:space="preserve">
Mencione brevemente los nuevos controles que se deben implementar para mitigar el riesgo.</t>
        </r>
      </text>
    </comment>
    <comment ref="BC16" authorId="0" shapeId="0" xr:uid="{00000000-0006-0000-0300-000011000000}">
      <text>
        <r>
          <rPr>
            <b/>
            <sz val="9"/>
            <color indexed="81"/>
            <rFont val="Tahoma"/>
            <family val="2"/>
          </rPr>
          <t xml:space="preserve">
Relacione la(s) acción(es) para la implementación de  nuevos controles o ajustes a los existentes.</t>
        </r>
      </text>
    </comment>
    <comment ref="BE16" authorId="0" shapeId="0" xr:uid="{00000000-0006-0000-0300-000012000000}">
      <text>
        <r>
          <rPr>
            <sz val="9"/>
            <color indexed="81"/>
            <rFont val="Tahoma"/>
            <family val="2"/>
          </rPr>
          <t xml:space="preserve">
Escriba la fecha en la que inicia la accion relacionada en el campo anterior
</t>
        </r>
      </text>
    </comment>
    <comment ref="BG16" authorId="0" shapeId="0" xr:uid="{00000000-0006-0000-0300-000013000000}">
      <text>
        <r>
          <rPr>
            <sz val="9"/>
            <color indexed="81"/>
            <rFont val="Tahoma"/>
            <family val="2"/>
          </rPr>
          <t xml:space="preserve">
Escriba la fecha en la que finaliza la acción relacionada en el campo anterior
</t>
        </r>
      </text>
    </comment>
    <comment ref="BI16" authorId="0" shapeId="0" xr:uid="{00000000-0006-0000-0300-000014000000}">
      <text>
        <r>
          <rPr>
            <sz val="9"/>
            <color indexed="81"/>
            <rFont val="Tahoma"/>
            <family val="2"/>
          </rPr>
          <t xml:space="preserve">
Escriba el cargo del funcionario que lidera la acción descrita.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xr:uid="{00000000-0006-0000-0400-000006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xr:uid="{00000000-0006-0000-0400-000007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M17" authorId="0" shapeId="0" xr:uid="{00000000-0006-0000-0400-000008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
</t>
        </r>
      </text>
    </comment>
    <comment ref="P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b/>
            <sz val="9"/>
            <color indexed="81"/>
            <rFont val="Tahoma"/>
            <family val="2"/>
          </rPr>
          <t xml:space="preserve">
CAMPO AUTOMATICO
NO DILIGENCIAR</t>
        </r>
        <r>
          <rPr>
            <sz val="9"/>
            <color indexed="81"/>
            <rFont val="Tahoma"/>
            <family val="2"/>
          </rPr>
          <t xml:space="preserve">
</t>
        </r>
      </text>
    </comment>
    <comment ref="S17" authorId="0" shapeId="0" xr:uid="{00000000-0006-0000-0400-00000D000000}">
      <text>
        <r>
          <rPr>
            <sz val="9"/>
            <color indexed="81"/>
            <rFont val="Tahoma"/>
            <family val="2"/>
          </rPr>
          <t xml:space="preserve">Evalue el nivel de cumplimiento de la ejecución del control, de acuerdo con los criterios establecidos en el diseño.
</t>
        </r>
      </text>
    </comment>
    <comment ref="T17" authorId="0" shapeId="0" xr:uid="{00000000-0006-0000-0400-00000E000000}">
      <text>
        <r>
          <rPr>
            <sz val="9"/>
            <color indexed="81"/>
            <rFont val="Tahoma"/>
            <family val="2"/>
          </rPr>
          <t xml:space="preserve">
</t>
        </r>
        <r>
          <rPr>
            <b/>
            <sz val="9"/>
            <color indexed="81"/>
            <rFont val="Tahoma"/>
            <family val="2"/>
          </rPr>
          <t xml:space="preserve">
CAMPO AUTOMATICO 
NO DILIGENCIAR</t>
        </r>
      </text>
    </comment>
    <comment ref="U17" authorId="0" shapeId="0" xr:uid="{00000000-0006-0000-0400-00000F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<sst xmlns="http://schemas.openxmlformats.org/spreadsheetml/2006/main" count="3300" uniqueCount="1836">
  <si>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</si>
  <si>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</si>
  <si>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</si>
  <si>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</si>
  <si>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</si>
  <si>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</si>
  <si>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</si>
  <si>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</si>
  <si>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</si>
  <si>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</si>
  <si>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</si>
  <si>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</si>
  <si>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</si>
  <si>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</si>
  <si>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</si>
  <si>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</si>
  <si>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</si>
  <si>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</si>
  <si>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</si>
  <si>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</si>
  <si>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</si>
  <si>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</si>
  <si>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</si>
  <si>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</si>
  <si>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</si>
  <si>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</si>
  <si>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</si>
  <si>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</si>
  <si>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</si>
  <si>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</si>
  <si>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</si>
  <si>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</si>
  <si>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</si>
  <si>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</si>
  <si>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</si>
  <si>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</si>
  <si>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</si>
  <si>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</si>
  <si>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</si>
  <si>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</si>
  <si>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</si>
  <si>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</si>
  <si>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</si>
  <si>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</si>
  <si>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</si>
  <si>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</si>
  <si>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</si>
  <si>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</si>
  <si>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</si>
  <si>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</si>
  <si>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</si>
  <si>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</si>
  <si>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</si>
  <si>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</si>
  <si>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</si>
  <si>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</si>
  <si>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</si>
  <si>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</si>
  <si>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</si>
  <si>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</si>
  <si>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</si>
  <si>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</si>
  <si>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</si>
  <si>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</si>
  <si>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</si>
  <si>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</si>
  <si>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</si>
  <si>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</si>
  <si>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</si>
  <si>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</si>
  <si>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</si>
  <si>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</si>
  <si>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</si>
  <si>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</si>
  <si>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</si>
  <si>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</si>
  <si>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</si>
  <si>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</si>
  <si>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</si>
  <si>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</si>
  <si>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</si>
  <si>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</si>
  <si>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</si>
  <si>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</si>
  <si>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</si>
  <si>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</si>
  <si>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</si>
  <si>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</si>
  <si>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</si>
  <si>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</si>
  <si>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</si>
  <si>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</si>
  <si>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</si>
  <si>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</si>
  <si>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</si>
  <si>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</si>
  <si>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</si>
  <si>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</si>
  <si>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</si>
  <si>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</si>
  <si>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</si>
  <si>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</si>
  <si>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</si>
  <si>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</si>
  <si>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</si>
  <si>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</si>
  <si>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</si>
  <si>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</si>
  <si>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</si>
  <si>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</si>
  <si>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</si>
  <si>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</si>
  <si>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</si>
  <si>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</si>
  <si>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</si>
  <si>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</si>
  <si>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</si>
  <si>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</si>
  <si>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</si>
  <si>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</si>
  <si>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</si>
  <si>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</si>
  <si>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</si>
  <si>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</si>
  <si>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</si>
  <si>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</si>
  <si>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</si>
  <si>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</si>
  <si>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</si>
  <si>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</si>
  <si>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</si>
  <si>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</si>
  <si>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</si>
  <si>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</si>
  <si>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</si>
  <si>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</si>
  <si>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</si>
  <si>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</si>
  <si>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</si>
  <si>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</si>
  <si>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</si>
  <si>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</si>
  <si>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</si>
  <si>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</si>
  <si>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</si>
  <si>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</si>
  <si>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</si>
  <si>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</si>
  <si>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</si>
  <si>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</si>
  <si>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</si>
  <si>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</si>
  <si>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</si>
  <si>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</si>
  <si>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</si>
  <si>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</si>
  <si>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</si>
  <si>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</si>
  <si>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</si>
  <si>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</si>
  <si>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</si>
  <si>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</si>
  <si>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</si>
  <si>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</si>
  <si>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</si>
  <si>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</si>
  <si>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</si>
  <si>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</si>
  <si>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</si>
  <si>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</si>
  <si>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</si>
  <si>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</si>
  <si>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</si>
  <si>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</si>
  <si>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</si>
  <si>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</si>
  <si>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</si>
  <si>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</si>
  <si>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</si>
  <si>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</si>
  <si>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</si>
  <si>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</si>
  <si>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</si>
  <si>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</si>
  <si>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</si>
  <si>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</si>
  <si>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</si>
  <si>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</si>
  <si>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</si>
  <si>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</si>
  <si>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</si>
  <si>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</si>
  <si>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</si>
  <si>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</si>
  <si>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</si>
  <si>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</si>
  <si>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</si>
  <si>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</si>
  <si>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</si>
  <si>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</si>
  <si>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</si>
  <si>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</si>
  <si>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</si>
  <si>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</si>
  <si>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</si>
  <si>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</si>
  <si>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</si>
  <si>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</si>
  <si>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</si>
  <si>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</si>
  <si>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</si>
  <si>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</si>
  <si>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</si>
  <si>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</si>
  <si>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</si>
  <si>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</si>
  <si>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</si>
  <si>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</si>
  <si>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</si>
  <si>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</si>
  <si>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</si>
  <si>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</si>
  <si>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</si>
  <si>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</si>
  <si>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</si>
  <si>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</si>
  <si>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</si>
  <si>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</si>
  <si>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</si>
  <si>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</si>
  <si>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</si>
  <si>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</si>
  <si>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</si>
  <si>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</si>
  <si>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</si>
  <si>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</si>
  <si>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</si>
  <si>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</si>
  <si>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</si>
  <si>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</si>
  <si>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</si>
  <si>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</si>
  <si>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</si>
  <si>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</si>
  <si>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</si>
  <si>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</si>
  <si>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</si>
  <si>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</si>
  <si>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</si>
  <si>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</si>
  <si>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</si>
  <si>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</si>
  <si>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</si>
  <si>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</si>
  <si>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</si>
  <si>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</si>
  <si>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</si>
  <si>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</si>
  <si>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</si>
  <si>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</si>
  <si>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</si>
  <si>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</si>
  <si>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</si>
  <si>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</si>
  <si>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</si>
  <si>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</si>
  <si>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</si>
  <si>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</si>
  <si>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</si>
  <si>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</si>
  <si>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</si>
  <si>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</si>
  <si>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</si>
  <si>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</si>
  <si>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</si>
  <si>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</si>
  <si>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</si>
  <si>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</si>
  <si>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</si>
  <si>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</si>
  <si>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</si>
  <si>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</si>
  <si>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</si>
  <si>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</si>
  <si>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</si>
  <si>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</si>
  <si>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</si>
  <si>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</si>
  <si>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</si>
  <si>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</si>
  <si>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</si>
  <si>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</si>
  <si>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</si>
  <si>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</si>
  <si>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</si>
  <si>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</si>
  <si>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</si>
  <si>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</si>
  <si>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</si>
  <si>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</si>
  <si>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</si>
  <si>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</si>
  <si>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</si>
  <si>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</si>
  <si>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</si>
  <si>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</si>
  <si>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</si>
  <si>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</si>
  <si>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</si>
  <si>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</si>
  <si>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</si>
  <si>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</si>
  <si>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</si>
  <si>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</si>
  <si>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</si>
  <si>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</si>
  <si>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</si>
  <si>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</si>
  <si>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</si>
  <si>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</si>
  <si>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</si>
  <si>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</si>
  <si>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</si>
  <si>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</si>
  <si>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</si>
  <si>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</si>
  <si>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</si>
  <si>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</si>
  <si>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</si>
  <si>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</si>
  <si>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</si>
  <si>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</si>
  <si>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</si>
  <si>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</si>
  <si>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</si>
  <si>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</si>
  <si>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</si>
  <si>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</si>
  <si>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</si>
  <si>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</si>
  <si>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</si>
  <si>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</si>
  <si>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</si>
  <si>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</si>
  <si>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</si>
  <si>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</si>
  <si>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</si>
  <si>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</si>
  <si>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</si>
  <si>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</si>
  <si>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</si>
  <si>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</si>
  <si>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</si>
  <si>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</si>
  <si>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</si>
  <si>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</si>
  <si>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</si>
  <si>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</si>
  <si>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</si>
  <si>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</si>
  <si>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</si>
  <si>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</si>
  <si>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</si>
  <si>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</si>
  <si>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</si>
  <si>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</si>
  <si>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</si>
  <si>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</si>
  <si>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</si>
  <si>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</si>
  <si>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</si>
  <si>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</si>
  <si>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</si>
  <si>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</si>
  <si>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</si>
  <si>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</si>
  <si>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</si>
  <si>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</si>
  <si>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</si>
  <si>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</si>
  <si>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</si>
  <si>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</si>
  <si>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</si>
  <si>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</si>
  <si>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</si>
  <si>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</si>
  <si>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</si>
  <si>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</si>
  <si>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</si>
  <si>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</si>
  <si>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</si>
  <si>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</si>
  <si>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</si>
  <si>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</si>
  <si>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</si>
  <si>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</si>
  <si>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</si>
  <si>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</si>
  <si>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</si>
  <si>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</si>
  <si>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</si>
  <si>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</si>
  <si>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</si>
  <si>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</si>
  <si>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</si>
  <si>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</si>
  <si>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</si>
  <si>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</si>
  <si>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</si>
  <si>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</si>
  <si>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</si>
  <si>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</si>
  <si>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</si>
  <si>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</si>
  <si>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</si>
  <si>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</si>
  <si>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</si>
  <si>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</si>
  <si>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</si>
  <si>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</si>
  <si>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</si>
  <si>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</si>
  <si>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</si>
  <si>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</si>
  <si>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</si>
  <si>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</si>
  <si>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</si>
  <si>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</si>
  <si>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</si>
  <si>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</si>
  <si>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</si>
  <si>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</si>
  <si>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</si>
  <si>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</si>
  <si>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</si>
  <si>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</si>
  <si>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</si>
  <si>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</si>
  <si>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</si>
  <si>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</si>
  <si>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</si>
  <si>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</si>
  <si>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</si>
  <si>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</si>
  <si>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</si>
  <si>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</si>
  <si>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</si>
  <si>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</si>
  <si>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</si>
  <si>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</si>
  <si>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</si>
  <si>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</si>
  <si>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</si>
  <si>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</si>
  <si>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</si>
  <si>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</si>
  <si>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</si>
  <si>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</si>
  <si>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</si>
  <si>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</si>
  <si>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</si>
  <si>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</si>
  <si>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</si>
  <si>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</si>
  <si>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</si>
  <si>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</si>
  <si>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</si>
  <si>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</si>
  <si>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</si>
  <si>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</si>
  <si>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</si>
  <si>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</si>
  <si>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</si>
  <si>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</si>
  <si>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</si>
  <si>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</si>
  <si>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</si>
  <si>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</si>
  <si>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</si>
  <si>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</si>
  <si>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</si>
  <si>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</si>
  <si>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</si>
  <si>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</si>
  <si>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</si>
  <si>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</si>
  <si>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</si>
  <si>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</si>
  <si>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</si>
  <si>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</si>
  <si>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</si>
  <si>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</si>
  <si>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</si>
  <si>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</si>
  <si>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</si>
  <si>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</si>
  <si>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</si>
  <si>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</si>
  <si>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</si>
  <si>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</si>
  <si>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</si>
  <si>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</si>
  <si>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</si>
  <si>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</si>
  <si>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</si>
  <si>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</si>
  <si>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</si>
  <si>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</si>
  <si>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</si>
  <si>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</si>
  <si>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</si>
  <si>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</si>
  <si>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</si>
  <si>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</si>
  <si>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</si>
  <si>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</si>
  <si>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</si>
  <si>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</si>
  <si>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</si>
  <si>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</si>
  <si>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</si>
  <si>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</si>
  <si>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</si>
  <si>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</si>
  <si>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</si>
  <si>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</si>
  <si>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</si>
  <si>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</si>
  <si>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</si>
  <si>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</si>
  <si>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</si>
  <si>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</si>
  <si>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</si>
  <si>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</si>
  <si>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</si>
  <si>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</si>
  <si>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</si>
  <si>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</si>
  <si>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</si>
  <si>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</si>
  <si>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</si>
  <si>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</si>
  <si>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</si>
  <si>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</si>
  <si>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</si>
  <si>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</si>
  <si>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</si>
  <si>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</si>
  <si>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</si>
  <si>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</si>
  <si>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</si>
  <si>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</si>
  <si>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</si>
  <si>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</si>
  <si>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</si>
  <si>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</si>
  <si>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</si>
  <si>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</si>
  <si>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</si>
  <si>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</si>
  <si>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</si>
  <si>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</si>
  <si>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</si>
  <si>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</si>
  <si>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</si>
  <si>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</si>
  <si>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</si>
  <si>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</si>
  <si>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</si>
  <si>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</si>
  <si>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</si>
  <si>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</si>
  <si>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</si>
  <si>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</si>
  <si>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</si>
  <si>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</si>
  <si>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</si>
  <si>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</si>
  <si>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</si>
  <si>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</si>
  <si>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</si>
  <si>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</si>
  <si>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</si>
  <si>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</si>
  <si>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</si>
  <si>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</si>
  <si>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</si>
  <si>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</si>
  <si>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</si>
  <si>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</si>
  <si>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</si>
  <si>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</si>
  <si>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</si>
  <si>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</si>
  <si>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</si>
  <si>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</si>
  <si>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</si>
  <si>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</si>
  <si>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</si>
  <si>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</si>
  <si>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</si>
  <si>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</si>
  <si>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</si>
  <si>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</si>
  <si>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</si>
  <si>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</si>
  <si>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</si>
  <si>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</si>
  <si>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</si>
  <si>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</si>
  <si>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</si>
  <si>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</si>
  <si>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</si>
  <si>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</si>
  <si>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</si>
  <si>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</si>
  <si>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</si>
  <si>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</si>
  <si>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</si>
  <si>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</si>
  <si>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</si>
  <si>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</si>
  <si>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</si>
  <si>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</si>
  <si>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</si>
  <si>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</si>
  <si>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</si>
  <si>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</si>
  <si>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</si>
  <si>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</si>
  <si>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</si>
  <si>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</si>
  <si>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</si>
  <si>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</si>
  <si>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</si>
  <si>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</si>
  <si>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</si>
  <si>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</si>
  <si>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</si>
  <si>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</si>
  <si>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</si>
  <si>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</si>
  <si>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</si>
  <si>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</si>
  <si>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</si>
  <si>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</si>
  <si>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</si>
  <si>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</si>
  <si>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</si>
  <si>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</si>
  <si>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</si>
  <si>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</si>
  <si>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</si>
  <si>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</si>
  <si>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</si>
  <si>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</si>
  <si>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</si>
  <si>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</si>
  <si>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</si>
  <si>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</si>
  <si>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</si>
  <si>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</si>
  <si>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</si>
  <si>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</si>
  <si>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</si>
  <si>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</si>
  <si>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</si>
  <si>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</si>
  <si>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</si>
  <si>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</si>
  <si>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</si>
  <si>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</si>
  <si>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</si>
  <si>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</si>
  <si>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</si>
  <si>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</si>
  <si>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</si>
  <si>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</si>
  <si>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</si>
  <si>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</si>
  <si>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</si>
  <si>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</si>
  <si>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</si>
  <si>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</si>
  <si>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</si>
  <si>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</si>
  <si>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</si>
  <si>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</si>
  <si>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</si>
  <si>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</si>
  <si>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</si>
  <si>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</si>
  <si>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</si>
  <si>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</si>
  <si>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</si>
  <si>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</si>
  <si>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</si>
  <si>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</si>
  <si>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</si>
  <si>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</si>
  <si>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</si>
  <si>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</si>
  <si>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</si>
  <si>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</si>
  <si>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</si>
  <si>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</si>
  <si>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</si>
  <si>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</si>
  <si>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</si>
  <si>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</si>
  <si>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</si>
  <si>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</si>
  <si>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</si>
  <si>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</si>
  <si>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</si>
  <si>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</si>
  <si>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</si>
  <si>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</si>
  <si>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</si>
  <si>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</si>
  <si>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</si>
  <si>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</si>
  <si>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</si>
  <si>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</si>
  <si>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</si>
  <si>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</si>
  <si>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</si>
  <si>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</si>
  <si>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</si>
  <si>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</si>
  <si>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</si>
  <si>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</si>
  <si>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</si>
  <si>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</si>
  <si>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</si>
  <si>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</si>
  <si>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</si>
  <si>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</si>
  <si>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</si>
  <si>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</si>
  <si>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</si>
  <si>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</si>
  <si>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</si>
  <si>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</si>
  <si>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</si>
  <si>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</si>
  <si>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</si>
  <si>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</si>
  <si>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</si>
  <si>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</si>
  <si>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</si>
  <si>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</si>
  <si>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</si>
  <si>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</si>
  <si>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</si>
  <si>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</si>
  <si>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</si>
  <si>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</si>
  <si>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</si>
  <si>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</si>
  <si>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</si>
  <si>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</si>
  <si>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</si>
  <si>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</si>
  <si>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</si>
  <si>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</si>
  <si>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</si>
  <si>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</si>
  <si>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</si>
  <si>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</si>
  <si>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</si>
  <si>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</si>
  <si>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</si>
  <si>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</si>
  <si>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</si>
  <si>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</si>
  <si>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</si>
  <si>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</si>
  <si>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</si>
  <si>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</si>
  <si>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</si>
  <si>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</si>
  <si>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</si>
  <si>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</si>
  <si>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</si>
  <si>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</si>
  <si>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</si>
  <si>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</si>
  <si>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</si>
  <si>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</si>
  <si>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</si>
  <si>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</si>
  <si>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</si>
  <si>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</si>
  <si>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</si>
  <si>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</si>
  <si>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</si>
  <si>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</si>
  <si>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</si>
  <si>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</si>
  <si>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</si>
  <si>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</si>
  <si>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</si>
  <si>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</si>
  <si>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</si>
  <si>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</si>
  <si>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</si>
  <si>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</si>
  <si>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</si>
  <si>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</si>
  <si>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</si>
  <si>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</si>
  <si>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</si>
  <si>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</si>
  <si>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</si>
  <si>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</si>
  <si>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</si>
  <si>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</si>
  <si>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</si>
  <si>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</si>
  <si>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</si>
  <si>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</si>
  <si>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</si>
  <si>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</si>
  <si>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</si>
  <si>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</si>
  <si>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</si>
  <si>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</si>
  <si>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</si>
  <si>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</si>
  <si>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</si>
  <si>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</si>
  <si>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</si>
  <si>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</si>
  <si>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</si>
  <si>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</si>
  <si>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</si>
  <si>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</si>
  <si>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</si>
  <si>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</si>
  <si>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</si>
  <si>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</si>
  <si>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</si>
  <si>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</si>
  <si>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</si>
  <si>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</si>
  <si>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</si>
  <si>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</si>
  <si>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</si>
  <si>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</si>
  <si>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</si>
  <si>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</si>
  <si>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</si>
  <si>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</si>
  <si>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</si>
  <si>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</si>
  <si>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</si>
  <si>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</si>
  <si>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</si>
  <si>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</si>
  <si>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</si>
  <si>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</si>
  <si>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</si>
  <si>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</si>
  <si>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</si>
  <si>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</si>
  <si>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</si>
  <si>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</si>
  <si>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</si>
  <si>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</si>
  <si>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</si>
  <si>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</si>
  <si>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</si>
  <si>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</si>
  <si>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</si>
  <si>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</si>
  <si>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</si>
  <si>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</si>
  <si>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</si>
  <si>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</si>
  <si>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</si>
  <si>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</si>
  <si>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</si>
  <si>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</si>
  <si>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</si>
  <si>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</si>
  <si>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</si>
  <si>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</si>
  <si>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</si>
  <si>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</si>
  <si>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</si>
  <si>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</si>
  <si>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</si>
  <si>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</si>
  <si>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</si>
  <si>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</si>
  <si>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</si>
  <si>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</si>
  <si>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</si>
  <si>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</si>
  <si>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</si>
  <si>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</si>
  <si>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</si>
  <si>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</si>
  <si>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</si>
  <si>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</si>
  <si>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</si>
  <si>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</si>
  <si>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</si>
  <si>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</si>
  <si>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</si>
  <si>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</si>
  <si>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</si>
  <si>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</si>
  <si>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</si>
  <si>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</si>
  <si>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</si>
  <si>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</si>
  <si>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</si>
  <si>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</si>
  <si>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</si>
  <si>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</si>
  <si>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</si>
  <si>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</si>
  <si>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</si>
  <si>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</si>
  <si>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</si>
  <si>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</si>
  <si>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</si>
  <si>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</si>
  <si>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</si>
  <si>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</si>
  <si>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</si>
  <si>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</si>
  <si>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</si>
  <si>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</si>
  <si>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</si>
  <si>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</si>
  <si>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</si>
  <si>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</si>
  <si>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</si>
  <si>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</si>
  <si>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</si>
  <si>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</si>
  <si>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</si>
  <si>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</si>
  <si>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</si>
  <si>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</si>
  <si>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</si>
  <si>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</si>
  <si>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</si>
  <si>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</si>
  <si>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</si>
  <si>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</si>
  <si>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</si>
  <si>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</si>
  <si>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</si>
  <si>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</si>
  <si>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</si>
  <si>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</si>
  <si>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</si>
  <si>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</si>
  <si>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</si>
  <si>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</si>
  <si>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</si>
  <si>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</si>
  <si>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</si>
  <si>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</si>
  <si>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</si>
  <si>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</si>
  <si>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</si>
  <si>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</si>
  <si>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</si>
  <si>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</si>
  <si>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</si>
  <si>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</si>
  <si>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</si>
  <si>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</si>
  <si>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</si>
  <si>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</si>
  <si>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</si>
  <si>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</si>
  <si>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</si>
  <si>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</si>
  <si>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</si>
  <si>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</si>
  <si>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</si>
  <si>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</si>
  <si>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</si>
  <si>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</si>
  <si>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</si>
  <si>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</si>
  <si>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</si>
  <si>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</si>
  <si>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</si>
  <si>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</si>
  <si>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</si>
  <si>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</si>
  <si>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</si>
  <si>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</si>
  <si>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</si>
  <si>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</si>
  <si>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</si>
  <si>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</si>
  <si>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</si>
  <si>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</si>
  <si>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</si>
  <si>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</si>
  <si>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</si>
  <si>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</si>
  <si>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</si>
  <si>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</si>
  <si>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</si>
  <si>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</si>
  <si>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</si>
  <si>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</si>
  <si>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</si>
  <si>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</si>
  <si>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</si>
  <si>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</si>
  <si>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</si>
  <si>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</si>
  <si>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</si>
  <si>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</si>
  <si>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</si>
  <si>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</si>
  <si>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</si>
  <si>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</si>
  <si>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</si>
  <si>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</si>
  <si>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</si>
  <si>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</si>
  <si>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</si>
  <si>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</si>
  <si>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</si>
  <si>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</si>
  <si>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</si>
  <si>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</si>
  <si>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</si>
  <si>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</si>
  <si>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</si>
  <si>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</si>
  <si>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</si>
  <si>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</si>
  <si>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</si>
  <si>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</si>
  <si>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</si>
  <si>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</si>
  <si>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</si>
  <si>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</si>
  <si>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</si>
  <si>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</si>
  <si>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</si>
  <si>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</si>
  <si>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</si>
  <si>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</si>
  <si>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</si>
  <si>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</si>
  <si>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</si>
  <si>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</si>
  <si>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</si>
  <si>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</si>
  <si>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</si>
  <si>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</si>
  <si>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</si>
  <si>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</si>
  <si>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</si>
  <si>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</si>
  <si>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</si>
  <si>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</si>
  <si>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</si>
  <si>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</si>
  <si>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</si>
  <si>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</si>
  <si>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</si>
  <si>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</si>
  <si>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</si>
  <si>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</si>
  <si>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</si>
  <si>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</si>
  <si>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</si>
  <si>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</si>
  <si>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</si>
  <si>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</si>
  <si>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</si>
  <si>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</si>
  <si>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</si>
  <si>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</si>
  <si>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</si>
  <si>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</si>
  <si>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</si>
  <si>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</si>
  <si>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</si>
  <si>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</si>
  <si>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</si>
  <si>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</si>
  <si>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</si>
  <si>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</si>
  <si>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</si>
  <si>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</si>
  <si>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</si>
  <si>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</si>
  <si>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</si>
  <si>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</si>
  <si>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</si>
  <si>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</si>
  <si>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</si>
  <si>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</si>
  <si>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</si>
  <si>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</si>
  <si>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</si>
  <si>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</si>
  <si>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</si>
  <si>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</si>
  <si>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</si>
  <si>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</si>
  <si>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</si>
  <si>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</si>
  <si>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</si>
  <si>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</si>
  <si>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</si>
  <si>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</si>
  <si>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</si>
  <si>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</si>
  <si>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</si>
  <si>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</si>
  <si>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</si>
  <si>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</si>
  <si>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</si>
  <si>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</si>
  <si>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</si>
  <si>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</si>
  <si>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</si>
  <si>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</si>
  <si>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</si>
  <si>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</si>
  <si>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</si>
  <si>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</si>
  <si>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</si>
  <si>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</si>
  <si>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</si>
  <si>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</si>
  <si>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</si>
  <si>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</si>
  <si>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</si>
  <si>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</si>
  <si>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</si>
  <si>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</si>
  <si>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</si>
  <si>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</si>
  <si>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</si>
  <si>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</si>
  <si>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</si>
  <si>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</si>
  <si>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</si>
  <si>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</si>
  <si>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</si>
  <si>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</si>
  <si>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</si>
  <si>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</si>
  <si>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</si>
  <si>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</si>
  <si>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</si>
  <si>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</si>
  <si>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</si>
  <si>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</si>
  <si>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</si>
  <si>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</si>
  <si>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</si>
  <si>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</si>
  <si>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</si>
  <si>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</si>
  <si>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</si>
  <si>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</si>
  <si>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</si>
  <si>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</si>
  <si>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</si>
  <si>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</si>
  <si>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</si>
  <si>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</si>
  <si>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</si>
  <si>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</si>
  <si>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</si>
  <si>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</si>
  <si>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</si>
  <si>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</si>
  <si>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</si>
  <si>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</si>
  <si>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</si>
  <si>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</si>
  <si>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</si>
  <si>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</si>
  <si>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</si>
  <si>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</si>
  <si>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</si>
  <si>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</si>
  <si>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</si>
  <si>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</si>
  <si>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</si>
  <si>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</si>
  <si>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</si>
  <si>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</si>
  <si>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</si>
  <si>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</si>
  <si>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</si>
  <si>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</si>
  <si>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</si>
  <si>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</si>
  <si>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</si>
  <si>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</si>
  <si>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</si>
  <si>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</si>
  <si>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</si>
  <si>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</si>
  <si>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</si>
  <si>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</si>
  <si>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</si>
  <si>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</si>
  <si>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</si>
  <si>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</si>
  <si>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</si>
  <si>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</si>
  <si>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</si>
  <si>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</si>
  <si>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</si>
  <si>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</si>
  <si>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</si>
  <si>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</si>
  <si>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</si>
  <si>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</si>
  <si>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</si>
  <si>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</si>
  <si>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</si>
  <si>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</si>
  <si>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</si>
  <si>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</si>
  <si>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</si>
  <si>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</si>
  <si>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</si>
  <si>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</si>
  <si>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</si>
  <si>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</si>
  <si>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</si>
  <si>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</si>
  <si>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</si>
  <si>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</si>
  <si>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</si>
  <si>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</si>
  <si>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</si>
  <si>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</si>
  <si>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</si>
  <si>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</si>
  <si>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</si>
  <si>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</si>
  <si>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</si>
  <si>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</si>
  <si>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</si>
  <si>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</si>
  <si>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</si>
  <si>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</si>
  <si>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</si>
  <si>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</si>
  <si>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</si>
  <si>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</si>
  <si>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</si>
  <si>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</si>
  <si>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</si>
  <si>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</si>
  <si>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</si>
  <si>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</si>
  <si>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</si>
  <si>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</si>
  <si>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</si>
  <si>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</si>
  <si>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</si>
  <si>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</si>
  <si>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</si>
  <si>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</si>
  <si>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</si>
  <si>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</si>
  <si>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</si>
  <si>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</si>
  <si>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</si>
  <si>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</si>
  <si>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</si>
  <si>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</si>
  <si>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</si>
  <si>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</si>
  <si>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</si>
  <si>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</si>
  <si>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</si>
  <si>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</si>
  <si>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</si>
  <si>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</si>
  <si>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</si>
  <si>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</si>
  <si>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</si>
  <si>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</si>
  <si>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</si>
  <si>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</si>
  <si>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</si>
  <si>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</si>
  <si>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</si>
  <si>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</si>
  <si>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</si>
  <si>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</si>
  <si>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</si>
  <si>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</si>
  <si>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</si>
  <si>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</si>
  <si>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</si>
  <si>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</si>
  <si>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</si>
  <si>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</si>
  <si>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</si>
  <si>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</si>
  <si>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Liderar el manejo eficiente de los recursos financieros, el seguimiento y control del recaudo, presupuesto, tesorería y contabilidad.</t>
  </si>
  <si>
    <t>NO APLICA</t>
  </si>
  <si>
    <t>ID_PROCESO</t>
  </si>
  <si>
    <t>AB</t>
  </si>
  <si>
    <t>CE</t>
  </si>
  <si>
    <t>CA</t>
  </si>
  <si>
    <t>DE</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</si>
  <si>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</si>
  <si>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</si>
  <si>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</si>
  <si>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</si>
  <si>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</si>
  <si>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</si>
  <si>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</si>
  <si>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</si>
  <si>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</si>
  <si>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</si>
  <si>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</si>
  <si>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</si>
  <si>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</si>
  <si>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</si>
  <si>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</si>
  <si>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</si>
  <si>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</si>
  <si>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</si>
  <si>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</si>
  <si>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</si>
  <si>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</si>
  <si>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</si>
  <si>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</si>
  <si>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</si>
  <si>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</si>
  <si>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</si>
  <si>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</si>
  <si>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</si>
  <si>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</si>
  <si>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</si>
  <si>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</si>
  <si>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</si>
  <si>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</si>
  <si>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</si>
  <si>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</si>
  <si>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</si>
  <si>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</si>
  <si>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</si>
  <si>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</si>
  <si>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</si>
  <si>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</si>
  <si>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</si>
  <si>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</si>
  <si>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</si>
  <si>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</si>
  <si>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</si>
  <si>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</si>
  <si>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</si>
  <si>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</si>
  <si>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</si>
  <si>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</si>
  <si>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</si>
  <si>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</si>
  <si>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</si>
  <si>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</si>
  <si>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</si>
  <si>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</si>
  <si>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</si>
  <si>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</si>
  <si>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</si>
  <si>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</si>
  <si>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</si>
  <si>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</si>
  <si>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</si>
  <si>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</si>
  <si>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</si>
  <si>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</si>
  <si>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</si>
  <si>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</si>
  <si>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</si>
  <si>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</si>
  <si>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</si>
  <si>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</si>
  <si>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</si>
  <si>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</si>
  <si>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</si>
  <si>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</si>
  <si>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</si>
  <si>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</si>
  <si>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</si>
  <si>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</si>
  <si>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</si>
  <si>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</si>
  <si>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</si>
  <si>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</si>
  <si>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</si>
  <si>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</si>
  <si>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</si>
  <si>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</si>
  <si>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</si>
  <si>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</si>
  <si>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</si>
  <si>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</si>
  <si>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</si>
  <si>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</si>
  <si>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</si>
  <si>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</si>
  <si>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</si>
  <si>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</si>
  <si>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</si>
  <si>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</si>
  <si>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</si>
  <si>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</si>
  <si>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</si>
  <si>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</si>
  <si>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</si>
  <si>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</si>
  <si>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</si>
  <si>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</si>
  <si>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</si>
  <si>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</si>
  <si>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</si>
  <si>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</si>
  <si>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</si>
  <si>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</si>
  <si>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</si>
  <si>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</si>
  <si>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</si>
  <si>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</si>
  <si>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</si>
  <si>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</si>
  <si>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</si>
  <si>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</si>
  <si>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</si>
  <si>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</si>
  <si>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</si>
  <si>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</si>
  <si>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</si>
  <si>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</si>
  <si>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</si>
  <si>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</si>
  <si>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</si>
  <si>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</si>
  <si>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</si>
  <si>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</si>
  <si>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</si>
  <si>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</si>
  <si>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</si>
  <si>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</si>
  <si>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</si>
  <si>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</si>
  <si>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</si>
  <si>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</si>
  <si>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</si>
  <si>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</si>
  <si>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</si>
  <si>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</si>
  <si>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</si>
  <si>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</si>
  <si>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</si>
  <si>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</si>
  <si>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</si>
  <si>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</si>
  <si>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</si>
  <si>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</si>
  <si>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</si>
  <si>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</si>
  <si>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</si>
  <si>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</si>
  <si>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</si>
  <si>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</si>
  <si>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</si>
  <si>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</si>
  <si>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</si>
  <si>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</si>
  <si>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</si>
  <si>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</si>
  <si>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</si>
  <si>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</si>
  <si>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</si>
  <si>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</si>
  <si>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</si>
  <si>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</si>
  <si>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</si>
  <si>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</si>
  <si>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</si>
  <si>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</si>
  <si>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</si>
  <si>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</si>
  <si>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</si>
  <si>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</si>
  <si>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</si>
  <si>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</si>
  <si>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</si>
  <si>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</si>
  <si>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</si>
  <si>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</si>
  <si>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</si>
  <si>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</si>
  <si>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</si>
  <si>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</si>
  <si>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</si>
  <si>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</si>
  <si>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</si>
  <si>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</si>
  <si>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</si>
  <si>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</si>
  <si>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</si>
  <si>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</si>
  <si>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</si>
  <si>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</si>
  <si>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</si>
  <si>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</si>
  <si>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</si>
  <si>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</si>
  <si>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</si>
  <si>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</si>
  <si>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</si>
  <si>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</si>
  <si>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</si>
  <si>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</si>
  <si>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</si>
  <si>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</si>
  <si>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</si>
  <si>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</si>
  <si>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</si>
  <si>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</si>
  <si>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</si>
  <si>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</si>
  <si>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</si>
  <si>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</si>
  <si>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</si>
  <si>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</si>
  <si>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</si>
  <si>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</si>
  <si>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</si>
  <si>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</si>
  <si>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</si>
  <si>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</si>
  <si>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</si>
  <si>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</si>
  <si>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Asesorar, diseñar e implementar estrategias de comunicación para la movilidad y pedagogía social en la promoción de la garantía de derechos de las niñas, niños, adolescentes y las familias, así como divulgar la gestión del ICBF y posicionar su imagen.</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</si>
  <si>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</si>
  <si>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</si>
  <si>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</si>
  <si>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</si>
  <si>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</si>
  <si>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</si>
  <si>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</si>
  <si>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</si>
  <si>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</si>
  <si>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</si>
  <si>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</si>
  <si>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</si>
  <si>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</si>
  <si>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</si>
  <si>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</si>
  <si>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</si>
  <si>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</si>
  <si>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</si>
  <si>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</si>
  <si>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</si>
  <si>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</si>
  <si>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</si>
  <si>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</si>
  <si>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</si>
  <si>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</si>
  <si>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</si>
  <si>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</si>
  <si>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</si>
  <si>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</si>
  <si>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</si>
  <si>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</si>
  <si>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</si>
  <si>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</si>
  <si>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</si>
  <si>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</si>
  <si>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</si>
  <si>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</si>
  <si>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</si>
  <si>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</si>
  <si>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</si>
  <si>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</si>
  <si>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</si>
  <si>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</si>
  <si>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</si>
  <si>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</si>
  <si>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</si>
  <si>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</si>
  <si>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</si>
  <si>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</si>
  <si>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</si>
  <si>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</si>
  <si>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</si>
  <si>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</si>
  <si>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</si>
  <si>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</si>
  <si>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</si>
  <si>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</si>
  <si>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</si>
  <si>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</si>
  <si>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</si>
  <si>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</si>
  <si>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</si>
  <si>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</si>
  <si>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</si>
  <si>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</si>
  <si>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</si>
  <si>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</si>
  <si>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</si>
  <si>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</si>
  <si>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</si>
  <si>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</si>
  <si>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</si>
  <si>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</si>
  <si>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</si>
  <si>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</si>
  <si>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</si>
  <si>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</si>
  <si>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</si>
  <si>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</si>
  <si>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</si>
  <si>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</si>
  <si>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</si>
  <si>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</si>
  <si>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</si>
  <si>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</si>
  <si>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</si>
  <si>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</si>
  <si>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</si>
  <si>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</si>
  <si>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</si>
  <si>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</si>
  <si>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</si>
  <si>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</si>
  <si>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</si>
  <si>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</si>
  <si>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</si>
  <si>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</si>
  <si>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</si>
  <si>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</si>
  <si>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</si>
  <si>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</si>
  <si>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</si>
  <si>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</si>
  <si>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</si>
  <si>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</si>
  <si>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</si>
  <si>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</si>
  <si>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</si>
  <si>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</si>
  <si>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</si>
  <si>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</si>
  <si>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</si>
  <si>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</si>
  <si>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</si>
  <si>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</si>
  <si>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</si>
  <si>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</si>
  <si>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</si>
  <si>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</si>
  <si>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</si>
  <si>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</si>
  <si>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</si>
  <si>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</si>
  <si>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</si>
  <si>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</si>
  <si>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</si>
  <si>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</si>
  <si>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</si>
  <si>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</si>
  <si>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</si>
  <si>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</si>
  <si>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</si>
  <si>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</si>
  <si>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</si>
  <si>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</si>
  <si>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</si>
  <si>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</si>
  <si>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</si>
  <si>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</si>
  <si>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</si>
  <si>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</si>
  <si>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</si>
  <si>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</si>
  <si>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</si>
  <si>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</si>
  <si>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</si>
  <si>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</si>
  <si>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</si>
  <si>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</si>
  <si>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</si>
  <si>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</si>
  <si>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</si>
  <si>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</si>
  <si>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</si>
  <si>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</si>
  <si>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</si>
  <si>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</si>
  <si>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</si>
  <si>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</si>
  <si>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</si>
  <si>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</si>
  <si>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</si>
  <si>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</si>
  <si>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</si>
  <si>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</si>
  <si>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</si>
  <si>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</si>
  <si>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</si>
  <si>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</si>
  <si>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</si>
  <si>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</si>
  <si>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</si>
  <si>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</si>
  <si>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</si>
  <si>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</si>
  <si>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</si>
  <si>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</si>
  <si>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</si>
  <si>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</si>
  <si>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</si>
  <si>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</si>
  <si>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</si>
  <si>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</si>
  <si>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Monitoreo y Seguimiento a la Gestión</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</si>
  <si>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</si>
  <si>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MS</t>
  </si>
  <si>
    <t>Comunicación Estratégica</t>
  </si>
  <si>
    <t>Adquisición de Bienes y Servicios</t>
  </si>
  <si>
    <t>Adquirir los Bienes y servicios que requiere la entidad para el cumplimiento de su misión institucional, con criterios de calidad, eficiencia y oportunidad bajo los parámetros de ley establecidos.</t>
  </si>
  <si>
    <t>Coordinación y Articulación del SNBF y Agentes</t>
  </si>
  <si>
    <t>Coordinar a los agentes e instancias del Sistema Nacional de Bienestar Familiar para lograr la protección integral de Niños, Niñas, adolescentes y el fortalecimiento familiar, con enfoque diferencial en todo el territorio nacional y gestionar alianzas para apoyar los programas y proyectos del ICBF.</t>
  </si>
  <si>
    <t>Orientar a la entidad en la definición, formulación, y evaluación de las políticas, planes, programas, lineamientos y proyectos para lograr el cumplimiento de la misión institucional y responsabilidades asignadas al Instituto.</t>
  </si>
  <si>
    <t>Gestión de Tecnología e Información</t>
  </si>
  <si>
    <t>Gestión del Talento Humano</t>
  </si>
  <si>
    <t>Atraer, vincular y desarrollar al mejor talento humano garantizando la aplicación de las normas que rigen a los colaboradores para lograr el cumplimiento de los objetivos institucionales.</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</si>
  <si>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</si>
  <si>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Inspección, Vigilancia y Control</t>
  </si>
  <si>
    <t>Mejora e Innovación</t>
  </si>
  <si>
    <t>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t>
  </si>
  <si>
    <t>Promoción y Prevención</t>
  </si>
  <si>
    <t>Liderar de manera articulada el diseño y desarrollo de planes, programas, proyectos y modalidades para la promoción de derechos y la prevención de vulneraciones en el marco de un enfoque integral para la población objetivo del ICBF.</t>
  </si>
  <si>
    <t>Protección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</si>
  <si>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</si>
  <si>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Relación con el Ciudadano</t>
  </si>
  <si>
    <t>Acercar el ICBF a la ciudadanía, a través del acceso a la información, los servicios y el impulso a la participación ciudadana.</t>
  </si>
  <si>
    <t>Servicios Administrativos</t>
  </si>
  <si>
    <t>Gestionar, administrar y controlar los recursos, bienes y servicios de apoyo para garantizar la misionalidad del Instituto Colombiano de Bienestar familiar.</t>
  </si>
  <si>
    <t>Versión 4</t>
  </si>
  <si>
    <t>Página 1 de 4</t>
  </si>
  <si>
    <t>Página 2 de 4</t>
  </si>
  <si>
    <t>Página 3 de 4</t>
  </si>
  <si>
    <t>Página 4 de 4</t>
  </si>
  <si>
    <t>EI</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</si>
  <si>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</si>
  <si>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Realizar inspección vigilancia y control de la prestación de servicio público de bienestar familiar para determinar las condiciones de cumplimiento de la normatividad vigente de acuerdo a la modalidad de servicio prestado.</t>
  </si>
  <si>
    <t>No hay acción u omisión._x000D_
No hay uso del poder._x000D_
No hay desviación de la gestión de lo público._x000D_
No hay beneficio particular._x000D_
_x000D_
NO ES UN RIESGO DE CORRUPCIÓN</t>
  </si>
  <si>
    <t>NO</t>
  </si>
  <si>
    <t>X</t>
  </si>
  <si>
    <t>Pérdida y/o desaprovechamiento del conocimiento en el ICBF</t>
  </si>
  <si>
    <t>Debilidad en la cultura de innovación en el ICBF.</t>
  </si>
  <si>
    <t>* Desconocimiento del Sistema Integrado de Gestión
* No se visualizan los beneficios del SIGE
* Se trabaja con enfoque funcional y no por procesos en la entidad
* Resistencia al cambio.
* Desarticulación de los ejes del Sistema.
* Debil asistencia tecnica en temas relacionados con el SIGE.</t>
  </si>
  <si>
    <t xml:space="preserve">Porcentaje de avance en la implementación y mantenimiento del Sistema Integrado de Gestión
A13-PT2-06 Consulte Metas
</t>
  </si>
  <si>
    <t xml:space="preserve">* Afectación en la prestación del servicio a clientes internos y externos
* Pérdida de credibilidad del SIGE
* Perdida de los Certificados del SIGE.
* Ineficiencia en la gestión institucional de la Entidad. </t>
  </si>
  <si>
    <t>* Falta de documentación, divulgación y socialización de buenas practicas de lecciones aprendidas.
* Desconocimiento y apropiación de las herramientas de transferencias conocimiento 
* Desconocimiento del modelo de Gestión de conocimiento e innovación.</t>
  </si>
  <si>
    <t>* Ineficiencia en el uso de los recursos por duplicidad de acciones.
* Dificultades de innovación en el ICBF.
* Duplicidad de esfuerzos y desconocimiento de buenas prácticas y lecciones aprendidas. 
* Perdída de continuidad en la mejora de los procesos.</t>
  </si>
  <si>
    <t>* Falta de liderazgo en las dependencias frente a la innovación 
* No existe un equipo de trabajo exclusivo para la implementación del modelo
* No existe una herramienta tecnologica que permita sistematizar los proyectos de innovación realizados por el instituto.
* Desconocimiento del modelo de Gestión de conocimiento e innovación.</t>
  </si>
  <si>
    <t xml:space="preserve">* Ejecucción de proyectos de innovación se haga de manera inadecuada y no genere impacto positivo en los objetivos institucionales.
* La entidad no responde de manera adecuada a los cambios del entorno.
* Baja posibilidad de que el ICBF se consolide como referente tecnico en temas de niñez y familia en Latinoamerica. </t>
  </si>
  <si>
    <t>Falta de apropiación del Modelo de Operación por procesos y metodologias asociadas al SIGE.</t>
  </si>
  <si>
    <t>Las categorias afectadas son: _x000D_
-Proceso -Imagen -Recursos _x000D_
_x000D_
Total Categorias: 3</t>
  </si>
  <si>
    <t>Las categorias afectadas son: _x000D_
-Proceso -Recursos -Información _x000D_
_x000D_
Total Categorias: 3</t>
  </si>
  <si>
    <t>Las categorias afectadas son: _x000D_
-Proceso -Recursos _x000D_
_x000D_
Total Categorias: 2</t>
  </si>
  <si>
    <t>Se refiere a que los colabores de la Entidad no comprenden el Modelo de Operación por procesos y apropien y apliquen las metodologías establecidas por el Instituto para el fortalecimiento, mantenimiento y sostenibilidad del Sistema.</t>
  </si>
  <si>
    <t>Se refiere a toda aquella documentación, estadísticas, mejores prácticas que no son consideradas para el mejoramiento continuo de la Entidad; así mismo la perdida de aquel conocimiento que no se documenta, socializa y  divulga en el Instituto.</t>
  </si>
  <si>
    <t xml:space="preserve">Se refiere a la falta del desarrollo de las habilidades y destrezas de los colaboradores de la Entidad para generar nuevos productos o mejores modalidades de atención para el beneficio de los NNA y Familias.  </t>
  </si>
  <si>
    <t>MI1</t>
  </si>
  <si>
    <t>Comité estratégico Regional</t>
  </si>
  <si>
    <t>Plan Institucional de Capacitación</t>
  </si>
  <si>
    <t>Asistencia Técnica en temas del SIGE</t>
  </si>
  <si>
    <t>MI2</t>
  </si>
  <si>
    <t>Biblioteca Virtual</t>
  </si>
  <si>
    <t>Estrategia Mejorando Estamos</t>
  </si>
  <si>
    <t>MI3</t>
  </si>
  <si>
    <t>Escuela Virtual ICBF</t>
  </si>
  <si>
    <t>Informes de Gestión Institucional</t>
  </si>
  <si>
    <t>Procedimiento de Elaboración y Control de Documentos</t>
  </si>
  <si>
    <t>Procedimiento de Revisión por la Dirección del SIGE</t>
  </si>
  <si>
    <t>Procedimiento de Actualización y modificación de lineamientos técnicos y manuales.</t>
  </si>
  <si>
    <t>Guía Innovación</t>
  </si>
  <si>
    <t>Subdirector de Mejoramiento Organizacional</t>
  </si>
  <si>
    <t>Director de Planeación</t>
  </si>
  <si>
    <t>Director Regional</t>
  </si>
  <si>
    <t>Director de Gestión Humana</t>
  </si>
  <si>
    <t>Subdirector de Monitoreo y Evaluación de la Gestión</t>
  </si>
  <si>
    <t>Procedimiento de Evaluaciones, Investigaciones, Encuestas, Estudios y Análisis.</t>
  </si>
  <si>
    <t>Director general</t>
  </si>
  <si>
    <t>Seguimiento Plan Operativo SIGE</t>
  </si>
  <si>
    <t>1. Promover la apropiación del modelo de operación por procesos en el ICBF y fortalecer el conocimiento en los temas y metodologías relacionados con el SIGE.</t>
  </si>
  <si>
    <r>
      <rPr>
        <b/>
        <sz val="10"/>
        <color rgb="FF7030A0"/>
        <rFont val="Calibri"/>
        <family val="2"/>
        <scheme val="minor"/>
      </rPr>
      <t>SDG</t>
    </r>
    <r>
      <rPr>
        <sz val="10"/>
        <color theme="1"/>
        <rFont val="Calibri"/>
        <family val="2"/>
        <scheme val="minor"/>
      </rPr>
      <t xml:space="preserve">
1. Subdirector Mejoramiento Organizacional
2. Directores y Jefes de Oficina
3. Subdirector Mejoramiento Organizacional
4. Directores y Jefes de Oficina
5. Subdirector Mejoramiento Organizacional
</t>
    </r>
    <r>
      <rPr>
        <b/>
        <sz val="10"/>
        <color rgb="FF7030A0"/>
        <rFont val="Calibri"/>
        <family val="2"/>
        <scheme val="minor"/>
      </rPr>
      <t>REGIONAL</t>
    </r>
    <r>
      <rPr>
        <sz val="10"/>
        <color theme="1"/>
        <rFont val="Calibri"/>
        <family val="2"/>
        <scheme val="minor"/>
      </rPr>
      <t xml:space="preserve">
1. Coordinador de Planeación y Sistemas.
2. Director Regional
</t>
    </r>
  </si>
  <si>
    <r>
      <rPr>
        <b/>
        <sz val="10"/>
        <color rgb="FF7030A0"/>
        <rFont val="Calibri"/>
        <family val="2"/>
        <scheme val="minor"/>
      </rPr>
      <t>SDG</t>
    </r>
    <r>
      <rPr>
        <sz val="10"/>
        <color theme="1"/>
        <rFont val="Calibri"/>
        <family val="2"/>
        <scheme val="minor"/>
      </rPr>
      <t xml:space="preserve">
1. Formular el Plan operativo SIGE para la vigencia
2. Socializar y divulgar el Plan Operativo SIGE con los Procesos en los tres niveles
3. Realizar seguimiento a la ejecución del Plan Operativo SIGE
4. Reportar el avance de ejecución del Plan Operativo SIGE
5. Identificar las necesidades de fortalecimiento de los temas SIGE en los tres niveles.
</t>
    </r>
    <r>
      <rPr>
        <b/>
        <sz val="10"/>
        <color rgb="FF7030A0"/>
        <rFont val="Calibri"/>
        <family val="2"/>
        <scheme val="minor"/>
      </rPr>
      <t xml:space="preserve">
REGIONAL</t>
    </r>
    <r>
      <rPr>
        <sz val="10"/>
        <color theme="1"/>
        <rFont val="Calibri"/>
        <family val="2"/>
        <scheme val="minor"/>
      </rPr>
      <t xml:space="preserve">
1. Socializar y divulgar el Plan Operativo SIGE en la Regional y Centro(s) Zonal(es)
2. Ejecutar el Plan Operativo SIGE en la Regional y Centro(s) Zonal(es), y reportar su avance.
</t>
    </r>
  </si>
  <si>
    <r>
      <rPr>
        <b/>
        <sz val="10"/>
        <color rgb="FF7030A0"/>
        <rFont val="Calibri"/>
        <family val="2"/>
        <scheme val="minor"/>
      </rPr>
      <t>SDG</t>
    </r>
    <r>
      <rPr>
        <sz val="10"/>
        <color theme="1"/>
        <rFont val="Calibri"/>
        <family val="2"/>
        <scheme val="minor"/>
      </rPr>
      <t xml:space="preserve">
1. 15/01/2019
2. 01/02/2019
3. 01/02/2019
4. 01/02/2019
5. 15/01/2019
</t>
    </r>
    <r>
      <rPr>
        <b/>
        <sz val="10"/>
        <color rgb="FF7030A0"/>
        <rFont val="Calibri"/>
        <family val="2"/>
        <scheme val="minor"/>
      </rPr>
      <t xml:space="preserve">REGIONAL
</t>
    </r>
    <r>
      <rPr>
        <sz val="10"/>
        <rFont val="Calibri"/>
        <family val="2"/>
        <scheme val="minor"/>
      </rPr>
      <t>1. 01/02/2019
2. 01/02/2019</t>
    </r>
    <r>
      <rPr>
        <b/>
        <sz val="10"/>
        <color rgb="FF7030A0"/>
        <rFont val="Calibri"/>
        <family val="2"/>
        <scheme val="minor"/>
      </rPr>
      <t xml:space="preserve">
</t>
    </r>
  </si>
  <si>
    <r>
      <rPr>
        <b/>
        <sz val="10"/>
        <color rgb="FF7030A0"/>
        <rFont val="Calibri"/>
        <family val="2"/>
        <scheme val="minor"/>
      </rPr>
      <t>SDG</t>
    </r>
    <r>
      <rPr>
        <sz val="10"/>
        <rFont val="Calibri"/>
        <family val="2"/>
        <scheme val="minor"/>
      </rPr>
      <t xml:space="preserve">
1. 30/01/2019
2. 30/03/2019
3. 15/12/2019
4. 15/12/2019
5. 30/01/2019
</t>
    </r>
    <r>
      <rPr>
        <b/>
        <sz val="10"/>
        <color rgb="FF7030A0"/>
        <rFont val="Calibri"/>
        <family val="2"/>
        <scheme val="minor"/>
      </rPr>
      <t>REGIONAL</t>
    </r>
    <r>
      <rPr>
        <sz val="10"/>
        <rFont val="Calibri"/>
        <family val="2"/>
        <scheme val="minor"/>
      </rPr>
      <t xml:space="preserve">
1. 30/03/2019
2. 15/12/2019
</t>
    </r>
  </si>
  <si>
    <r>
      <rPr>
        <b/>
        <sz val="10"/>
        <color rgb="FF7030A0"/>
        <rFont val="Calibri"/>
        <family val="2"/>
        <scheme val="minor"/>
      </rPr>
      <t>SDG</t>
    </r>
    <r>
      <rPr>
        <sz val="10"/>
        <color theme="1"/>
        <rFont val="Calibri"/>
        <family val="2"/>
        <scheme val="minor"/>
      </rPr>
      <t xml:space="preserve">
1. Plan Operativo SIGE 2019
2. Listado de asistencia, presentación, correo electrónico.
3. Registro seguimiento en la herramienta POSIGE.
4. Registro de evidencias en la herramienta POSIGE y pantallazo cargue de evidencias en la NAS.
5. Listado de necesidades de fortalecimiento en temas del SIGE.
</t>
    </r>
    <r>
      <rPr>
        <b/>
        <sz val="10"/>
        <color rgb="FF7030A0"/>
        <rFont val="Calibri"/>
        <family val="2"/>
        <scheme val="minor"/>
      </rPr>
      <t>REGIONAL</t>
    </r>
    <r>
      <rPr>
        <sz val="10"/>
        <color theme="1"/>
        <rFont val="Calibri"/>
        <family val="2"/>
        <scheme val="minor"/>
      </rPr>
      <t xml:space="preserve">
1. Listado de asistencia, presentación, correo electrónico.
2. Registro de evidencias en la herramienta POSIGE y pantallazo cargue de evidencias en la NAS.</t>
    </r>
  </si>
  <si>
    <t>1. Avanzar en la implementación de la dimensión de Gestión de Conocimiento e Innovación</t>
  </si>
  <si>
    <r>
      <rPr>
        <b/>
        <sz val="10"/>
        <color rgb="FF7030A0"/>
        <rFont val="Calibri"/>
        <family val="2"/>
        <scheme val="minor"/>
      </rPr>
      <t>SDG</t>
    </r>
    <r>
      <rPr>
        <sz val="10"/>
        <color theme="1"/>
        <rFont val="Calibri"/>
        <family val="2"/>
        <scheme val="minor"/>
      </rPr>
      <t xml:space="preserve">
1. Subdirector Mejoramiento Organizacional
2. Subdirector Mejoramiento Organizacional.
3. Subdirección Mejoramiento Organizacional
</t>
    </r>
    <r>
      <rPr>
        <b/>
        <sz val="10"/>
        <color rgb="FF7030A0"/>
        <rFont val="Calibri"/>
        <family val="2"/>
        <scheme val="minor"/>
      </rPr>
      <t>REGIONAL</t>
    </r>
    <r>
      <rPr>
        <sz val="10"/>
        <color theme="1"/>
        <rFont val="Calibri"/>
        <family val="2"/>
        <scheme val="minor"/>
      </rPr>
      <t xml:space="preserve">
1. Coordinador de Planeación y Sistemas.
2. Director Regional
</t>
    </r>
  </si>
  <si>
    <r>
      <rPr>
        <b/>
        <sz val="10"/>
        <color rgb="FF7030A0"/>
        <rFont val="Calibri"/>
        <family val="2"/>
        <scheme val="minor"/>
      </rPr>
      <t>SDG</t>
    </r>
    <r>
      <rPr>
        <sz val="10"/>
        <rFont val="Calibri"/>
        <family val="2"/>
        <scheme val="minor"/>
      </rPr>
      <t xml:space="preserve">
1. 30/03/2019
2. 30/04/2019
3. 30/06/2019
</t>
    </r>
    <r>
      <rPr>
        <b/>
        <sz val="10"/>
        <color rgb="FF7030A0"/>
        <rFont val="Calibri"/>
        <family val="2"/>
        <scheme val="minor"/>
      </rPr>
      <t>REGIONAL</t>
    </r>
    <r>
      <rPr>
        <sz val="10"/>
        <rFont val="Calibri"/>
        <family val="2"/>
        <scheme val="minor"/>
      </rPr>
      <t xml:space="preserve">
1. 30/04/2019
2. 15/12/2019
</t>
    </r>
  </si>
  <si>
    <r>
      <rPr>
        <b/>
        <sz val="10"/>
        <color rgb="FF7030A0"/>
        <rFont val="Calibri"/>
        <family val="2"/>
        <scheme val="minor"/>
      </rPr>
      <t>SDG</t>
    </r>
    <r>
      <rPr>
        <sz val="10"/>
        <color theme="1"/>
        <rFont val="Calibri"/>
        <family val="2"/>
        <scheme val="minor"/>
      </rPr>
      <t xml:space="preserve">
1. 15/01/2019
2. 30/03/2019
3. 15/01/2019
</t>
    </r>
    <r>
      <rPr>
        <b/>
        <sz val="10"/>
        <color rgb="FF7030A0"/>
        <rFont val="Calibri"/>
        <family val="2"/>
        <scheme val="minor"/>
      </rPr>
      <t>REGIONAL</t>
    </r>
    <r>
      <rPr>
        <sz val="10"/>
        <color theme="1"/>
        <rFont val="Calibri"/>
        <family val="2"/>
        <scheme val="minor"/>
      </rPr>
      <t xml:space="preserve">
1. 30/03/2019
2. 30/04/2019
</t>
    </r>
  </si>
  <si>
    <r>
      <rPr>
        <b/>
        <sz val="10"/>
        <color rgb="FF7030A0"/>
        <rFont val="Calibri"/>
        <family val="2"/>
        <scheme val="minor"/>
      </rPr>
      <t>SDG</t>
    </r>
    <r>
      <rPr>
        <sz val="10"/>
        <color theme="1"/>
        <rFont val="Calibri"/>
        <family val="2"/>
        <scheme val="minor"/>
      </rPr>
      <t xml:space="preserve">
1. 15/01/2019
2. 30/03/2019
3. 15/01/2019
4. 01/02/2019
</t>
    </r>
    <r>
      <rPr>
        <b/>
        <sz val="10"/>
        <color rgb="FF7030A0"/>
        <rFont val="Calibri"/>
        <family val="2"/>
        <scheme val="minor"/>
      </rPr>
      <t>REGIONAL</t>
    </r>
    <r>
      <rPr>
        <sz val="10"/>
        <color theme="1"/>
        <rFont val="Calibri"/>
        <family val="2"/>
        <scheme val="minor"/>
      </rPr>
      <t xml:space="preserve">
1. 01/02/2019
</t>
    </r>
    <r>
      <rPr>
        <b/>
        <sz val="10"/>
        <color rgb="FF7030A0"/>
        <rFont val="Calibri"/>
        <family val="2"/>
        <scheme val="minor"/>
      </rPr>
      <t xml:space="preserve">CENTRO ZONAL
</t>
    </r>
    <r>
      <rPr>
        <sz val="10"/>
        <rFont val="Calibri"/>
        <family val="2"/>
        <scheme val="minor"/>
      </rPr>
      <t>1. 01/02/2019</t>
    </r>
  </si>
  <si>
    <r>
      <rPr>
        <b/>
        <sz val="10"/>
        <color rgb="FF7030A0"/>
        <rFont val="Calibri"/>
        <family val="2"/>
        <scheme val="minor"/>
      </rPr>
      <t>SDG</t>
    </r>
    <r>
      <rPr>
        <sz val="10"/>
        <rFont val="Calibri"/>
        <family val="2"/>
        <scheme val="minor"/>
      </rPr>
      <t xml:space="preserve">
1. 30/03/2019
2. 30/04/2019
3. 30/06/2019
4. 30/11/2019
</t>
    </r>
    <r>
      <rPr>
        <b/>
        <sz val="10"/>
        <color rgb="FF7030A0"/>
        <rFont val="Calibri"/>
        <family val="2"/>
        <scheme val="minor"/>
      </rPr>
      <t>REGIONAL</t>
    </r>
    <r>
      <rPr>
        <sz val="10"/>
        <rFont val="Calibri"/>
        <family val="2"/>
        <scheme val="minor"/>
      </rPr>
      <t xml:space="preserve">
1. 30/11/2019
</t>
    </r>
    <r>
      <rPr>
        <b/>
        <sz val="10"/>
        <color rgb="FF7030A0"/>
        <rFont val="Calibri"/>
        <family val="2"/>
        <scheme val="minor"/>
      </rPr>
      <t xml:space="preserve">CENTRO ZONAL
</t>
    </r>
    <r>
      <rPr>
        <sz val="10"/>
        <rFont val="Calibri"/>
        <family val="2"/>
        <scheme val="minor"/>
      </rPr>
      <t>1. 30/11/2019</t>
    </r>
  </si>
  <si>
    <r>
      <rPr>
        <b/>
        <sz val="10"/>
        <color rgb="FF7030A0"/>
        <rFont val="Calibri"/>
        <family val="2"/>
        <scheme val="minor"/>
      </rPr>
      <t>SDG</t>
    </r>
    <r>
      <rPr>
        <sz val="10"/>
        <color theme="1"/>
        <rFont val="Calibri"/>
        <family val="2"/>
        <scheme val="minor"/>
      </rPr>
      <t xml:space="preserve">
1. Dirección de Planeación y Control de Gestión
2. Dirección de Planeación y Control de GestiónOrganizacional.
3. Dirección de Planeación y Control de Gestión
4. Directores y Jefes de Oficina
</t>
    </r>
    <r>
      <rPr>
        <b/>
        <sz val="10"/>
        <color rgb="FF7030A0"/>
        <rFont val="Calibri"/>
        <family val="2"/>
        <scheme val="minor"/>
      </rPr>
      <t>REGIONAL</t>
    </r>
    <r>
      <rPr>
        <sz val="10"/>
        <color theme="1"/>
        <rFont val="Calibri"/>
        <family val="2"/>
        <scheme val="minor"/>
      </rPr>
      <t xml:space="preserve">
1. Director Regional
</t>
    </r>
    <r>
      <rPr>
        <b/>
        <sz val="10"/>
        <color rgb="FF7030A0"/>
        <rFont val="Calibri"/>
        <family val="2"/>
        <scheme val="minor"/>
      </rPr>
      <t xml:space="preserve">CENTRO ZONAL
</t>
    </r>
    <r>
      <rPr>
        <sz val="10"/>
        <rFont val="Calibri"/>
        <family val="2"/>
        <scheme val="minor"/>
      </rPr>
      <t>1. Coordinador Centro Zonal</t>
    </r>
  </si>
  <si>
    <r>
      <rPr>
        <b/>
        <sz val="10"/>
        <color rgb="FF7030A0"/>
        <rFont val="Calibri"/>
        <family val="2"/>
        <scheme val="minor"/>
      </rPr>
      <t>SDG</t>
    </r>
    <r>
      <rPr>
        <sz val="10"/>
        <color theme="1"/>
        <rFont val="Calibri"/>
        <family val="2"/>
        <scheme val="minor"/>
      </rPr>
      <t xml:space="preserve">
1. Plan de trabajo de gestión del conocimiento de la Entidad
2. Listado de asistencia, presentación, correo electrónico
3. Estrategias de comunicación para promover y divulgar la gestión de conocimiento
</t>
    </r>
    <r>
      <rPr>
        <b/>
        <sz val="10"/>
        <color rgb="FF7030A0"/>
        <rFont val="Calibri"/>
        <family val="2"/>
        <scheme val="minor"/>
      </rPr>
      <t>REGIONAL</t>
    </r>
    <r>
      <rPr>
        <sz val="10"/>
        <color theme="1"/>
        <rFont val="Calibri"/>
        <family val="2"/>
        <scheme val="minor"/>
      </rPr>
      <t xml:space="preserve">
1. Listado de asistencia, presentación, correo electrónico.
2. Registro de evidencias en la herramienta POSIGE y pantallazo cargue de evidencias en la NAS.
</t>
    </r>
  </si>
  <si>
    <t>MATRIZ DE RIESGOS DE CALIDAD, CORRUPCIÓN Y AMBIENTAL</t>
  </si>
  <si>
    <t xml:space="preserve">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t>
  </si>
  <si>
    <t xml:space="preserve">2. POLÍTICOS: Cambios de gobierno, legislación, políticas públicas, regulación._x000D_
3. SOCIALES: Demografía, responsabilidad social, orden público._x000D_
5. MEDIOAMBIENTALES: Condiciones atmosféricas y del entorno, emisiones y residuos, energía, catástrofes naturales, desarrollo sostenible._x000D_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</si>
  <si>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</si>
  <si>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MAPA DE  RIESGO INHERENTE</t>
  </si>
  <si>
    <t>MAPA DE RIESGO RESIDUAL</t>
  </si>
  <si>
    <t>MAPA DE  RIESGO INHERENTE DE CORRUPCIÓN</t>
  </si>
  <si>
    <t>MAPA DE  RIESGO RESIDUAL DE CORRUPCIÓN</t>
  </si>
  <si>
    <r>
      <rPr>
        <b/>
        <sz val="10"/>
        <color rgb="FF7030A0"/>
        <rFont val="Calibri"/>
        <family val="2"/>
        <scheme val="minor"/>
      </rPr>
      <t>SDG</t>
    </r>
    <r>
      <rPr>
        <sz val="10"/>
        <color theme="1"/>
        <rFont val="Calibri"/>
        <family val="2"/>
        <scheme val="minor"/>
      </rPr>
      <t xml:space="preserve">
1. Plan de trabajo de innovación de la Entidad
2. Listado de asistencia, presentación, correo electrónico
3. Estrategias de comunicación para promover y divulgar la innovación en la entidad
4. Correo electrónico con convocatoria, Certificados de aprobación del curso
</t>
    </r>
    <r>
      <rPr>
        <b/>
        <sz val="10"/>
        <color rgb="FF7030A0"/>
        <rFont val="Calibri"/>
        <family val="2"/>
        <scheme val="minor"/>
      </rPr>
      <t>REGIONAL</t>
    </r>
    <r>
      <rPr>
        <sz val="10"/>
        <color theme="1"/>
        <rFont val="Calibri"/>
        <family val="2"/>
        <scheme val="minor"/>
      </rPr>
      <t xml:space="preserve">
1. Correo electrónico con convocatoria, Certificados de aprobación del curso
</t>
    </r>
    <r>
      <rPr>
        <b/>
        <sz val="10"/>
        <color rgb="FF7030A0"/>
        <rFont val="Calibri"/>
        <family val="2"/>
        <scheme val="minor"/>
      </rPr>
      <t xml:space="preserve">
CENTRO ZONAL</t>
    </r>
    <r>
      <rPr>
        <sz val="10"/>
        <color theme="1"/>
        <rFont val="Calibri"/>
        <family val="2"/>
        <scheme val="minor"/>
      </rPr>
      <t xml:space="preserve">
</t>
    </r>
    <r>
      <rPr>
        <sz val="10"/>
        <rFont val="Calibri"/>
        <family val="2"/>
        <scheme val="minor"/>
      </rPr>
      <t xml:space="preserve">1. Correo electrónico con convocatoria, Certificados de aprobación del curso </t>
    </r>
    <r>
      <rPr>
        <sz val="10"/>
        <color rgb="FFFF0000"/>
        <rFont val="Calibri"/>
        <family val="2"/>
        <scheme val="minor"/>
      </rPr>
      <t xml:space="preserve">
</t>
    </r>
  </si>
  <si>
    <r>
      <rPr>
        <b/>
        <sz val="10"/>
        <color rgb="FF7030A0"/>
        <rFont val="Calibri"/>
        <family val="2"/>
        <scheme val="minor"/>
      </rPr>
      <t>SDG</t>
    </r>
    <r>
      <rPr>
        <sz val="10"/>
        <color theme="1"/>
        <rFont val="Calibri"/>
        <family val="2"/>
        <scheme val="minor"/>
      </rPr>
      <t xml:space="preserve">
1. Formular un plan de trabajo para implementar y promover la innovación en la Entidad.
2. Socializar y divulgar el plan de trabajo de innovación en la Sede.
3. Promover estrategias de comunicación con el fin de fortalecer la cultura de innovación en la entidad
4. Promover la participación de los colaboradores en el curso de creatividad e innovación que oferta la Escuela Virtual ICBF.
</t>
    </r>
    <r>
      <rPr>
        <b/>
        <sz val="10"/>
        <color rgb="FF7030A0"/>
        <rFont val="Calibri"/>
        <family val="2"/>
        <scheme val="minor"/>
      </rPr>
      <t>REGIONAL</t>
    </r>
    <r>
      <rPr>
        <sz val="10"/>
        <color theme="1"/>
        <rFont val="Calibri"/>
        <family val="2"/>
        <scheme val="minor"/>
      </rPr>
      <t xml:space="preserve">
1. Promover la participación de los colaboradores de la Regional en el curso de creatividad e innovación que oferta la Escuela Virtual ICBF.
</t>
    </r>
    <r>
      <rPr>
        <b/>
        <sz val="10"/>
        <color rgb="FF7030A0"/>
        <rFont val="Calibri"/>
        <family val="2"/>
        <scheme val="minor"/>
      </rPr>
      <t>CENTRO ZONAL</t>
    </r>
    <r>
      <rPr>
        <sz val="10"/>
        <color theme="1"/>
        <rFont val="Calibri"/>
        <family val="2"/>
        <scheme val="minor"/>
      </rPr>
      <t xml:space="preserve">
</t>
    </r>
    <r>
      <rPr>
        <sz val="10"/>
        <rFont val="Calibri"/>
        <family val="2"/>
        <scheme val="minor"/>
      </rPr>
      <t>1. Promover la participación de los colaboradores del Centro Zonal en el curso de creatividad e innovación que oferta la Escuela Virtual ICBF.</t>
    </r>
    <r>
      <rPr>
        <sz val="10"/>
        <color theme="1"/>
        <rFont val="Calibri"/>
        <family val="2"/>
        <scheme val="minor"/>
      </rPr>
      <t xml:space="preserve">
</t>
    </r>
  </si>
  <si>
    <r>
      <rPr>
        <b/>
        <sz val="10"/>
        <color rgb="FF7030A0"/>
        <rFont val="Calibri"/>
        <family val="2"/>
        <scheme val="minor"/>
      </rPr>
      <t>SDG</t>
    </r>
    <r>
      <rPr>
        <sz val="10"/>
        <color theme="1"/>
        <rFont val="Calibri"/>
        <family val="2"/>
        <scheme val="minor"/>
      </rPr>
      <t xml:space="preserve">
1. Formular el plan de trabajo para promover la gestión del conocimiento en la Entidad.
2. Socializar y divulgar el plan de gestión de conocimiento en la Sede.
3. Promover las estrategias de comunicación con el fin de fortalecer la cultura de gestión de conocimiento en la entidad
</t>
    </r>
    <r>
      <rPr>
        <b/>
        <sz val="10"/>
        <color rgb="FF7030A0"/>
        <rFont val="Calibri"/>
        <family val="2"/>
        <scheme val="minor"/>
      </rPr>
      <t xml:space="preserve">
REGIONAL</t>
    </r>
    <r>
      <rPr>
        <sz val="10"/>
        <color theme="1"/>
        <rFont val="Calibri"/>
        <family val="2"/>
        <scheme val="minor"/>
      </rPr>
      <t xml:space="preserve">
1. Socializar y divulgar el plan de trabajo de la gestión de conocimiento en la Regional y Centro(s) Zonal(es).
2. Apoyar la ejecución del plan de trabajo de la gestión de conocimiento en la Regional y Centro(s) Zonal(es), y reportar su avance.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</si>
</sst>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4"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
      <sz val="11"/>
      <name val="Arial"/>
      <family val="2"/>
    </font>
    <font>
      <sz val="10"/>
      <color theme="1"/>
      <name val="Calibri"/>
      <family val="2"/>
      <scheme val="minor"/>
    </font>
    <font>
      <b/>
      <sz val="10"/>
      <color rgb="FF7030A0"/>
      <name val="Calibri"/>
      <family val="2"/>
      <scheme val="minor"/>
    </font>
    <font>
      <sz val="10"/>
      <color rgb="FFFF000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rgb="FF5F9127"/>
      </left>
      <right style="hair">
        <color rgb="FF5F9127"/>
      </right>
      <top style="hair">
        <color rgb="FF5F9127"/>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30">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20" borderId="42"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10" fillId="0" borderId="0" xfId="0" applyFont="1" applyAlignment="1" applyProtection="1">
      <alignment horizontal="center"/>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13" xfId="0" applyFont="1" applyFill="1" applyBorder="1" applyAlignment="1">
      <alignment horizontal="center"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horizontal="justify" vertical="center" wrapText="1"/>
      <protection locked="0" hidden="1"/>
    </xf>
    <xf numFmtId="0" fontId="10" fillId="0" borderId="0" xfId="0" applyFont="1" applyFill="1" applyAlignment="1" applyProtection="1">
      <alignment horizontal="center"/>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0" borderId="0" xfId="0" applyFont="1" applyBorder="1" applyAlignment="1" applyProtection="1">
      <alignment vertical="center"/>
      <protection locked="0"/>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pplyProtection="1">
      <alignment horizontal="justify" vertical="center"/>
    </xf>
    <xf numFmtId="0" fontId="10" fillId="0" borderId="0" xfId="0" applyFont="1" applyProtection="1">
      <protection locked="0"/>
    </xf>
    <xf numFmtId="0" fontId="51" fillId="0" borderId="0" xfId="0" applyFont="1" applyFill="1" applyBorder="1" applyAlignment="1">
      <alignment horizontal="left"/>
    </xf>
    <xf numFmtId="0" fontId="51"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8" fillId="0" borderId="1" xfId="0" applyFont="1" applyBorder="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0" xfId="0" applyFont="1" applyFill="1" applyBorder="1" applyAlignment="1" applyProtection="1">
      <alignment horizontal="left" vertical="center" wrapText="1" indent="1"/>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5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52" fillId="0" borderId="0" xfId="0" applyFont="1" applyAlignment="1" applyProtection="1">
      <alignment horizontal="center" vertical="center" wrapText="1"/>
      <protection hidden="1"/>
    </xf>
    <xf numFmtId="0" fontId="2" fillId="0" borderId="97" xfId="0" applyFont="1" applyFill="1" applyBorder="1" applyAlignment="1" applyProtection="1">
      <alignment horizontal="center" vertical="center" wrapText="1"/>
      <protection locked="0"/>
    </xf>
    <xf numFmtId="0" fontId="2" fillId="3" borderId="0" xfId="0" applyFont="1" applyFill="1" applyAlignment="1" applyProtection="1">
      <alignment horizontal="center" vertical="center"/>
      <protection hidden="1"/>
    </xf>
    <xf numFmtId="0" fontId="2" fillId="3" borderId="3" xfId="0" applyFont="1" applyFill="1" applyBorder="1" applyAlignment="1">
      <alignment horizontal="center" vertical="center"/>
    </xf>
    <xf numFmtId="0" fontId="10" fillId="0" borderId="0" xfId="0" applyFont="1" applyAlignment="1" applyProtection="1">
      <alignment horizontal="center" vertical="center" wrapText="1"/>
      <protection locked="0" hidden="1"/>
    </xf>
    <xf numFmtId="0" fontId="10" fillId="0" borderId="0" xfId="0" applyFont="1" applyAlignment="1" applyProtection="1">
      <alignment wrapText="1"/>
      <protection locked="0" hidden="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6" fillId="0" borderId="28" xfId="0" applyNumberFormat="1" applyFont="1" applyBorder="1" applyAlignment="1" applyProtection="1">
      <alignment horizontal="justify" vertical="center" wrapText="1"/>
      <protection locked="0"/>
    </xf>
    <xf numFmtId="0" fontId="40" fillId="0" borderId="45" xfId="0" applyFont="1" applyBorder="1" applyAlignment="1">
      <alignment vertical="center" wrapText="1"/>
    </xf>
    <xf numFmtId="0" fontId="58" fillId="0" borderId="94" xfId="0" applyFont="1" applyFill="1" applyBorder="1" applyAlignment="1">
      <alignment horizontal="center"/>
    </xf>
    <xf numFmtId="0" fontId="58" fillId="0" borderId="0" xfId="0" applyFont="1"/>
    <xf numFmtId="0" fontId="59" fillId="0" borderId="26" xfId="0" applyFont="1" applyBorder="1" applyAlignment="1">
      <alignment horizontal="center" vertical="center" wrapText="1"/>
    </xf>
    <xf numFmtId="0" fontId="7" fillId="6" borderId="0" xfId="0" applyNumberFormat="1" applyFont="1" applyFill="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5" fillId="3" borderId="0" xfId="0" applyFont="1" applyFill="1" applyAlignment="1" applyProtection="1">
      <alignment vertical="center"/>
      <protection locked="0"/>
    </xf>
    <xf numFmtId="0" fontId="5" fillId="3" borderId="0" xfId="0" applyFont="1" applyFill="1" applyAlignment="1" applyProtection="1">
      <alignment vertical="center" wrapText="1"/>
      <protection locked="0"/>
    </xf>
    <xf numFmtId="0" fontId="2" fillId="4" borderId="84" xfId="0" applyFont="1" applyFill="1" applyBorder="1" applyAlignment="1" applyProtection="1">
      <alignment vertical="center"/>
      <protection locked="0"/>
    </xf>
    <xf numFmtId="0" fontId="2" fillId="4" borderId="85" xfId="0" applyFont="1" applyFill="1" applyBorder="1" applyAlignment="1" applyProtection="1">
      <alignment vertical="center"/>
      <protection locked="0"/>
    </xf>
    <xf numFmtId="0" fontId="2" fillId="0" borderId="28" xfId="0" applyFont="1" applyFill="1" applyBorder="1" applyAlignment="1" applyProtection="1">
      <alignment vertical="center" wrapText="1"/>
      <protection locked="0"/>
    </xf>
    <xf numFmtId="0" fontId="2" fillId="3" borderId="12" xfId="0" applyFont="1" applyFill="1" applyBorder="1" applyAlignment="1" applyProtection="1">
      <alignment horizontal="center" vertical="center" wrapText="1"/>
      <protection locked="0"/>
    </xf>
    <xf numFmtId="0" fontId="3" fillId="3" borderId="0" xfId="0" applyFont="1" applyFill="1" applyBorder="1" applyAlignment="1" applyProtection="1">
      <alignment vertical="center"/>
      <protection locked="0"/>
    </xf>
    <xf numFmtId="0" fontId="10" fillId="0" borderId="28" xfId="0" applyFont="1" applyFill="1" applyBorder="1" applyAlignment="1" applyProtection="1">
      <alignment horizontal="justify" vertical="center" wrapText="1"/>
    </xf>
    <xf numFmtId="0" fontId="12" fillId="3" borderId="0" xfId="0" applyFont="1" applyFill="1" applyAlignment="1" applyProtection="1">
      <alignment vertical="center"/>
    </xf>
    <xf numFmtId="0" fontId="10" fillId="0" borderId="57"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7" fillId="13" borderId="0" xfId="0" applyNumberFormat="1" applyFont="1" applyFill="1" applyAlignment="1" applyProtection="1">
      <alignment horizontal="right" vertical="center" indent="1"/>
    </xf>
    <xf numFmtId="0" fontId="3" fillId="3" borderId="0" xfId="0" applyFont="1" applyFill="1" applyAlignment="1" applyProtection="1">
      <alignment vertical="center"/>
    </xf>
    <xf numFmtId="0" fontId="2" fillId="3" borderId="0" xfId="0" applyFont="1" applyFill="1" applyAlignment="1" applyProtection="1">
      <alignment vertical="center"/>
    </xf>
    <xf numFmtId="0" fontId="3" fillId="3" borderId="0" xfId="0" applyFont="1" applyFill="1" applyAlignment="1" applyProtection="1">
      <alignment horizontal="center" vertical="center" wrapText="1"/>
    </xf>
    <xf numFmtId="0" fontId="3" fillId="3" borderId="0" xfId="0" applyFont="1" applyFill="1" applyAlignment="1" applyProtection="1">
      <alignment horizontal="center" vertical="center"/>
    </xf>
    <xf numFmtId="0" fontId="2" fillId="2" borderId="0" xfId="0" applyFont="1" applyFill="1" applyAlignment="1" applyProtection="1">
      <alignment vertical="center"/>
    </xf>
    <xf numFmtId="0" fontId="19" fillId="2" borderId="0" xfId="0" applyFont="1" applyFill="1" applyAlignment="1" applyProtection="1">
      <alignment horizontal="center" vertical="center"/>
    </xf>
    <xf numFmtId="0" fontId="3" fillId="2" borderId="0" xfId="0" applyFont="1" applyFill="1" applyAlignment="1" applyProtection="1">
      <alignment vertical="center"/>
    </xf>
    <xf numFmtId="0" fontId="2" fillId="2" borderId="0" xfId="0" applyFont="1" applyFill="1" applyAlignment="1" applyProtection="1">
      <alignment horizontal="left" vertical="center"/>
    </xf>
    <xf numFmtId="0" fontId="2" fillId="2" borderId="0" xfId="0" applyFont="1" applyFill="1" applyAlignment="1" applyProtection="1">
      <alignment horizontal="center" vertical="center" wrapText="1"/>
    </xf>
    <xf numFmtId="0" fontId="2" fillId="2" borderId="0" xfId="0" applyFont="1" applyFill="1" applyAlignment="1" applyProtection="1">
      <alignment horizontal="center" vertical="center"/>
    </xf>
    <xf numFmtId="0" fontId="4" fillId="2" borderId="0" xfId="0" applyFont="1" applyFill="1" applyAlignment="1" applyProtection="1">
      <alignment vertical="center"/>
    </xf>
    <xf numFmtId="0" fontId="19" fillId="3" borderId="0" xfId="0" applyFont="1" applyFill="1" applyAlignment="1" applyProtection="1">
      <alignment horizontal="center" vertical="center"/>
    </xf>
    <xf numFmtId="0" fontId="6" fillId="3" borderId="0" xfId="0" applyFont="1" applyFill="1" applyAlignment="1" applyProtection="1">
      <alignment vertical="center" wrapText="1"/>
    </xf>
    <xf numFmtId="0" fontId="2" fillId="3" borderId="0" xfId="0" applyFont="1" applyFill="1" applyAlignment="1" applyProtection="1">
      <alignment vertical="center" wrapText="1"/>
    </xf>
    <xf numFmtId="0" fontId="2" fillId="4" borderId="0" xfId="0" applyFont="1" applyFill="1" applyAlignment="1" applyProtection="1">
      <alignment horizontal="left" vertical="center"/>
    </xf>
    <xf numFmtId="0" fontId="4" fillId="4" borderId="0" xfId="0" applyFont="1" applyFill="1" applyAlignment="1" applyProtection="1">
      <alignment vertical="center"/>
    </xf>
    <xf numFmtId="0" fontId="4" fillId="4" borderId="0" xfId="0" applyFont="1" applyFill="1" applyAlignment="1" applyProtection="1">
      <alignment horizontal="center" vertical="center" wrapText="1"/>
    </xf>
    <xf numFmtId="0" fontId="4" fillId="4" borderId="0" xfId="0" applyFont="1" applyFill="1" applyAlignment="1" applyProtection="1">
      <alignment horizontal="center" vertical="center"/>
    </xf>
    <xf numFmtId="0" fontId="7" fillId="6" borderId="91" xfId="0" applyNumberFormat="1" applyFont="1" applyFill="1" applyBorder="1" applyAlignment="1" applyProtection="1">
      <alignment horizontal="center" vertical="center" wrapText="1"/>
    </xf>
    <xf numFmtId="0" fontId="7" fillId="8" borderId="0" xfId="0" applyNumberFormat="1" applyFont="1" applyFill="1" applyAlignment="1" applyProtection="1">
      <alignment horizontal="right" vertical="center" indent="1"/>
    </xf>
    <xf numFmtId="0" fontId="2" fillId="4" borderId="0" xfId="0" applyNumberFormat="1" applyFont="1" applyFill="1" applyAlignment="1" applyProtection="1">
      <alignment horizontal="right" vertical="center"/>
    </xf>
    <xf numFmtId="0" fontId="9" fillId="4" borderId="0" xfId="0" applyFont="1" applyFill="1" applyAlignment="1" applyProtection="1">
      <alignment vertical="center"/>
    </xf>
    <xf numFmtId="0" fontId="9" fillId="4" borderId="0" xfId="0" applyFont="1" applyFill="1" applyAlignment="1" applyProtection="1">
      <alignment horizontal="center" vertical="center"/>
    </xf>
    <xf numFmtId="0" fontId="7" fillId="8" borderId="0" xfId="0" applyNumberFormat="1" applyFont="1" applyFill="1" applyAlignment="1" applyProtection="1">
      <alignment horizontal="left" vertical="center" indent="1"/>
    </xf>
    <xf numFmtId="0" fontId="2" fillId="4" borderId="0" xfId="0" applyFont="1" applyFill="1" applyAlignment="1" applyProtection="1">
      <alignment horizontal="center" vertical="center"/>
    </xf>
    <xf numFmtId="0" fontId="7" fillId="6" borderId="87"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xf>
    <xf numFmtId="0" fontId="3" fillId="4" borderId="0" xfId="0" applyFont="1" applyFill="1" applyBorder="1" applyAlignment="1" applyProtection="1">
      <alignment horizontal="center" vertical="center" wrapText="1"/>
    </xf>
    <xf numFmtId="0" fontId="3" fillId="4" borderId="0" xfId="0" applyFont="1" applyFill="1" applyAlignment="1" applyProtection="1">
      <alignment vertical="center"/>
    </xf>
    <xf numFmtId="0" fontId="2" fillId="4" borderId="59" xfId="0" applyFont="1" applyFill="1" applyBorder="1" applyAlignment="1" applyProtection="1">
      <alignment vertical="center"/>
    </xf>
    <xf numFmtId="0" fontId="2" fillId="3" borderId="5" xfId="0" applyFont="1" applyFill="1" applyBorder="1" applyAlignment="1" applyProtection="1">
      <alignment vertical="center"/>
    </xf>
    <xf numFmtId="0" fontId="1" fillId="3" borderId="62" xfId="0" applyFont="1" applyFill="1" applyBorder="1" applyAlignment="1" applyProtection="1">
      <alignment vertical="center"/>
    </xf>
    <xf numFmtId="0" fontId="7" fillId="3"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horizontal="center" vertical="center" wrapText="1"/>
    </xf>
    <xf numFmtId="0" fontId="7" fillId="6" borderId="56" xfId="0" applyNumberFormat="1" applyFont="1" applyFill="1" applyBorder="1" applyAlignment="1" applyProtection="1">
      <alignment horizontal="center" vertical="center"/>
    </xf>
    <xf numFmtId="0" fontId="7" fillId="6" borderId="56" xfId="0" applyNumberFormat="1" applyFont="1" applyFill="1" applyBorder="1" applyAlignment="1" applyProtection="1">
      <alignment horizontal="center" vertical="center" wrapText="1"/>
    </xf>
    <xf numFmtId="0" fontId="7" fillId="12" borderId="0" xfId="0" applyNumberFormat="1" applyFont="1" applyFill="1" applyBorder="1" applyAlignment="1" applyProtection="1">
      <alignment horizontal="center" vertical="center"/>
    </xf>
    <xf numFmtId="0" fontId="10" fillId="0" borderId="28" xfId="0" applyFont="1" applyBorder="1" applyAlignment="1" applyProtection="1">
      <alignment horizontal="justify" vertical="center"/>
    </xf>
    <xf numFmtId="0" fontId="2" fillId="0" borderId="12" xfId="0" applyFont="1" applyFill="1" applyBorder="1" applyAlignment="1" applyProtection="1">
      <alignment horizontal="justify" vertical="center" wrapText="1"/>
    </xf>
    <xf numFmtId="0" fontId="2" fillId="0" borderId="12" xfId="0" applyFont="1" applyBorder="1" applyAlignment="1" applyProtection="1">
      <alignment horizontal="center" vertical="center" wrapText="1"/>
    </xf>
    <xf numFmtId="0" fontId="2" fillId="0" borderId="12" xfId="0" applyFont="1" applyBorder="1" applyAlignment="1" applyProtection="1">
      <alignment horizontal="left" vertical="center" wrapText="1"/>
    </xf>
    <xf numFmtId="0" fontId="2" fillId="0" borderId="57" xfId="0" applyFont="1" applyBorder="1" applyAlignment="1" applyProtection="1">
      <alignment horizontal="left" vertical="center" wrapText="1"/>
    </xf>
    <xf numFmtId="0" fontId="10" fillId="0" borderId="12" xfId="0" applyFont="1" applyBorder="1" applyAlignment="1" applyProtection="1">
      <alignment horizontal="justify" vertical="center"/>
    </xf>
    <xf numFmtId="164" fontId="10" fillId="0" borderId="28" xfId="0" applyNumberFormat="1" applyFont="1" applyBorder="1" applyAlignment="1" applyProtection="1">
      <alignment horizontal="center" vertical="center"/>
    </xf>
    <xf numFmtId="0" fontId="10" fillId="0" borderId="12" xfId="0" applyFont="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22" fillId="3" borderId="13" xfId="0" applyFont="1" applyFill="1" applyBorder="1" applyAlignment="1" applyProtection="1">
      <alignment horizontal="center" vertical="center" wrapText="1"/>
    </xf>
    <xf numFmtId="14" fontId="22" fillId="3" borderId="13" xfId="0" applyNumberFormat="1" applyFont="1" applyFill="1" applyBorder="1" applyAlignment="1" applyProtection="1">
      <alignment horizontal="center" vertical="center"/>
    </xf>
    <xf numFmtId="14" fontId="22" fillId="3" borderId="0" xfId="0" applyNumberFormat="1" applyFont="1" applyFill="1" applyBorder="1" applyAlignment="1" applyProtection="1">
      <alignment horizontal="center" vertical="center"/>
    </xf>
    <xf numFmtId="0" fontId="3" fillId="3" borderId="0" xfId="0" applyFont="1" applyFill="1" applyBorder="1" applyAlignment="1" applyProtection="1">
      <alignment vertical="center"/>
      <protection hidden="1"/>
    </xf>
    <xf numFmtId="0" fontId="22" fillId="3" borderId="0" xfId="0" applyFont="1" applyFill="1" applyBorder="1" applyAlignment="1" applyProtection="1">
      <alignment vertical="center"/>
    </xf>
    <xf numFmtId="0" fontId="54" fillId="3" borderId="0" xfId="0" applyFont="1" applyFill="1" applyBorder="1" applyAlignment="1" applyProtection="1">
      <alignment vertical="center"/>
    </xf>
    <xf numFmtId="0" fontId="5" fillId="3" borderId="0" xfId="0" applyFont="1" applyFill="1" applyAlignment="1" applyProtection="1">
      <alignment vertical="center"/>
      <protection hidden="1"/>
    </xf>
    <xf numFmtId="0" fontId="5" fillId="3" borderId="0" xfId="0" applyFont="1" applyFill="1" applyAlignment="1" applyProtection="1">
      <alignment vertical="center" wrapText="1"/>
      <protection hidden="1"/>
    </xf>
    <xf numFmtId="0" fontId="22" fillId="3" borderId="13" xfId="0" applyFont="1" applyFill="1" applyBorder="1" applyAlignment="1" applyProtection="1">
      <alignment horizontal="center" vertical="center"/>
    </xf>
    <xf numFmtId="0" fontId="22" fillId="3" borderId="0" xfId="0" applyFont="1" applyFill="1" applyBorder="1" applyAlignment="1" applyProtection="1">
      <alignment horizontal="center" vertical="center"/>
    </xf>
    <xf numFmtId="0" fontId="22" fillId="3" borderId="0" xfId="0" applyFont="1" applyFill="1" applyBorder="1" applyAlignment="1" applyProtection="1">
      <alignment horizontal="center" vertical="top" wrapText="1"/>
    </xf>
    <xf numFmtId="0" fontId="22" fillId="3" borderId="0" xfId="0" applyFont="1" applyFill="1" applyBorder="1" applyAlignment="1" applyProtection="1">
      <alignment vertical="top"/>
    </xf>
    <xf numFmtId="0" fontId="0" fillId="0" borderId="0" xfId="0" applyProtection="1"/>
    <xf numFmtId="0" fontId="3" fillId="2" borderId="0" xfId="0" applyFont="1" applyFill="1" applyAlignment="1" applyProtection="1">
      <alignment horizontal="center" vertical="center"/>
    </xf>
    <xf numFmtId="0" fontId="2" fillId="0" borderId="0" xfId="0" applyFont="1" applyFill="1" applyBorder="1" applyAlignment="1" applyProtection="1">
      <alignment horizontal="center" vertical="center" wrapText="1"/>
    </xf>
    <xf numFmtId="0" fontId="4" fillId="0" borderId="0" xfId="0" applyFont="1" applyFill="1" applyBorder="1" applyAlignment="1" applyProtection="1">
      <alignment vertical="center"/>
    </xf>
    <xf numFmtId="0" fontId="33" fillId="3" borderId="0" xfId="0" applyFont="1" applyFill="1" applyAlignment="1" applyProtection="1">
      <alignment vertical="center" wrapText="1"/>
    </xf>
    <xf numFmtId="0" fontId="6" fillId="0" borderId="0" xfId="0" applyFont="1" applyFill="1" applyBorder="1" applyAlignment="1" applyProtection="1">
      <alignment vertical="center" wrapText="1"/>
    </xf>
    <xf numFmtId="0" fontId="2" fillId="0" borderId="0" xfId="0" applyFont="1" applyFill="1" applyBorder="1" applyAlignment="1" applyProtection="1">
      <alignment vertical="center" wrapText="1"/>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0" fontId="2" fillId="4" borderId="0" xfId="0" applyNumberFormat="1" applyFont="1" applyFill="1" applyAlignment="1" applyProtection="1">
      <alignment horizontal="center" vertical="center"/>
    </xf>
    <xf numFmtId="0" fontId="9" fillId="0" borderId="0" xfId="0" applyFont="1" applyFill="1" applyBorder="1" applyAlignment="1" applyProtection="1">
      <alignment vertical="center"/>
    </xf>
    <xf numFmtId="0" fontId="9" fillId="0" borderId="0" xfId="0" applyFont="1" applyFill="1" applyBorder="1" applyAlignment="1" applyProtection="1">
      <alignment horizontal="center" vertical="center"/>
    </xf>
    <xf numFmtId="0" fontId="7" fillId="8" borderId="0" xfId="0" applyNumberFormat="1" applyFont="1" applyFill="1" applyAlignment="1" applyProtection="1">
      <alignment horizontal="center" vertical="center"/>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vertical="center"/>
    </xf>
    <xf numFmtId="0" fontId="2" fillId="4" borderId="2" xfId="0" applyFont="1" applyFill="1" applyBorder="1" applyAlignment="1" applyProtection="1">
      <alignment vertical="center"/>
    </xf>
    <xf numFmtId="0" fontId="1" fillId="3" borderId="6" xfId="0" applyFont="1" applyFill="1" applyBorder="1" applyAlignment="1" applyProtection="1">
      <alignment vertical="center"/>
    </xf>
    <xf numFmtId="0" fontId="2" fillId="3" borderId="6" xfId="0" applyFont="1" applyFill="1" applyBorder="1" applyAlignment="1" applyProtection="1">
      <alignment horizontal="center" vertical="center"/>
    </xf>
    <xf numFmtId="0" fontId="19" fillId="23" borderId="72" xfId="0" applyFont="1" applyFill="1" applyBorder="1" applyAlignment="1" applyProtection="1">
      <alignment vertical="center"/>
    </xf>
    <xf numFmtId="0" fontId="1" fillId="0" borderId="0" xfId="0" applyFont="1" applyFill="1" applyBorder="1" applyAlignment="1" applyProtection="1">
      <alignment horizontal="left" vertical="center"/>
    </xf>
    <xf numFmtId="0" fontId="8" fillId="0" borderId="0" xfId="0" applyFont="1" applyFill="1" applyBorder="1" applyAlignment="1">
      <alignment horizontal="center"/>
    </xf>
    <xf numFmtId="0" fontId="8" fillId="0" borderId="0" xfId="0" applyFont="1" applyFill="1" applyAlignment="1">
      <alignment horizontal="center" vertical="center"/>
    </xf>
    <xf numFmtId="0" fontId="16" fillId="0" borderId="0" xfId="0" applyFont="1" applyBorder="1" applyAlignment="1" applyProtection="1">
      <alignment horizontal="center" vertical="center" wrapText="1"/>
      <protection locked="0"/>
    </xf>
    <xf numFmtId="0" fontId="8" fillId="0" borderId="0" xfId="0" applyFont="1" applyFill="1" applyBorder="1" applyAlignment="1">
      <alignment horizontal="center" vertical="center"/>
    </xf>
    <xf numFmtId="0" fontId="8" fillId="0" borderId="0" xfId="0" applyFont="1" applyBorder="1" applyAlignment="1">
      <alignment horizontal="center"/>
    </xf>
    <xf numFmtId="0" fontId="22" fillId="3" borderId="13" xfId="0" applyFont="1" applyFill="1" applyBorder="1" applyAlignment="1" applyProtection="1">
      <alignment vertical="center"/>
    </xf>
    <xf numFmtId="0" fontId="60" fillId="0" borderId="0" xfId="0" applyFont="1" applyFill="1" applyAlignment="1">
      <alignment horizontal="center" vertical="center" wrapText="1"/>
    </xf>
    <xf numFmtId="0" fontId="2" fillId="4" borderId="0" xfId="0" applyFont="1" applyFill="1" applyAlignment="1" applyProtection="1">
      <alignment horizontal="center" vertical="center"/>
      <protection locked="0"/>
    </xf>
    <xf numFmtId="0" fontId="2" fillId="0" borderId="0" xfId="0" applyFont="1" applyFill="1" applyBorder="1" applyAlignment="1" applyProtection="1">
      <alignment horizontal="center" vertical="center"/>
    </xf>
    <xf numFmtId="0" fontId="2" fillId="0" borderId="8" xfId="0" applyFont="1" applyFill="1" applyBorder="1" applyAlignment="1" applyProtection="1">
      <alignment horizontal="center" vertical="center"/>
    </xf>
    <xf numFmtId="0" fontId="2" fillId="0" borderId="28" xfId="0" applyFont="1" applyFill="1" applyBorder="1" applyAlignment="1" applyProtection="1">
      <alignment horizontal="justify" vertical="center" wrapText="1"/>
    </xf>
    <xf numFmtId="0" fontId="12" fillId="0" borderId="28" xfId="0" quotePrefix="1" applyFont="1" applyFill="1" applyBorder="1" applyAlignment="1" applyProtection="1">
      <alignment horizontal="justify" vertical="center" wrapText="1"/>
    </xf>
    <xf numFmtId="0" fontId="12" fillId="0" borderId="65" xfId="0" applyFont="1" applyFill="1" applyBorder="1" applyAlignment="1" applyProtection="1">
      <alignment horizontal="center" vertical="center" wrapText="1"/>
    </xf>
    <xf numFmtId="0" fontId="12" fillId="3" borderId="65" xfId="0" applyFont="1" applyFill="1" applyBorder="1" applyAlignment="1" applyProtection="1">
      <alignment horizontal="center" vertical="center" wrapText="1"/>
    </xf>
    <xf numFmtId="0" fontId="2" fillId="8" borderId="97" xfId="0" applyFont="1" applyFill="1" applyBorder="1" applyAlignment="1" applyProtection="1">
      <alignment horizontal="center" vertical="center" wrapText="1"/>
      <protection locked="0"/>
    </xf>
    <xf numFmtId="0" fontId="12" fillId="0" borderId="28" xfId="0" quotePrefix="1" applyFont="1" applyFill="1" applyBorder="1" applyAlignment="1" applyProtection="1">
      <alignment horizontal="justify" vertical="center" wrapText="1"/>
    </xf>
    <xf numFmtId="0" fontId="2" fillId="8" borderId="12" xfId="0" applyFont="1" applyFill="1" applyBorder="1" applyAlignment="1" applyProtection="1">
      <alignment horizontal="center" vertical="center" wrapText="1"/>
      <protection locked="0"/>
    </xf>
    <xf numFmtId="0" fontId="2" fillId="8" borderId="12" xfId="0" applyFont="1" applyFill="1" applyBorder="1" applyAlignment="1" applyProtection="1">
      <alignment horizontal="center" vertical="center"/>
      <protection locked="0"/>
    </xf>
    <xf numFmtId="0" fontId="2" fillId="0" borderId="12" xfId="0" applyFont="1" applyFill="1" applyBorder="1" applyAlignment="1" applyProtection="1">
      <alignment horizontal="center" vertical="center"/>
    </xf>
    <xf numFmtId="0" fontId="2" fillId="0" borderId="28" xfId="0" applyFont="1" applyFill="1" applyBorder="1" applyAlignment="1" applyProtection="1">
      <alignment horizontal="justify" vertical="center" wrapText="1"/>
    </xf>
    <xf numFmtId="0" fontId="2" fillId="0" borderId="28" xfId="0" applyFont="1" applyFill="1" applyBorder="1" applyAlignment="1" applyProtection="1">
      <alignment horizontal="justify" vertical="center" wrapText="1"/>
    </xf>
    <xf numFmtId="0" fontId="2" fillId="0" borderId="28" xfId="0" applyFont="1" applyFill="1" applyBorder="1" applyAlignment="1" applyProtection="1">
      <alignment horizontal="justify" vertical="center" wrapText="1"/>
    </xf>
    <xf numFmtId="0" fontId="61" fillId="0" borderId="0" xfId="0" applyNumberFormat="1" applyFont="1" applyAlignment="1" applyProtection="1">
      <alignment horizontal="center" vertical="center" wrapText="1"/>
    </xf>
    <xf numFmtId="0" fontId="10" fillId="0" borderId="0" xfId="0" applyNumberFormat="1" applyFont="1" applyAlignment="1" applyProtection="1">
      <alignment horizontal="center" vertical="center" wrapText="1"/>
      <protection locked="0" hidden="1"/>
    </xf>
    <xf numFmtId="0" fontId="61" fillId="0" borderId="0" xfId="0" applyNumberFormat="1" applyFont="1" applyAlignment="1" applyProtection="1">
      <alignment horizontal="center"/>
      <protection hidden="1"/>
    </xf>
    <xf numFmtId="0" fontId="61" fillId="0" borderId="0" xfId="0" applyFont="1" applyAlignment="1" applyProtection="1">
      <alignment horizontal="center" vertical="center" wrapText="1"/>
      <protection hidden="1"/>
    </xf>
    <xf numFmtId="0" fontId="61" fillId="0" borderId="0" xfId="0" applyNumberFormat="1" applyFont="1" applyAlignment="1" applyProtection="1">
      <alignment horizontal="center" vertical="center" wrapText="1"/>
      <protection hidden="1"/>
    </xf>
    <xf numFmtId="0" fontId="61" fillId="0" borderId="0" xfId="0" applyFont="1" applyAlignment="1" applyProtection="1">
      <alignment horizontal="center" vertical="center" wrapText="1"/>
    </xf>
    <xf numFmtId="14" fontId="22" fillId="3" borderId="13" xfId="0" applyNumberFormat="1" applyFont="1" applyFill="1" applyBorder="1" applyAlignment="1" applyProtection="1">
      <alignment horizontal="center" vertical="center"/>
    </xf>
    <xf numFmtId="0" fontId="3" fillId="3" borderId="13" xfId="0" applyFont="1" applyFill="1" applyBorder="1" applyAlignment="1" applyProtection="1">
      <alignment horizontal="center" vertical="center"/>
    </xf>
    <xf numFmtId="0" fontId="53" fillId="3" borderId="94" xfId="0" applyFont="1" applyFill="1" applyBorder="1" applyAlignment="1" applyProtection="1">
      <alignment horizontal="center" vertical="center"/>
    </xf>
    <xf numFmtId="14" fontId="22" fillId="3" borderId="13"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xf>
    <xf numFmtId="0" fontId="53" fillId="3" borderId="95" xfId="0" applyFont="1" applyFill="1" applyBorder="1" applyAlignment="1" applyProtection="1">
      <alignment horizontal="center" vertical="center"/>
    </xf>
    <xf numFmtId="0" fontId="53" fillId="3" borderId="96" xfId="0" applyFont="1" applyFill="1" applyBorder="1" applyAlignment="1" applyProtection="1">
      <alignment horizontal="center" vertical="center"/>
    </xf>
    <xf numFmtId="0" fontId="22" fillId="3" borderId="13" xfId="0" applyFont="1" applyFill="1" applyBorder="1" applyAlignment="1" applyProtection="1">
      <alignment horizontal="center" vertical="top" wrapText="1"/>
    </xf>
    <xf numFmtId="0" fontId="22" fillId="3" borderId="13" xfId="0" applyFont="1" applyFill="1" applyBorder="1" applyAlignment="1" applyProtection="1">
      <alignment horizontal="center" vertical="top"/>
    </xf>
    <xf numFmtId="0" fontId="55"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2" fillId="0" borderId="31" xfId="0" applyFont="1" applyFill="1" applyBorder="1" applyAlignment="1" applyProtection="1">
      <alignment vertical="center" wrapText="1"/>
      <protection locked="0"/>
    </xf>
    <xf numFmtId="0" fontId="2" fillId="0" borderId="32" xfId="0" applyFont="1" applyFill="1" applyBorder="1" applyAlignment="1" applyProtection="1">
      <alignment vertical="center" wrapText="1"/>
      <protection locked="0"/>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protection locked="0"/>
    </xf>
    <xf numFmtId="0" fontId="8" fillId="0" borderId="83" xfId="0" applyFont="1" applyBorder="1" applyAlignment="1" applyProtection="1">
      <alignment horizontal="center" vertical="center"/>
      <protection locked="0"/>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protection locked="0"/>
    </xf>
    <xf numFmtId="0" fontId="2" fillId="4" borderId="90" xfId="0" applyFont="1" applyFill="1" applyBorder="1" applyAlignment="1" applyProtection="1">
      <alignment horizontal="center" vertical="center"/>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77" xfId="0" applyFont="1" applyFill="1" applyBorder="1" applyAlignment="1" applyProtection="1">
      <alignment horizontal="left" vertical="center" wrapText="1"/>
      <protection locked="0"/>
    </xf>
    <xf numFmtId="0" fontId="10" fillId="0" borderId="84" xfId="0" applyFont="1" applyFill="1" applyBorder="1" applyAlignment="1" applyProtection="1">
      <alignment horizontal="left" vertical="center" wrapText="1"/>
      <protection locked="0"/>
    </xf>
    <xf numFmtId="0" fontId="10" fillId="0" borderId="78" xfId="0" applyFont="1" applyFill="1" applyBorder="1" applyAlignment="1" applyProtection="1">
      <alignment horizontal="left" vertical="center" wrapText="1"/>
      <protection locked="0"/>
    </xf>
    <xf numFmtId="0" fontId="10" fillId="0" borderId="79" xfId="0" applyFont="1" applyFill="1" applyBorder="1" applyAlignment="1" applyProtection="1">
      <alignment horizontal="left" vertical="center" wrapText="1"/>
      <protection locked="0"/>
    </xf>
    <xf numFmtId="0" fontId="10" fillId="0" borderId="85" xfId="0" applyFont="1" applyFill="1" applyBorder="1" applyAlignment="1" applyProtection="1">
      <alignment horizontal="left" vertical="center" wrapText="1"/>
      <protection locked="0"/>
    </xf>
    <xf numFmtId="0" fontId="10" fillId="0" borderId="80" xfId="0" applyFont="1" applyFill="1" applyBorder="1" applyAlignment="1" applyProtection="1">
      <alignment horizontal="left" vertical="center" wrapText="1"/>
      <protection locked="0"/>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xf>
    <xf numFmtId="0" fontId="7" fillId="6" borderId="62" xfId="0" applyNumberFormat="1" applyFont="1" applyFill="1" applyBorder="1" applyAlignment="1" applyProtection="1">
      <alignment horizontal="center" vertical="center" wrapText="1"/>
    </xf>
    <xf numFmtId="0" fontId="7" fillId="6" borderId="0" xfId="0" applyNumberFormat="1" applyFont="1" applyFill="1" applyBorder="1" applyAlignment="1" applyProtection="1">
      <alignment horizontal="center" vertical="center" wrapText="1"/>
    </xf>
    <xf numFmtId="0" fontId="7" fillId="6" borderId="2" xfId="0" applyNumberFormat="1" applyFont="1" applyFill="1" applyBorder="1" applyAlignment="1" applyProtection="1">
      <alignment horizontal="center" vertical="center" wrapText="1"/>
    </xf>
    <xf numFmtId="0" fontId="33" fillId="3" borderId="0" xfId="0" applyFont="1" applyFill="1" applyAlignment="1" applyProtection="1">
      <alignment horizontal="center" vertical="center" wrapText="1"/>
    </xf>
    <xf numFmtId="0" fontId="7" fillId="21" borderId="28" xfId="0" applyNumberFormat="1" applyFont="1" applyFill="1" applyBorder="1" applyAlignment="1" applyProtection="1">
      <alignment horizontal="center" vertical="center" wrapText="1"/>
    </xf>
    <xf numFmtId="0" fontId="7" fillId="21" borderId="12" xfId="0" applyNumberFormat="1" applyFont="1" applyFill="1" applyBorder="1" applyAlignment="1" applyProtection="1">
      <alignment horizontal="center" vertical="center" wrapText="1"/>
    </xf>
    <xf numFmtId="0" fontId="2" fillId="0" borderId="31" xfId="0" applyFont="1" applyBorder="1" applyAlignment="1" applyProtection="1">
      <alignment horizontal="left" vertical="center" wrapText="1"/>
    </xf>
    <xf numFmtId="0" fontId="2" fillId="0" borderId="32" xfId="0" applyFont="1" applyBorder="1" applyAlignment="1" applyProtection="1">
      <alignment horizontal="left" vertical="center" wrapText="1"/>
    </xf>
    <xf numFmtId="0" fontId="7" fillId="6" borderId="12" xfId="0" applyNumberFormat="1" applyFont="1" applyFill="1" applyBorder="1" applyAlignment="1" applyProtection="1">
      <alignment horizontal="center" vertical="center"/>
    </xf>
    <xf numFmtId="0" fontId="7" fillId="6" borderId="31" xfId="0" applyNumberFormat="1" applyFont="1" applyFill="1" applyBorder="1" applyAlignment="1" applyProtection="1">
      <alignment horizontal="center" vertical="center"/>
    </xf>
    <xf numFmtId="0" fontId="7" fillId="6" borderId="32" xfId="0" applyNumberFormat="1" applyFont="1" applyFill="1" applyBorder="1" applyAlignment="1" applyProtection="1">
      <alignment horizontal="center" vertical="center"/>
    </xf>
    <xf numFmtId="0" fontId="8" fillId="22" borderId="0" xfId="0" applyFont="1" applyFill="1" applyBorder="1" applyAlignment="1" applyProtection="1">
      <alignment horizontal="center" vertical="center"/>
    </xf>
    <xf numFmtId="0" fontId="1" fillId="23" borderId="6" xfId="0" applyFont="1" applyFill="1" applyBorder="1" applyAlignment="1" applyProtection="1">
      <alignment horizontal="center" vertical="center"/>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7" fillId="6" borderId="62" xfId="0" applyNumberFormat="1" applyFont="1" applyFill="1" applyBorder="1" applyAlignment="1" applyProtection="1">
      <alignment horizontal="center" vertical="center"/>
    </xf>
    <xf numFmtId="0" fontId="7" fillId="6" borderId="28" xfId="0" applyNumberFormat="1" applyFont="1" applyFill="1" applyBorder="1" applyAlignment="1" applyProtection="1">
      <alignment horizontal="center" vertical="center"/>
    </xf>
    <xf numFmtId="0" fontId="1" fillId="0" borderId="0" xfId="0" applyFont="1" applyFill="1" applyBorder="1" applyAlignment="1" applyProtection="1">
      <alignment horizontal="left" vertical="center"/>
    </xf>
    <xf numFmtId="0" fontId="19" fillId="15" borderId="72" xfId="0" applyFont="1" applyFill="1" applyBorder="1" applyAlignment="1" applyProtection="1">
      <alignment horizontal="center" vertical="center"/>
    </xf>
    <xf numFmtId="0" fontId="19" fillId="23" borderId="72"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hidden="1"/>
    </xf>
    <xf numFmtId="0" fontId="55" fillId="3" borderId="21" xfId="0" applyFont="1" applyFill="1" applyBorder="1" applyAlignment="1" applyProtection="1">
      <alignment horizontal="center" vertical="center" wrapText="1"/>
      <protection locked="0"/>
    </xf>
    <xf numFmtId="0" fontId="55" fillId="3" borderId="0"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614">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0"/>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361950</xdr:colOff>
          <xdr:row>19</xdr:row>
          <xdr:rowOff>371475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342900</xdr:colOff>
          <xdr:row>16</xdr:row>
          <xdr:rowOff>295275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29</xdr:row>
          <xdr:rowOff>0</xdr:rowOff>
        </xdr:from>
        <xdr:to>
          <xdr:col>23</xdr:col>
          <xdr:colOff>361950</xdr:colOff>
          <xdr:row>29</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342900</xdr:colOff>
          <xdr:row>22</xdr:row>
          <xdr:rowOff>314325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2</xdr:row>
      <xdr:rowOff>323851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18</xdr:row>
          <xdr:rowOff>0</xdr:rowOff>
        </xdr:from>
        <xdr:to>
          <xdr:col>18</xdr:col>
          <xdr:colOff>304800</xdr:colOff>
          <xdr:row>18</xdr:row>
          <xdr:rowOff>247650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7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7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U516" totalsRowShown="0" headerRowDxfId="392" dataDxfId="390" headerRowBorderDxfId="391" tableBorderDxfId="389">
  <autoFilter ref="F17:U516" xr:uid="{00000000-0009-0000-0100-00002E000000}"/>
  <tableColumns count="16">
    <tableColumn id="1" xr3:uid="{00000000-0010-0000-0000-000001000000}" name="ID RIESGO" dataDxfId="388"/>
    <tableColumn id="2" xr3:uid="{00000000-0010-0000-0000-000002000000}" name="RIESGO" dataDxfId="387">
      <calculatedColumnFormula>IFERROR(VLOOKUP(Tabla46[[#This Row],[ID RIESGO]],'1. IDENTIFICACION DEL RIESGO'!$AB$27:$AL$36,11,0),"")</calculatedColumnFormula>
    </tableColumn>
    <tableColumn id="3" xr3:uid="{00000000-0010-0000-0000-000003000000}" name="DESCRIPCION DEL CONTROL" dataDxfId="386"/>
    <tableColumn id="16" xr3:uid="{00000000-0010-0000-0000-000010000000}" name="RESPONSABLE DEL CONTROL (CARGO)" dataDxfId="385"/>
    <tableColumn id="19" xr3:uid="{00000000-0010-0000-0000-000013000000}" name="SEGREGACIÓN Y AUTORIDAD DEL RESPONSABLE DEL CONTROL" dataDxfId="384"/>
    <tableColumn id="17" xr3:uid="{00000000-0010-0000-0000-000011000000}" name="PERIODICIDAD DE EJECUCIÓN DEL CONTROL" dataDxfId="383"/>
    <tableColumn id="5" xr3:uid="{00000000-0010-0000-0000-000005000000}" name="PROPÓSITO DEL CONTROL" dataDxfId="382"/>
    <tableColumn id="6" xr3:uid="{00000000-0010-0000-0000-000006000000}" name="EVIDENCIA EN LA EJECUCIÓN DEL CONTROL " dataDxfId="381"/>
    <tableColumn id="18" xr3:uid="{00000000-0010-0000-0000-000012000000}" name="LA DESCRIPCIÓN DEL CONTROL ES CONFIABLE" dataDxfId="380">
      <calculatedColumnFormula>IF(Tabla46[[#This Row],[ID RIESGO]]="","",IF(Tabla46[[#This Row],[DESCRIPCION DEL CONTROL]]="",0,15))</calculatedColumnFormula>
    </tableColumn>
    <tableColumn id="4" xr3:uid="{00000000-0010-0000-0000-000004000000}" name="EL CONTROL TIENE ASIGNADO RESPONSABLE2" dataDxfId="379">
      <calculatedColumnFormula>IF(Tabla46[[#This Row],[ID RIESGO]]="","",IF(Tabla46[[#This Row],[RESPONSABLE DEL CONTROL (CARGO)]]="",0,20))</calculatedColumnFormula>
    </tableColumn>
    <tableColumn id="7" xr3:uid="{00000000-0010-0000-0000-000007000000}" name="FRECUENCIA" dataDxfId="378">
      <calculatedColumnFormula>IF(Tabla46[[#This Row],[PERIODICIDAD DE EJECUCIÓN DEL CONTROL]]="",0,20)</calculatedColumnFormula>
    </tableColumn>
    <tableColumn id="10" xr3:uid="{00000000-0010-0000-0000-00000A000000}" name="VALOR EVALUACION DISENO" dataDxfId="377">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xr3:uid="{00000000-0010-0000-0000-000009000000}" name="RESULTADO EVALUACIÓN DEL DISEÑO DEL CONTROL" dataDxfId="376">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5"/>
    <tableColumn id="12" xr3:uid="{00000000-0010-0000-0000-00000C000000}" name="RESULTADO EVALUACION DE LA EJECUCION" dataDxfId="374">
      <calculatedColumnFormula>IFERROR(VLOOKUP(Tabla46[[#This Row],[% DE CUMPLIMIENTO DE LA EJECUCION DEL CONTROL]],DATOS!$AS$38:$AT$40,2,0),"")</calculatedColumnFormula>
    </tableColumn>
    <tableColumn id="15" xr3:uid="{00000000-0010-0000-0000-00000F000000}" name="SOLIDEZ INDIVIDUAL DE CADA CONTROL" dataDxfId="373">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7" totalsRowShown="0" headerRowDxfId="35" dataDxfId="34" tableBorderDxfId="33">
  <sortState xmlns:xlrd2="http://schemas.microsoft.com/office/spreadsheetml/2017/richdata2" ref="A2:A17">
    <sortCondition ref="A2"/>
  </sortState>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7"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8.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89"/>
  <sheetViews>
    <sheetView topLeftCell="A7" zoomScale="72" zoomScaleNormal="85" zoomScalePageLayoutView="85" workbookViewId="0">
      <selection activeCell="O13" sqref="O13"/>
    </sheetView>
  </sheetViews>
  <sheetFormatPr baseColWidth="10" defaultColWidth="11.42578125" defaultRowHeight="12" x14ac:dyDescent="0.25"/>
  <cols>
    <col min="1" max="1" width="1.28515625" style="89" customWidth="1"/>
    <col min="2" max="3" width="6" style="89" customWidth="1"/>
    <col min="4" max="4" width="7.7109375" style="267" customWidth="1"/>
    <col min="5" max="5" width="0.5703125" style="89" customWidth="1"/>
    <col min="6" max="6" width="14.42578125" style="89" customWidth="1"/>
    <col min="7" max="7" width="2.28515625" style="89" customWidth="1"/>
    <col min="8" max="8" width="12.5703125" style="89" customWidth="1"/>
    <col min="9" max="9" width="20.5703125" style="89" customWidth="1"/>
    <col min="10" max="10" width="2" style="89" customWidth="1"/>
    <col min="11" max="11" width="52.28515625" style="268" bestFit="1" customWidth="1"/>
    <col min="12" max="12" width="1.42578125" style="89" customWidth="1"/>
    <col min="13" max="13" width="29.7109375" style="89" customWidth="1"/>
    <col min="14" max="14" width="1.7109375" style="89" customWidth="1"/>
    <col min="15" max="15" width="21.42578125" style="89" customWidth="1"/>
    <col min="16" max="16" width="2" style="89" customWidth="1"/>
    <col min="17" max="17" width="3.5703125" style="89" customWidth="1"/>
    <col min="18" max="18" width="16.7109375" style="89" customWidth="1"/>
    <col min="19" max="19" width="1.42578125" style="89" customWidth="1"/>
    <col min="20" max="20" width="11.42578125" style="89" customWidth="1"/>
    <col min="21" max="21" width="1.42578125" style="89" customWidth="1"/>
    <col min="22" max="22" width="23.7109375" style="89" customWidth="1"/>
    <col min="23" max="23" width="1.42578125" style="89" customWidth="1"/>
    <col min="24" max="24" width="31.42578125" style="89" customWidth="1"/>
    <col min="25" max="25" width="20.140625" style="89" customWidth="1"/>
    <col min="26" max="27" width="4.42578125" style="89" hidden="1" customWidth="1"/>
    <col min="28" max="28" width="9.85546875" style="89" bestFit="1" customWidth="1"/>
    <col min="29" max="29" width="0.7109375" style="372" customWidth="1"/>
    <col min="30" max="30" width="22.7109375" style="373" customWidth="1"/>
    <col min="31" max="31" width="0.7109375" style="372" customWidth="1"/>
    <col min="32" max="32" width="12" style="372" bestFit="1" customWidth="1"/>
    <col min="33" max="33" width="0.7109375" style="372" customWidth="1"/>
    <col min="34" max="34" width="11.42578125" style="89"/>
    <col min="35" max="35" width="0.7109375" style="89" customWidth="1"/>
    <col min="36" max="36" width="11.42578125" style="89"/>
    <col min="37" max="37" width="1" style="89" customWidth="1"/>
    <col min="38" max="38" width="11.42578125" style="262" hidden="1" customWidth="1"/>
    <col min="39" max="39" width="26.28515625" style="89" customWidth="1"/>
    <col min="40" max="40" width="23.42578125" style="89" customWidth="1"/>
    <col min="41" max="16384" width="11.42578125" style="89"/>
  </cols>
  <sheetData>
    <row r="1" spans="1:39" ht="30" customHeight="1" x14ac:dyDescent="0.25">
      <c r="A1" s="494"/>
      <c r="B1" s="494"/>
      <c r="C1" s="494"/>
      <c r="D1" s="494"/>
      <c r="E1" s="494"/>
      <c r="F1" s="495" t="s">
        <v>3</v>
      </c>
      <c r="G1" s="495"/>
      <c r="H1" s="495"/>
      <c r="I1" s="495"/>
      <c r="J1" s="495"/>
      <c r="K1" s="495"/>
      <c r="L1" s="495"/>
      <c r="M1" s="441" t="s">
        <v>1694</v>
      </c>
      <c r="N1" s="496">
        <v>43441</v>
      </c>
      <c r="O1" s="497"/>
      <c r="P1" s="317"/>
      <c r="Q1" s="317"/>
    </row>
    <row r="2" spans="1:39" ht="30" customHeight="1" x14ac:dyDescent="0.25">
      <c r="A2" s="494"/>
      <c r="B2" s="494"/>
      <c r="C2" s="494"/>
      <c r="D2" s="494"/>
      <c r="E2" s="494"/>
      <c r="F2" s="498" t="s">
        <v>1689</v>
      </c>
      <c r="G2" s="498"/>
      <c r="H2" s="498"/>
      <c r="I2" s="498"/>
      <c r="J2" s="498"/>
      <c r="K2" s="498"/>
      <c r="L2" s="498"/>
      <c r="M2" s="441" t="s">
        <v>1762</v>
      </c>
      <c r="N2" s="497" t="s">
        <v>1763</v>
      </c>
      <c r="O2" s="497"/>
      <c r="P2" s="317"/>
      <c r="Q2" s="317"/>
    </row>
    <row r="3" spans="1:39" ht="30" customHeight="1" x14ac:dyDescent="0.25">
      <c r="A3" s="494"/>
      <c r="B3" s="494"/>
      <c r="C3" s="494"/>
      <c r="D3" s="494"/>
      <c r="E3" s="494"/>
      <c r="F3" s="499" t="s">
        <v>1825</v>
      </c>
      <c r="G3" s="499"/>
      <c r="H3" s="499"/>
      <c r="I3" s="499"/>
      <c r="J3" s="499"/>
      <c r="K3" s="499"/>
      <c r="L3" s="499"/>
      <c r="M3" s="500" t="s">
        <v>1690</v>
      </c>
      <c r="N3" s="501"/>
      <c r="O3" s="501"/>
      <c r="P3" s="317"/>
      <c r="Q3" s="317"/>
    </row>
    <row r="4" spans="1:39" x14ac:dyDescent="0.25">
      <c r="B4" s="240"/>
      <c r="C4" s="240"/>
      <c r="D4" s="241"/>
      <c r="E4" s="240"/>
      <c r="F4" s="240"/>
      <c r="G4" s="240"/>
      <c r="H4" s="242"/>
      <c r="I4" s="242"/>
      <c r="J4" s="242"/>
      <c r="K4" s="243"/>
      <c r="L4" s="240"/>
      <c r="M4" s="240"/>
      <c r="N4" s="240"/>
      <c r="O4" s="240"/>
      <c r="P4" s="244"/>
      <c r="Q4" s="244"/>
      <c r="R4" s="240"/>
      <c r="S4" s="240"/>
      <c r="T4" s="240"/>
      <c r="U4" s="240"/>
      <c r="V4" s="240"/>
      <c r="W4" s="240"/>
      <c r="X4" s="240"/>
      <c r="Y4" s="240"/>
      <c r="Z4" s="244"/>
      <c r="AA4" s="244"/>
      <c r="AB4" s="240"/>
      <c r="AC4" s="240"/>
      <c r="AD4" s="240"/>
      <c r="AE4" s="240"/>
      <c r="AF4" s="240"/>
      <c r="AG4" s="240"/>
      <c r="AH4" s="240"/>
      <c r="AI4" s="240"/>
      <c r="AJ4" s="240"/>
    </row>
    <row r="5" spans="1:39" ht="15.75" hidden="1" customHeight="1" x14ac:dyDescent="0.25">
      <c r="B5" s="88"/>
      <c r="C5" s="88"/>
      <c r="D5" s="247"/>
      <c r="E5" s="88"/>
      <c r="F5" s="88"/>
      <c r="G5" s="88"/>
      <c r="H5" s="513" t="s">
        <v>1691</v>
      </c>
      <c r="I5" s="514"/>
      <c r="J5" s="514"/>
      <c r="K5" s="514"/>
      <c r="L5" s="514"/>
      <c r="M5" s="514"/>
      <c r="N5" s="514"/>
      <c r="O5" s="514"/>
      <c r="P5" s="514"/>
      <c r="Q5" s="514"/>
      <c r="R5" s="514"/>
    </row>
    <row r="6" spans="1:39" hidden="1" x14ac:dyDescent="0.25">
      <c r="B6" s="240"/>
      <c r="C6" s="240"/>
      <c r="D6" s="241"/>
      <c r="E6" s="240"/>
      <c r="F6" s="240"/>
      <c r="G6" s="240"/>
      <c r="H6" s="242"/>
      <c r="I6" s="242"/>
      <c r="J6" s="242"/>
      <c r="K6" s="243"/>
      <c r="L6" s="240"/>
      <c r="M6" s="240"/>
      <c r="N6" s="240"/>
      <c r="O6" s="240"/>
      <c r="P6" s="244"/>
      <c r="Q6" s="244"/>
      <c r="R6" s="240"/>
      <c r="S6" s="240"/>
      <c r="T6" s="240"/>
      <c r="U6" s="240"/>
      <c r="V6" s="240"/>
      <c r="W6" s="240"/>
      <c r="X6" s="240"/>
      <c r="Y6" s="240"/>
      <c r="Z6" s="244"/>
      <c r="AA6" s="244"/>
      <c r="AB6" s="240"/>
      <c r="AC6" s="240"/>
      <c r="AD6" s="240"/>
      <c r="AE6" s="240"/>
      <c r="AF6" s="240"/>
      <c r="AG6" s="240"/>
      <c r="AH6" s="240"/>
      <c r="AI6" s="240"/>
      <c r="AJ6" s="240"/>
    </row>
    <row r="7" spans="1:39" s="88" customFormat="1" x14ac:dyDescent="0.25">
      <c r="B7" s="250"/>
      <c r="C7" s="250"/>
      <c r="D7" s="251"/>
      <c r="E7" s="250"/>
      <c r="F7" s="250"/>
      <c r="G7" s="250"/>
      <c r="H7" s="250"/>
      <c r="I7" s="250"/>
      <c r="J7" s="250"/>
      <c r="K7" s="252"/>
      <c r="L7" s="253"/>
      <c r="M7" s="253"/>
      <c r="N7" s="253"/>
      <c r="O7" s="253"/>
      <c r="P7" s="250"/>
      <c r="Q7" s="250"/>
      <c r="R7" s="250"/>
      <c r="S7" s="250"/>
      <c r="T7" s="250"/>
      <c r="U7" s="250"/>
      <c r="V7" s="250"/>
      <c r="W7" s="250"/>
      <c r="X7" s="250"/>
      <c r="Y7" s="250"/>
      <c r="Z7" s="250"/>
      <c r="AA7" s="250"/>
      <c r="AB7" s="253"/>
      <c r="AC7" s="250"/>
      <c r="AD7" s="250"/>
      <c r="AE7" s="250"/>
      <c r="AF7" s="250"/>
      <c r="AG7" s="250"/>
      <c r="AH7" s="250"/>
      <c r="AI7" s="250"/>
      <c r="AJ7" s="250"/>
      <c r="AK7" s="89"/>
      <c r="AL7" s="262"/>
      <c r="AM7" s="89"/>
    </row>
    <row r="8" spans="1:39" s="88" customFormat="1" ht="29.25" customHeight="1" x14ac:dyDescent="0.25">
      <c r="B8" s="250"/>
      <c r="C8" s="250"/>
      <c r="D8" s="251"/>
      <c r="E8" s="323"/>
      <c r="F8" s="323"/>
      <c r="G8" s="323"/>
      <c r="H8" s="323"/>
      <c r="I8" s="384" t="s">
        <v>3</v>
      </c>
      <c r="J8" s="254"/>
      <c r="K8" s="319" t="s">
        <v>1752</v>
      </c>
      <c r="L8" s="253"/>
      <c r="M8" s="253"/>
      <c r="N8" s="253"/>
      <c r="O8" s="253"/>
      <c r="P8" s="250"/>
      <c r="Q8" s="250"/>
      <c r="R8" s="250"/>
      <c r="S8" s="250"/>
      <c r="T8" s="250"/>
      <c r="U8" s="250"/>
      <c r="V8" s="250"/>
      <c r="W8" s="250"/>
      <c r="X8" s="250"/>
      <c r="Y8" s="250"/>
      <c r="Z8" s="250"/>
      <c r="AA8" s="250"/>
      <c r="AB8" s="253"/>
      <c r="AC8" s="250"/>
      <c r="AD8" s="250"/>
      <c r="AE8" s="250"/>
      <c r="AF8" s="250"/>
      <c r="AG8" s="250"/>
      <c r="AH8" s="250"/>
      <c r="AI8" s="250"/>
      <c r="AJ8" s="250"/>
      <c r="AK8" s="89"/>
      <c r="AL8" s="262"/>
      <c r="AM8" s="89"/>
    </row>
    <row r="9" spans="1:39" s="88" customFormat="1" ht="12.75" x14ac:dyDescent="0.25">
      <c r="B9" s="250"/>
      <c r="C9" s="250"/>
      <c r="D9" s="251"/>
      <c r="E9" s="323"/>
      <c r="F9" s="323"/>
      <c r="G9" s="323"/>
      <c r="H9" s="323"/>
      <c r="I9" s="384" t="s">
        <v>0</v>
      </c>
      <c r="J9" s="254"/>
      <c r="K9" s="319" t="s">
        <v>309</v>
      </c>
      <c r="L9" s="253"/>
      <c r="M9" s="253"/>
      <c r="N9" s="253"/>
      <c r="O9" s="253"/>
      <c r="P9" s="250"/>
      <c r="Q9" s="250"/>
      <c r="R9" s="250"/>
      <c r="S9" s="250"/>
      <c r="T9" s="250"/>
      <c r="U9" s="250"/>
      <c r="V9" s="250"/>
      <c r="W9" s="250"/>
      <c r="X9" s="250"/>
      <c r="Y9" s="250"/>
      <c r="Z9" s="250"/>
      <c r="AA9" s="250"/>
      <c r="AB9" s="253"/>
      <c r="AC9" s="250"/>
      <c r="AD9" s="250"/>
      <c r="AE9" s="250"/>
      <c r="AF9" s="250"/>
      <c r="AG9" s="250"/>
      <c r="AH9" s="250"/>
      <c r="AI9" s="250"/>
      <c r="AJ9" s="250"/>
      <c r="AK9" s="89"/>
      <c r="AL9" s="262"/>
      <c r="AM9" s="89"/>
    </row>
    <row r="10" spans="1:39" s="88" customFormat="1" ht="12.75" x14ac:dyDescent="0.25">
      <c r="B10" s="250"/>
      <c r="C10" s="250"/>
      <c r="D10" s="251"/>
      <c r="E10" s="323"/>
      <c r="F10" s="323"/>
      <c r="G10" s="323"/>
      <c r="H10" s="323"/>
      <c r="I10" s="384" t="s">
        <v>1</v>
      </c>
      <c r="J10" s="254"/>
      <c r="K10" s="319" t="s">
        <v>1317</v>
      </c>
      <c r="L10" s="253"/>
      <c r="M10" s="253"/>
      <c r="N10" s="253"/>
      <c r="O10" s="253"/>
      <c r="P10" s="250"/>
      <c r="Q10" s="250"/>
      <c r="R10" s="250"/>
      <c r="S10" s="250"/>
      <c r="T10" s="250"/>
      <c r="U10" s="250"/>
      <c r="V10" s="250"/>
      <c r="W10" s="250"/>
      <c r="X10" s="250"/>
      <c r="Y10" s="250"/>
      <c r="Z10" s="250"/>
      <c r="AA10" s="250"/>
      <c r="AB10" s="253"/>
      <c r="AC10" s="250"/>
      <c r="AD10" s="250"/>
      <c r="AE10" s="250"/>
      <c r="AF10" s="250"/>
      <c r="AG10" s="250"/>
      <c r="AH10" s="250"/>
      <c r="AI10" s="250"/>
      <c r="AJ10" s="250"/>
      <c r="AK10" s="89"/>
      <c r="AL10" s="262"/>
      <c r="AM10" s="89"/>
    </row>
    <row r="11" spans="1:39" s="88" customFormat="1" ht="12.75" x14ac:dyDescent="0.25">
      <c r="B11" s="250"/>
      <c r="C11" s="250"/>
      <c r="D11" s="251"/>
      <c r="E11" s="323"/>
      <c r="F11" s="323"/>
      <c r="G11" s="323"/>
      <c r="H11" s="323"/>
      <c r="I11" s="384" t="s">
        <v>1557</v>
      </c>
      <c r="J11" s="250"/>
      <c r="K11" s="319" t="s">
        <v>1317</v>
      </c>
      <c r="L11" s="253"/>
      <c r="M11" s="253"/>
      <c r="N11" s="253"/>
      <c r="O11" s="253"/>
      <c r="P11" s="250"/>
      <c r="Q11" s="250"/>
      <c r="R11" s="250"/>
      <c r="S11" s="250"/>
      <c r="T11" s="250"/>
      <c r="U11" s="250"/>
      <c r="V11" s="250"/>
      <c r="W11" s="250"/>
      <c r="X11" s="250"/>
      <c r="Y11" s="250"/>
      <c r="Z11" s="250"/>
      <c r="AA11" s="250"/>
      <c r="AB11" s="253"/>
      <c r="AC11" s="250"/>
      <c r="AD11" s="250"/>
      <c r="AE11" s="250"/>
      <c r="AF11" s="250"/>
      <c r="AG11" s="250"/>
      <c r="AH11" s="250"/>
      <c r="AI11" s="250"/>
      <c r="AJ11" s="250"/>
      <c r="AK11" s="89"/>
      <c r="AL11" s="262"/>
      <c r="AM11" s="89"/>
    </row>
    <row r="12" spans="1:39" s="88" customFormat="1" x14ac:dyDescent="0.25">
      <c r="B12" s="250"/>
      <c r="C12" s="250"/>
      <c r="D12" s="251"/>
      <c r="E12" s="323"/>
      <c r="F12" s="324"/>
      <c r="G12" s="324"/>
      <c r="H12" s="323"/>
      <c r="I12" s="323"/>
      <c r="J12" s="250"/>
      <c r="K12" s="472"/>
      <c r="L12" s="253"/>
      <c r="M12" s="253"/>
      <c r="N12" s="253"/>
      <c r="O12" s="253"/>
      <c r="P12" s="250"/>
      <c r="Q12" s="250"/>
      <c r="R12" s="250"/>
      <c r="S12" s="250"/>
      <c r="T12" s="250"/>
      <c r="U12" s="250"/>
      <c r="V12" s="250"/>
      <c r="W12" s="250"/>
      <c r="X12" s="250"/>
      <c r="Y12" s="250"/>
      <c r="Z12" s="250"/>
      <c r="AA12" s="250"/>
      <c r="AB12" s="253"/>
      <c r="AC12" s="250"/>
      <c r="AD12" s="250"/>
      <c r="AE12" s="250"/>
      <c r="AF12" s="250"/>
      <c r="AG12" s="250"/>
      <c r="AH12" s="250"/>
      <c r="AI12" s="250"/>
      <c r="AJ12" s="250"/>
      <c r="AK12" s="89"/>
      <c r="AL12" s="262"/>
      <c r="AM12" s="89"/>
    </row>
    <row r="13" spans="1:39" s="88" customFormat="1" x14ac:dyDescent="0.25">
      <c r="B13" s="250"/>
      <c r="C13" s="250"/>
      <c r="D13" s="250"/>
      <c r="E13" s="323"/>
      <c r="F13" s="323"/>
      <c r="G13" s="324"/>
      <c r="H13" s="324"/>
      <c r="I13" s="324"/>
      <c r="J13" s="255"/>
      <c r="K13" s="256"/>
      <c r="L13" s="250"/>
      <c r="M13" s="250"/>
      <c r="N13" s="257"/>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89"/>
      <c r="AL13" s="262"/>
      <c r="AM13" s="89"/>
    </row>
    <row r="14" spans="1:39" s="88" customFormat="1" ht="12" customHeight="1" x14ac:dyDescent="0.25">
      <c r="B14" s="250"/>
      <c r="C14" s="250"/>
      <c r="D14" s="250"/>
      <c r="E14" s="323"/>
      <c r="F14" s="323"/>
      <c r="G14" s="324"/>
      <c r="H14" s="515" t="s">
        <v>1268</v>
      </c>
      <c r="I14" s="516"/>
      <c r="J14" s="255"/>
      <c r="K14" s="519">
        <v>43427</v>
      </c>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89"/>
      <c r="AL14" s="262"/>
      <c r="AM14" s="89"/>
    </row>
    <row r="15" spans="1:39" s="88" customFormat="1" ht="12.75" customHeight="1" x14ac:dyDescent="0.25">
      <c r="B15" s="250"/>
      <c r="C15" s="250"/>
      <c r="D15" s="250"/>
      <c r="E15" s="323"/>
      <c r="F15" s="323"/>
      <c r="G15" s="324"/>
      <c r="H15" s="517"/>
      <c r="I15" s="518"/>
      <c r="J15" s="255"/>
      <c r="K15" s="52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89"/>
      <c r="AL15" s="262"/>
      <c r="AM15" s="89"/>
    </row>
    <row r="16" spans="1:39" s="88" customFormat="1" x14ac:dyDescent="0.25">
      <c r="B16" s="250"/>
      <c r="C16" s="250"/>
      <c r="D16" s="250"/>
      <c r="E16" s="323"/>
      <c r="F16" s="323"/>
      <c r="G16" s="324"/>
      <c r="H16" s="324"/>
      <c r="I16" s="325"/>
      <c r="J16" s="255"/>
      <c r="K16" s="252"/>
      <c r="L16" s="252"/>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89"/>
      <c r="AL16" s="262"/>
      <c r="AM16" s="89"/>
    </row>
    <row r="17" spans="1:40" s="88" customFormat="1" ht="122.25" customHeight="1" x14ac:dyDescent="0.25">
      <c r="B17" s="250"/>
      <c r="C17" s="250"/>
      <c r="D17" s="251"/>
      <c r="E17" s="323"/>
      <c r="F17" s="540" t="s">
        <v>1619</v>
      </c>
      <c r="G17" s="327"/>
      <c r="H17" s="528" t="s">
        <v>1287</v>
      </c>
      <c r="I17" s="529"/>
      <c r="J17" s="374"/>
      <c r="K17" s="535" t="s">
        <v>1827</v>
      </c>
      <c r="L17" s="536"/>
      <c r="M17" s="536"/>
      <c r="N17" s="536"/>
      <c r="O17" s="536"/>
      <c r="P17" s="536"/>
      <c r="Q17" s="536"/>
      <c r="R17" s="536"/>
      <c r="S17" s="536"/>
      <c r="T17" s="536"/>
      <c r="U17" s="536"/>
      <c r="V17" s="536"/>
      <c r="W17" s="536"/>
      <c r="X17" s="536"/>
      <c r="Y17" s="536"/>
      <c r="Z17" s="536"/>
      <c r="AA17" s="536"/>
      <c r="AB17" s="536"/>
      <c r="AC17" s="536"/>
      <c r="AD17" s="536"/>
      <c r="AE17" s="536"/>
      <c r="AF17" s="536"/>
      <c r="AG17" s="536"/>
      <c r="AH17" s="536"/>
      <c r="AI17" s="536"/>
      <c r="AJ17" s="537"/>
      <c r="AK17" s="89"/>
      <c r="AL17" s="262"/>
      <c r="AM17" s="89"/>
    </row>
    <row r="18" spans="1:40" s="88" customFormat="1" ht="75" hidden="1" customHeight="1" x14ac:dyDescent="0.25">
      <c r="B18" s="250"/>
      <c r="C18" s="250"/>
      <c r="D18" s="251"/>
      <c r="E18" s="323"/>
      <c r="F18" s="541"/>
      <c r="G18" s="324"/>
      <c r="H18" s="530"/>
      <c r="I18" s="531"/>
      <c r="J18" s="375"/>
      <c r="K18" s="535"/>
      <c r="L18" s="536"/>
      <c r="M18" s="536"/>
      <c r="N18" s="536"/>
      <c r="O18" s="536"/>
      <c r="P18" s="536"/>
      <c r="Q18" s="536"/>
      <c r="R18" s="536"/>
      <c r="S18" s="536"/>
      <c r="T18" s="536"/>
      <c r="U18" s="536"/>
      <c r="V18" s="536"/>
      <c r="W18" s="536"/>
      <c r="X18" s="536"/>
      <c r="Y18" s="536"/>
      <c r="Z18" s="536"/>
      <c r="AA18" s="536"/>
      <c r="AB18" s="536"/>
      <c r="AC18" s="536"/>
      <c r="AD18" s="536"/>
      <c r="AE18" s="536"/>
      <c r="AF18" s="536"/>
      <c r="AG18" s="536"/>
      <c r="AH18" s="536"/>
      <c r="AI18" s="536"/>
      <c r="AJ18" s="537"/>
      <c r="AK18" s="89"/>
      <c r="AL18" s="262"/>
      <c r="AM18" s="89"/>
    </row>
    <row r="19" spans="1:40" s="88" customFormat="1" ht="19.5" customHeight="1" x14ac:dyDescent="0.25">
      <c r="B19" s="250"/>
      <c r="C19" s="250"/>
      <c r="D19" s="251"/>
      <c r="E19" s="323"/>
      <c r="F19" s="541"/>
      <c r="G19" s="324"/>
      <c r="H19" s="324"/>
      <c r="I19" s="329"/>
      <c r="J19" s="256"/>
      <c r="K19" s="538"/>
      <c r="L19" s="538"/>
      <c r="M19" s="538"/>
      <c r="N19" s="538"/>
      <c r="O19" s="538"/>
      <c r="P19" s="538"/>
      <c r="Q19" s="538"/>
      <c r="R19" s="538"/>
      <c r="S19" s="538"/>
      <c r="T19" s="538"/>
      <c r="U19" s="538"/>
      <c r="V19" s="538"/>
      <c r="W19" s="538"/>
      <c r="X19" s="538"/>
      <c r="Y19" s="538"/>
      <c r="Z19" s="538"/>
      <c r="AA19" s="538"/>
      <c r="AB19" s="538"/>
      <c r="AC19" s="538"/>
      <c r="AD19" s="538"/>
      <c r="AE19" s="538"/>
      <c r="AF19" s="538"/>
      <c r="AG19" s="538"/>
      <c r="AH19" s="538"/>
      <c r="AI19" s="538"/>
      <c r="AJ19" s="539"/>
      <c r="AK19" s="89"/>
      <c r="AL19" s="262"/>
      <c r="AM19" s="89"/>
    </row>
    <row r="20" spans="1:40" s="88" customFormat="1" ht="108.75" customHeight="1" x14ac:dyDescent="0.25">
      <c r="B20" s="250"/>
      <c r="C20" s="250"/>
      <c r="D20" s="251"/>
      <c r="E20" s="323"/>
      <c r="F20" s="541"/>
      <c r="G20" s="324"/>
      <c r="H20" s="528" t="s">
        <v>1286</v>
      </c>
      <c r="I20" s="529"/>
      <c r="J20" s="374"/>
      <c r="K20" s="535" t="s">
        <v>1826</v>
      </c>
      <c r="L20" s="536"/>
      <c r="M20" s="536"/>
      <c r="N20" s="536"/>
      <c r="O20" s="536"/>
      <c r="P20" s="536"/>
      <c r="Q20" s="536"/>
      <c r="R20" s="536"/>
      <c r="S20" s="536"/>
      <c r="T20" s="536"/>
      <c r="U20" s="536"/>
      <c r="V20" s="536"/>
      <c r="W20" s="536"/>
      <c r="X20" s="536"/>
      <c r="Y20" s="536"/>
      <c r="Z20" s="536"/>
      <c r="AA20" s="536"/>
      <c r="AB20" s="536"/>
      <c r="AC20" s="536"/>
      <c r="AD20" s="536"/>
      <c r="AE20" s="536"/>
      <c r="AF20" s="536"/>
      <c r="AG20" s="536"/>
      <c r="AH20" s="536"/>
      <c r="AI20" s="536"/>
      <c r="AJ20" s="537"/>
      <c r="AK20" s="89"/>
      <c r="AL20" s="262"/>
      <c r="AM20" s="89"/>
    </row>
    <row r="21" spans="1:40" s="88" customFormat="1" ht="80.25" hidden="1" customHeight="1" x14ac:dyDescent="0.25">
      <c r="B21" s="250"/>
      <c r="C21" s="250"/>
      <c r="D21" s="251"/>
      <c r="E21" s="323"/>
      <c r="F21" s="541"/>
      <c r="G21" s="324"/>
      <c r="H21" s="530"/>
      <c r="I21" s="531"/>
      <c r="J21" s="375"/>
      <c r="K21" s="535" t="s">
        <v>1695</v>
      </c>
      <c r="L21" s="536"/>
      <c r="M21" s="536"/>
      <c r="N21" s="536"/>
      <c r="O21" s="536"/>
      <c r="P21" s="536"/>
      <c r="Q21" s="536"/>
      <c r="R21" s="536"/>
      <c r="S21" s="536"/>
      <c r="T21" s="536"/>
      <c r="U21" s="536"/>
      <c r="V21" s="536"/>
      <c r="W21" s="536"/>
      <c r="X21" s="536"/>
      <c r="Y21" s="536"/>
      <c r="Z21" s="536"/>
      <c r="AA21" s="536"/>
      <c r="AB21" s="536"/>
      <c r="AC21" s="536"/>
      <c r="AD21" s="536"/>
      <c r="AE21" s="536"/>
      <c r="AF21" s="536"/>
      <c r="AG21" s="536"/>
      <c r="AH21" s="536"/>
      <c r="AI21" s="536"/>
      <c r="AJ21" s="537"/>
      <c r="AK21" s="89"/>
      <c r="AL21" s="262"/>
      <c r="AM21" s="89"/>
    </row>
    <row r="22" spans="1:40" s="88" customFormat="1" x14ac:dyDescent="0.25">
      <c r="B22" s="250"/>
      <c r="C22" s="250"/>
      <c r="D22" s="251"/>
      <c r="E22" s="323"/>
      <c r="F22" s="541"/>
      <c r="G22" s="324"/>
      <c r="H22" s="324"/>
      <c r="I22" s="329"/>
      <c r="J22" s="256"/>
      <c r="K22" s="538"/>
      <c r="L22" s="538"/>
      <c r="M22" s="538"/>
      <c r="N22" s="538"/>
      <c r="O22" s="538"/>
      <c r="P22" s="538"/>
      <c r="Q22" s="538"/>
      <c r="R22" s="538"/>
      <c r="S22" s="538"/>
      <c r="T22" s="538"/>
      <c r="U22" s="538"/>
      <c r="V22" s="538"/>
      <c r="W22" s="538"/>
      <c r="X22" s="538"/>
      <c r="Y22" s="538"/>
      <c r="Z22" s="538"/>
      <c r="AA22" s="538"/>
      <c r="AB22" s="538"/>
      <c r="AC22" s="538"/>
      <c r="AD22" s="538"/>
      <c r="AE22" s="538"/>
      <c r="AF22" s="538"/>
      <c r="AG22" s="538"/>
      <c r="AH22" s="538"/>
      <c r="AI22" s="538"/>
      <c r="AJ22" s="539"/>
      <c r="AK22" s="89"/>
      <c r="AL22" s="262"/>
      <c r="AM22" s="89"/>
    </row>
    <row r="23" spans="1:40" s="88" customFormat="1" ht="128.25" customHeight="1" x14ac:dyDescent="0.25">
      <c r="B23" s="250"/>
      <c r="C23" s="250"/>
      <c r="D23" s="251"/>
      <c r="E23" s="323"/>
      <c r="F23" s="541"/>
      <c r="G23" s="324"/>
      <c r="H23" s="528" t="s">
        <v>1618</v>
      </c>
      <c r="I23" s="529"/>
      <c r="J23" s="374"/>
      <c r="K23" s="546" t="s">
        <v>1828</v>
      </c>
      <c r="L23" s="547"/>
      <c r="M23" s="547"/>
      <c r="N23" s="547"/>
      <c r="O23" s="547"/>
      <c r="P23" s="547"/>
      <c r="Q23" s="547"/>
      <c r="R23" s="547"/>
      <c r="S23" s="547"/>
      <c r="T23" s="547"/>
      <c r="U23" s="547"/>
      <c r="V23" s="547"/>
      <c r="W23" s="547"/>
      <c r="X23" s="547"/>
      <c r="Y23" s="547"/>
      <c r="Z23" s="547"/>
      <c r="AA23" s="547"/>
      <c r="AB23" s="547"/>
      <c r="AC23" s="547"/>
      <c r="AD23" s="547"/>
      <c r="AE23" s="547"/>
      <c r="AF23" s="547"/>
      <c r="AG23" s="547"/>
      <c r="AH23" s="547"/>
      <c r="AI23" s="547"/>
      <c r="AJ23" s="548"/>
      <c r="AK23" s="89"/>
      <c r="AL23" s="262"/>
      <c r="AM23" s="89"/>
    </row>
    <row r="24" spans="1:40" s="88" customFormat="1" x14ac:dyDescent="0.25">
      <c r="A24" s="88">
        <v>1</v>
      </c>
      <c r="B24" s="250"/>
      <c r="C24" s="250"/>
      <c r="D24" s="251"/>
      <c r="E24" s="323"/>
      <c r="F24" s="542"/>
      <c r="G24" s="328"/>
      <c r="H24" s="530"/>
      <c r="I24" s="531"/>
      <c r="J24" s="375"/>
      <c r="K24" s="549"/>
      <c r="L24" s="550"/>
      <c r="M24" s="550"/>
      <c r="N24" s="550"/>
      <c r="O24" s="550"/>
      <c r="P24" s="550"/>
      <c r="Q24" s="550"/>
      <c r="R24" s="550"/>
      <c r="S24" s="550"/>
      <c r="T24" s="550"/>
      <c r="U24" s="550"/>
      <c r="V24" s="550"/>
      <c r="W24" s="550"/>
      <c r="X24" s="550"/>
      <c r="Y24" s="550"/>
      <c r="Z24" s="550"/>
      <c r="AA24" s="550"/>
      <c r="AB24" s="550"/>
      <c r="AC24" s="550"/>
      <c r="AD24" s="550"/>
      <c r="AE24" s="550"/>
      <c r="AF24" s="550"/>
      <c r="AG24" s="550"/>
      <c r="AH24" s="550"/>
      <c r="AI24" s="550"/>
      <c r="AJ24" s="551"/>
      <c r="AK24" s="89"/>
      <c r="AL24" s="262"/>
      <c r="AM24" s="89"/>
    </row>
    <row r="25" spans="1:40" s="88" customFormat="1" x14ac:dyDescent="0.25">
      <c r="B25" s="250"/>
      <c r="C25" s="250"/>
      <c r="D25" s="250"/>
      <c r="E25" s="250"/>
      <c r="F25" s="252"/>
      <c r="G25" s="252"/>
      <c r="H25" s="252"/>
      <c r="I25" s="252"/>
      <c r="J25" s="255"/>
      <c r="K25" s="252"/>
      <c r="L25" s="252"/>
      <c r="M25" s="252"/>
      <c r="N25" s="252"/>
      <c r="O25" s="252"/>
      <c r="P25" s="252"/>
      <c r="Q25" s="252"/>
      <c r="R25" s="252"/>
      <c r="S25" s="250"/>
      <c r="T25" s="250"/>
      <c r="U25" s="250"/>
      <c r="V25" s="250"/>
      <c r="W25" s="250"/>
      <c r="X25" s="250"/>
      <c r="Y25" s="250"/>
      <c r="Z25" s="250"/>
      <c r="AA25" s="250"/>
      <c r="AB25" s="250"/>
      <c r="AC25" s="250"/>
      <c r="AD25" s="250"/>
      <c r="AE25" s="250"/>
      <c r="AF25" s="250"/>
      <c r="AG25" s="250"/>
      <c r="AH25" s="250"/>
      <c r="AI25" s="250"/>
      <c r="AJ25" s="250"/>
      <c r="AK25" s="89"/>
      <c r="AL25" s="262"/>
      <c r="AM25" s="89"/>
    </row>
    <row r="26" spans="1:40" s="88" customFormat="1" ht="15" x14ac:dyDescent="0.25">
      <c r="B26" s="250"/>
      <c r="C26" s="250"/>
      <c r="D26" s="251"/>
      <c r="E26" s="258"/>
      <c r="F26" s="331"/>
      <c r="G26" s="331"/>
      <c r="H26" s="532" t="s">
        <v>1620</v>
      </c>
      <c r="I26" s="533"/>
      <c r="J26" s="533"/>
      <c r="K26" s="533"/>
      <c r="L26" s="533"/>
      <c r="M26" s="533"/>
      <c r="N26" s="533"/>
      <c r="O26" s="533"/>
      <c r="P26" s="533"/>
      <c r="Q26" s="533"/>
      <c r="R26" s="533"/>
      <c r="S26" s="533"/>
      <c r="T26" s="533"/>
      <c r="U26" s="533"/>
      <c r="V26" s="533"/>
      <c r="W26" s="533"/>
      <c r="X26" s="533"/>
      <c r="Y26" s="533"/>
      <c r="Z26" s="533"/>
      <c r="AA26" s="533"/>
      <c r="AB26" s="533"/>
      <c r="AC26" s="533"/>
      <c r="AD26" s="533"/>
      <c r="AE26" s="533"/>
      <c r="AF26" s="533"/>
      <c r="AG26" s="533"/>
      <c r="AH26" s="533"/>
      <c r="AI26" s="533"/>
      <c r="AJ26" s="534"/>
      <c r="AK26" s="385"/>
      <c r="AL26" s="380"/>
      <c r="AM26" s="385"/>
      <c r="AN26" s="386"/>
    </row>
    <row r="27" spans="1:40" s="88" customFormat="1" ht="15" customHeight="1" x14ac:dyDescent="0.25">
      <c r="B27" s="250"/>
      <c r="C27" s="250"/>
      <c r="D27" s="251"/>
      <c r="E27" s="258"/>
      <c r="F27" s="543" t="s">
        <v>1271</v>
      </c>
      <c r="G27" s="86"/>
      <c r="H27" s="523" t="s">
        <v>3</v>
      </c>
      <c r="I27" s="524"/>
      <c r="J27" s="86"/>
      <c r="K27" s="521" t="s">
        <v>312</v>
      </c>
      <c r="L27" s="86"/>
      <c r="M27" s="527" t="s">
        <v>1273</v>
      </c>
      <c r="N27" s="331"/>
      <c r="O27" s="507" t="s">
        <v>1274</v>
      </c>
      <c r="P27" s="331"/>
      <c r="Q27" s="503" t="s">
        <v>1275</v>
      </c>
      <c r="R27" s="503"/>
      <c r="S27" s="503"/>
      <c r="T27" s="503"/>
      <c r="U27" s="331"/>
      <c r="V27" s="503" t="s">
        <v>1659</v>
      </c>
      <c r="W27" s="331"/>
      <c r="X27" s="506" t="s">
        <v>1541</v>
      </c>
      <c r="Y27" s="506" t="s">
        <v>1543</v>
      </c>
      <c r="Z27" s="331"/>
      <c r="AA27" s="331"/>
      <c r="AB27" s="505" t="s">
        <v>1304</v>
      </c>
      <c r="AC27" s="324"/>
      <c r="AD27" s="506" t="s">
        <v>315</v>
      </c>
      <c r="AE27" s="332"/>
      <c r="AF27" s="522" t="s">
        <v>1581</v>
      </c>
      <c r="AG27" s="545"/>
      <c r="AH27" s="545"/>
      <c r="AI27" s="545"/>
      <c r="AJ27" s="545"/>
      <c r="AK27" s="385"/>
      <c r="AL27" s="504" t="s">
        <v>1274</v>
      </c>
      <c r="AM27" s="506" t="s">
        <v>1696</v>
      </c>
      <c r="AN27" s="506" t="s">
        <v>1697</v>
      </c>
    </row>
    <row r="28" spans="1:40" s="88" customFormat="1" ht="19.5" customHeight="1" x14ac:dyDescent="0.25">
      <c r="B28" s="250"/>
      <c r="C28" s="250"/>
      <c r="D28" s="251"/>
      <c r="E28" s="258"/>
      <c r="F28" s="544"/>
      <c r="G28" s="86"/>
      <c r="H28" s="525"/>
      <c r="I28" s="526"/>
      <c r="J28" s="86"/>
      <c r="K28" s="522"/>
      <c r="L28" s="86"/>
      <c r="M28" s="527"/>
      <c r="N28" s="333"/>
      <c r="O28" s="503"/>
      <c r="P28" s="334"/>
      <c r="Q28" s="503"/>
      <c r="R28" s="503"/>
      <c r="S28" s="503"/>
      <c r="T28" s="503"/>
      <c r="U28" s="334"/>
      <c r="V28" s="503"/>
      <c r="W28" s="334"/>
      <c r="X28" s="506"/>
      <c r="Y28" s="506"/>
      <c r="Z28" s="334"/>
      <c r="AA28" s="334"/>
      <c r="AB28" s="505"/>
      <c r="AC28" s="334"/>
      <c r="AD28" s="506"/>
      <c r="AE28" s="332"/>
      <c r="AF28" s="335" t="s">
        <v>1579</v>
      </c>
      <c r="AG28" s="336"/>
      <c r="AH28" s="335" t="s">
        <v>382</v>
      </c>
      <c r="AI28" s="336"/>
      <c r="AJ28" s="337" t="s">
        <v>1580</v>
      </c>
      <c r="AK28" s="336"/>
      <c r="AL28" s="504"/>
      <c r="AM28" s="503"/>
      <c r="AN28" s="506"/>
    </row>
    <row r="29" spans="1:40" s="88" customFormat="1" ht="266.25" customHeight="1" x14ac:dyDescent="0.25">
      <c r="B29" s="250"/>
      <c r="C29" s="250"/>
      <c r="D29" s="251"/>
      <c r="E29" s="258"/>
      <c r="F29" s="376" t="s">
        <v>1272</v>
      </c>
      <c r="G29" s="96"/>
      <c r="H29" s="508" t="s">
        <v>1752</v>
      </c>
      <c r="I29" s="509"/>
      <c r="J29" s="96"/>
      <c r="K29" s="379" t="str">
        <f>IF(H29="","",VLOOKUP(H29,DATOS!$A$2:$B$16,2,0))</f>
        <v>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v>
      </c>
      <c r="L29" s="96"/>
      <c r="M29" s="476" t="s">
        <v>1775</v>
      </c>
      <c r="N29" s="96"/>
      <c r="O29" s="477" t="s">
        <v>1782</v>
      </c>
      <c r="P29" s="97"/>
      <c r="Q29" s="510" t="s">
        <v>1786</v>
      </c>
      <c r="R29" s="511"/>
      <c r="S29" s="511"/>
      <c r="T29" s="512"/>
      <c r="U29" s="239"/>
      <c r="V29" s="239" t="s">
        <v>1653</v>
      </c>
      <c r="W29" s="98"/>
      <c r="X29" s="180" t="s">
        <v>1770</v>
      </c>
      <c r="Y29" s="98" t="s">
        <v>1771</v>
      </c>
      <c r="Z29" s="98"/>
      <c r="AA29" s="338">
        <v>1</v>
      </c>
      <c r="AB29" s="340" t="str">
        <f>IF(O29="","",IF(F29=DATOS!$BL$4,CONCATENATE(VLOOKUP(H29,DATOS!$A$2:$C$16,3,0),AA29,"+"),IF(F29=DATOS!$BL$3,CONCATENATE(VLOOKUP(H29,DATOS!$A$2:$C$16,3,0),AA29,"-AMB"),(CONCATENATE(VLOOKUP(H29,DATOS!$A$2:$C$16,3,0),AA29)))))</f>
        <v>MI1</v>
      </c>
      <c r="AC29" s="259"/>
      <c r="AD29" s="480" t="s">
        <v>1777</v>
      </c>
      <c r="AE29" s="96"/>
      <c r="AF29" s="474" t="s">
        <v>1772</v>
      </c>
      <c r="AG29" s="473"/>
      <c r="AH29" s="474" t="s">
        <v>1772</v>
      </c>
      <c r="AI29" s="260"/>
      <c r="AJ29" s="124" t="s">
        <v>1772</v>
      </c>
      <c r="AK29" s="261"/>
      <c r="AL29" s="380"/>
      <c r="AM29" s="479" t="s">
        <v>1776</v>
      </c>
      <c r="AN29" s="357"/>
    </row>
    <row r="30" spans="1:40" s="88" customFormat="1" ht="214.5" customHeight="1" x14ac:dyDescent="0.25">
      <c r="B30" s="250"/>
      <c r="C30" s="250"/>
      <c r="D30" s="251"/>
      <c r="E30" s="258"/>
      <c r="F30" s="376" t="s">
        <v>1272</v>
      </c>
      <c r="G30" s="96"/>
      <c r="H30" s="508" t="s">
        <v>1752</v>
      </c>
      <c r="I30" s="509"/>
      <c r="J30" s="96"/>
      <c r="K30" s="379" t="str">
        <f>IF(H30="","",VLOOKUP(H30,DATOS!$A$2:$B$16,2,0))</f>
        <v>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v>
      </c>
      <c r="L30" s="96"/>
      <c r="M30" s="475" t="s">
        <v>1778</v>
      </c>
      <c r="N30" s="96"/>
      <c r="O30" s="477" t="s">
        <v>1773</v>
      </c>
      <c r="P30" s="97"/>
      <c r="Q30" s="510" t="s">
        <v>1787</v>
      </c>
      <c r="R30" s="511"/>
      <c r="S30" s="511"/>
      <c r="T30" s="512"/>
      <c r="U30" s="239"/>
      <c r="V30" s="239" t="s">
        <v>1653</v>
      </c>
      <c r="W30" s="98"/>
      <c r="X30" s="180" t="s">
        <v>1770</v>
      </c>
      <c r="Y30" s="98" t="s">
        <v>1771</v>
      </c>
      <c r="Z30" s="98"/>
      <c r="AA30" s="338">
        <v>2</v>
      </c>
      <c r="AB30" s="483" t="str">
        <f>IF(O30="","",IF(F30=DATOS!$BL$4,CONCATENATE(VLOOKUP(H30,DATOS!$A$2:$C$16,3,0),AA30,"+"),IF(F30=DATOS!$BL$3,CONCATENATE(VLOOKUP(H30,DATOS!$A$2:$C$16,3,0),AA30,"-AMB"),(CONCATENATE(VLOOKUP(H30,DATOS!$A$2:$C$16,3,0),AA30)))))</f>
        <v>MI2</v>
      </c>
      <c r="AC30" s="259"/>
      <c r="AD30" s="484" t="s">
        <v>1779</v>
      </c>
      <c r="AE30" s="96"/>
      <c r="AF30" s="99" t="s">
        <v>1772</v>
      </c>
      <c r="AG30" s="260"/>
      <c r="AH30" s="99" t="s">
        <v>1772</v>
      </c>
      <c r="AI30" s="260"/>
      <c r="AJ30" s="124" t="s">
        <v>1772</v>
      </c>
      <c r="AK30" s="261"/>
      <c r="AL30" s="380" t="e">
        <f>IF(ISBLANK(#REF!),"",#REF!)</f>
        <v>#REF!</v>
      </c>
      <c r="AM30" s="482"/>
      <c r="AN30" s="481"/>
    </row>
    <row r="31" spans="1:40" s="88" customFormat="1" ht="214.5" customHeight="1" x14ac:dyDescent="0.25">
      <c r="B31" s="250"/>
      <c r="C31" s="250"/>
      <c r="D31" s="251"/>
      <c r="E31" s="258"/>
      <c r="F31" s="376" t="s">
        <v>1272</v>
      </c>
      <c r="G31" s="96"/>
      <c r="H31" s="508" t="s">
        <v>1752</v>
      </c>
      <c r="I31" s="509"/>
      <c r="J31" s="96"/>
      <c r="K31" s="379" t="str">
        <f>IF(H31="","",VLOOKUP(H31,DATOS!$A$2:$B$16,2,0))</f>
        <v>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v>
      </c>
      <c r="L31" s="96"/>
      <c r="M31" s="485" t="s">
        <v>1780</v>
      </c>
      <c r="N31" s="96"/>
      <c r="O31" s="478" t="s">
        <v>1774</v>
      </c>
      <c r="P31" s="97"/>
      <c r="Q31" s="510" t="s">
        <v>1788</v>
      </c>
      <c r="R31" s="511"/>
      <c r="S31" s="511"/>
      <c r="T31" s="512"/>
      <c r="U31" s="239"/>
      <c r="V31" s="239" t="s">
        <v>1653</v>
      </c>
      <c r="W31" s="98"/>
      <c r="X31" s="180" t="s">
        <v>1770</v>
      </c>
      <c r="Y31" s="98" t="s">
        <v>1771</v>
      </c>
      <c r="Z31" s="98"/>
      <c r="AA31" s="338">
        <v>3</v>
      </c>
      <c r="AB31" s="483" t="str">
        <f>IF(O31="","",IF(F31=DATOS!$BL$4,CONCATENATE(VLOOKUP(H31,DATOS!$A$2:$C$16,3,0),AA31,"+"),IF(F31=DATOS!$BL$3,CONCATENATE(VLOOKUP(H31,DATOS!$A$2:$C$16,3,0),AA31,"-AMB"),(CONCATENATE(VLOOKUP(H31,DATOS!$A$2:$C$16,3,0),AA31)))))</f>
        <v>MI3</v>
      </c>
      <c r="AC31" s="259"/>
      <c r="AD31" s="486" t="s">
        <v>1781</v>
      </c>
      <c r="AE31" s="96"/>
      <c r="AF31" s="99" t="s">
        <v>1772</v>
      </c>
      <c r="AG31" s="260"/>
      <c r="AH31" s="99" t="s">
        <v>1772</v>
      </c>
      <c r="AI31" s="260"/>
      <c r="AJ31" s="124" t="s">
        <v>1772</v>
      </c>
      <c r="AK31" s="261"/>
      <c r="AL31" s="380" t="str">
        <f t="shared" ref="AL31:AL36" si="0">IF(ISBLANK(O31),"",O31)</f>
        <v>Debilidad en la cultura de innovación en el ICBF.</v>
      </c>
      <c r="AM31" s="482"/>
      <c r="AN31" s="377"/>
    </row>
    <row r="32" spans="1:40" s="88" customFormat="1" ht="214.5" hidden="1" customHeight="1" x14ac:dyDescent="0.25">
      <c r="B32" s="250"/>
      <c r="C32" s="250"/>
      <c r="D32" s="251"/>
      <c r="E32" s="258"/>
      <c r="F32" s="376"/>
      <c r="G32" s="96"/>
      <c r="H32" s="508"/>
      <c r="I32" s="509"/>
      <c r="J32" s="96"/>
      <c r="K32" s="379" t="str">
        <f>IF(H32="","",VLOOKUP(H32,DATOS!$A$2:$B$16,2,0))</f>
        <v/>
      </c>
      <c r="L32" s="96"/>
      <c r="M32" s="220"/>
      <c r="N32" s="96"/>
      <c r="P32" s="97"/>
      <c r="Q32" s="552"/>
      <c r="R32" s="553"/>
      <c r="S32" s="553"/>
      <c r="T32" s="554"/>
      <c r="U32" s="239"/>
      <c r="V32" s="239"/>
      <c r="W32" s="98"/>
      <c r="X32" s="180"/>
      <c r="Y32" s="98"/>
      <c r="Z32" s="98"/>
      <c r="AA32" s="338">
        <v>6</v>
      </c>
      <c r="AB32" s="340" t="e">
        <f>IF(O30="","",IF(F32=DATOS!$BL$4,CONCATENATE(VLOOKUP(H32,DATOS!$A$2:$C$16,3,0),AA32,"+"),IF(F32=DATOS!$BL$3,CONCATENATE(VLOOKUP(H32,DATOS!$A$2:$C$16,3,0),AA32,"-AMB"),(CONCATENATE(VLOOKUP(H32,DATOS!$A$2:$C$16,3,0),AA32)))))</f>
        <v>#N/A</v>
      </c>
      <c r="AC32" s="259"/>
      <c r="AD32" s="220"/>
      <c r="AE32" s="96"/>
      <c r="AF32" s="99"/>
      <c r="AG32" s="260"/>
      <c r="AH32" s="99"/>
      <c r="AI32" s="260"/>
      <c r="AJ32" s="124"/>
      <c r="AK32" s="261"/>
      <c r="AL32" s="380" t="str">
        <f>IF(ISBLANK(O30),"",O30)</f>
        <v>Pérdida y/o desaprovechamiento del conocimiento en el ICBF</v>
      </c>
      <c r="AM32" s="357"/>
      <c r="AN32" s="357"/>
    </row>
    <row r="33" spans="2:40" s="88" customFormat="1" ht="214.5" customHeight="1" x14ac:dyDescent="0.25">
      <c r="B33" s="250"/>
      <c r="C33" s="250"/>
      <c r="D33" s="251"/>
      <c r="E33" s="258"/>
      <c r="F33" s="376"/>
      <c r="G33" s="96"/>
      <c r="H33" s="508"/>
      <c r="I33" s="509"/>
      <c r="J33" s="96"/>
      <c r="K33" s="379" t="str">
        <f>IF(H33="","",VLOOKUP(H33,DATOS!$A$2:$B$16,2,0))</f>
        <v/>
      </c>
      <c r="L33" s="96"/>
      <c r="M33" s="220"/>
      <c r="N33" s="96"/>
      <c r="O33" s="234"/>
      <c r="P33" s="97"/>
      <c r="Q33" s="552"/>
      <c r="R33" s="553"/>
      <c r="S33" s="553"/>
      <c r="T33" s="554"/>
      <c r="U33" s="239"/>
      <c r="V33" s="239"/>
      <c r="W33" s="98"/>
      <c r="X33" s="180"/>
      <c r="Y33" s="98"/>
      <c r="Z33" s="98"/>
      <c r="AA33" s="338">
        <v>7</v>
      </c>
      <c r="AB33" s="340" t="str">
        <f>IF(O33="","",IF(F33=DATOS!$BL$4,CONCATENATE(VLOOKUP(H33,DATOS!$A$2:$C$16,3,0),AA33,"+"),IF(F33=DATOS!$BL$3,CONCATENATE(VLOOKUP(H33,DATOS!$A$2:$C$16,3,0),AA33,"-AMB"),(CONCATENATE(VLOOKUP(H33,DATOS!$A$2:$C$16,3,0),AA33)))))</f>
        <v/>
      </c>
      <c r="AC33" s="259"/>
      <c r="AD33" s="220"/>
      <c r="AE33" s="96"/>
      <c r="AF33" s="99"/>
      <c r="AG33" s="260"/>
      <c r="AH33" s="99"/>
      <c r="AI33" s="260"/>
      <c r="AJ33" s="124"/>
      <c r="AK33" s="261"/>
      <c r="AL33" s="380" t="str">
        <f t="shared" si="0"/>
        <v/>
      </c>
      <c r="AM33" s="357"/>
      <c r="AN33" s="357"/>
    </row>
    <row r="34" spans="2:40" s="88" customFormat="1" ht="214.5" customHeight="1" x14ac:dyDescent="0.25">
      <c r="B34" s="250"/>
      <c r="C34" s="250"/>
      <c r="D34" s="251"/>
      <c r="E34" s="258"/>
      <c r="F34" s="376"/>
      <c r="G34" s="96"/>
      <c r="H34" s="508"/>
      <c r="I34" s="509"/>
      <c r="J34" s="96"/>
      <c r="K34" s="379" t="str">
        <f>IF(H34="","",VLOOKUP(H34,DATOS!$A$2:$B$16,2,0))</f>
        <v/>
      </c>
      <c r="L34" s="96"/>
      <c r="M34" s="220"/>
      <c r="N34" s="96"/>
      <c r="O34" s="234"/>
      <c r="P34" s="97"/>
      <c r="Q34" s="552"/>
      <c r="R34" s="553"/>
      <c r="S34" s="553"/>
      <c r="T34" s="554"/>
      <c r="U34" s="239"/>
      <c r="V34" s="239"/>
      <c r="W34" s="98"/>
      <c r="X34" s="180"/>
      <c r="Y34" s="98"/>
      <c r="Z34" s="98"/>
      <c r="AA34" s="338">
        <v>8</v>
      </c>
      <c r="AB34" s="340" t="str">
        <f>IF(O34="","",IF(F34=DATOS!$BL$4,CONCATENATE(VLOOKUP(H34,DATOS!$A$2:$C$16,3,0),AA34,"+"),IF(F34=DATOS!$BL$3,CONCATENATE(VLOOKUP(H34,DATOS!$A$2:$C$16,3,0),AA34,"-AMB"),(CONCATENATE(VLOOKUP(H34,DATOS!$A$2:$C$16,3,0),AA34)))))</f>
        <v/>
      </c>
      <c r="AC34" s="259"/>
      <c r="AD34" s="220"/>
      <c r="AE34" s="96"/>
      <c r="AF34" s="99"/>
      <c r="AG34" s="260"/>
      <c r="AH34" s="99"/>
      <c r="AI34" s="260"/>
      <c r="AJ34" s="124"/>
      <c r="AK34" s="261"/>
      <c r="AL34" s="380" t="str">
        <f t="shared" si="0"/>
        <v/>
      </c>
      <c r="AM34" s="220"/>
      <c r="AN34" s="220"/>
    </row>
    <row r="35" spans="2:40" s="88" customFormat="1" ht="214.5" customHeight="1" x14ac:dyDescent="0.25">
      <c r="B35" s="250"/>
      <c r="C35" s="250"/>
      <c r="D35" s="251"/>
      <c r="E35" s="258"/>
      <c r="F35" s="376"/>
      <c r="G35" s="96"/>
      <c r="H35" s="508"/>
      <c r="I35" s="509"/>
      <c r="J35" s="96"/>
      <c r="K35" s="379" t="str">
        <f>IF(H35="","",VLOOKUP(H35,DATOS!$A$2:$B$16,2,0))</f>
        <v/>
      </c>
      <c r="L35" s="96"/>
      <c r="M35" s="220"/>
      <c r="N35" s="96"/>
      <c r="O35" s="234"/>
      <c r="P35" s="97"/>
      <c r="Q35" s="552"/>
      <c r="R35" s="553"/>
      <c r="S35" s="553"/>
      <c r="T35" s="554"/>
      <c r="U35" s="239"/>
      <c r="V35" s="239"/>
      <c r="W35" s="98"/>
      <c r="X35" s="180"/>
      <c r="Y35" s="98"/>
      <c r="Z35" s="98"/>
      <c r="AA35" s="338">
        <v>9</v>
      </c>
      <c r="AB35" s="340" t="str">
        <f>IF(O35="","",IF(F35=DATOS!$BL$4,CONCATENATE(VLOOKUP(H35,DATOS!$A$2:$C$16,3,0),AA35,"+"),IF(F35=DATOS!$BL$3,CONCATENATE(VLOOKUP(H35,DATOS!$A$2:$C$16,3,0),AA35,"-AMB"),(CONCATENATE(VLOOKUP(H35,DATOS!$A$2:$C$16,3,0),AA35)))))</f>
        <v/>
      </c>
      <c r="AC35" s="259"/>
      <c r="AD35" s="220"/>
      <c r="AE35" s="96"/>
      <c r="AF35" s="99"/>
      <c r="AG35" s="260"/>
      <c r="AH35" s="99"/>
      <c r="AI35" s="260"/>
      <c r="AJ35" s="124"/>
      <c r="AK35" s="261"/>
      <c r="AL35" s="380" t="str">
        <f t="shared" si="0"/>
        <v/>
      </c>
      <c r="AM35" s="220"/>
      <c r="AN35" s="220"/>
    </row>
    <row r="36" spans="2:40" s="88" customFormat="1" ht="214.5" customHeight="1" x14ac:dyDescent="0.25">
      <c r="B36" s="250"/>
      <c r="C36" s="250"/>
      <c r="D36" s="251"/>
      <c r="E36" s="258"/>
      <c r="F36" s="376"/>
      <c r="G36" s="96"/>
      <c r="H36" s="508"/>
      <c r="I36" s="509"/>
      <c r="J36" s="96"/>
      <c r="K36" s="379" t="str">
        <f>IF(H36="","",VLOOKUP(H36,DATOS!$A$2:$B$16,2,0))</f>
        <v/>
      </c>
      <c r="L36" s="96"/>
      <c r="M36" s="220"/>
      <c r="N36" s="96"/>
      <c r="O36" s="99"/>
      <c r="P36" s="97"/>
      <c r="Q36" s="552"/>
      <c r="R36" s="553"/>
      <c r="S36" s="553"/>
      <c r="T36" s="554"/>
      <c r="U36" s="239"/>
      <c r="V36" s="99"/>
      <c r="W36" s="98"/>
      <c r="X36" s="180"/>
      <c r="Y36" s="99"/>
      <c r="Z36" s="98"/>
      <c r="AA36" s="338">
        <v>10</v>
      </c>
      <c r="AB36" s="340" t="str">
        <f>IF(O36="","",IF(F36=DATOS!$BL$4,CONCATENATE(VLOOKUP(H36,DATOS!$A$2:$C$16,3,0),AA36,"+"),IF(F36=DATOS!$BL$3,CONCATENATE(VLOOKUP(H36,DATOS!$A$2:$C$16,3,0),AA36,"-AMB"),(CONCATENATE(VLOOKUP(H36,DATOS!$A$2:$C$16,3,0),AA36)))))</f>
        <v/>
      </c>
      <c r="AC36" s="259"/>
      <c r="AD36" s="220"/>
      <c r="AE36" s="96"/>
      <c r="AF36" s="99"/>
      <c r="AG36" s="260"/>
      <c r="AH36" s="99"/>
      <c r="AI36" s="260"/>
      <c r="AJ36" s="124"/>
      <c r="AK36" s="261"/>
      <c r="AL36" s="380" t="str">
        <f t="shared" si="0"/>
        <v/>
      </c>
      <c r="AM36" s="220"/>
      <c r="AN36" s="220"/>
    </row>
    <row r="37" spans="2:40" s="262" customFormat="1" x14ac:dyDescent="0.25">
      <c r="D37" s="263"/>
      <c r="K37" s="264"/>
      <c r="T37" s="378"/>
      <c r="U37" s="378"/>
      <c r="V37" s="378"/>
      <c r="W37" s="378"/>
      <c r="X37" s="378"/>
      <c r="Y37" s="378"/>
      <c r="Z37" s="90"/>
      <c r="AA37" s="90"/>
      <c r="AB37" s="378"/>
      <c r="AC37" s="372"/>
      <c r="AD37" s="373"/>
      <c r="AE37" s="372"/>
      <c r="AF37" s="372"/>
      <c r="AG37" s="372"/>
    </row>
    <row r="38" spans="2:40" s="262" customFormat="1" ht="34.5" customHeight="1" x14ac:dyDescent="0.25">
      <c r="B38" s="502" t="s">
        <v>1692</v>
      </c>
      <c r="C38" s="502"/>
      <c r="D38" s="502"/>
      <c r="E38" s="502"/>
      <c r="F38" s="502"/>
      <c r="G38" s="502"/>
      <c r="H38" s="502"/>
      <c r="I38" s="502"/>
      <c r="J38" s="502"/>
      <c r="K38" s="502"/>
      <c r="L38" s="502"/>
      <c r="M38" s="502"/>
      <c r="N38" s="502"/>
      <c r="O38" s="502"/>
      <c r="P38" s="502"/>
      <c r="T38" s="378"/>
      <c r="U38" s="378"/>
      <c r="V38" s="378"/>
      <c r="W38" s="378"/>
      <c r="X38" s="378"/>
      <c r="Y38" s="378"/>
      <c r="Z38" s="90"/>
      <c r="AA38" s="90"/>
      <c r="AB38" s="378"/>
      <c r="AC38" s="372"/>
      <c r="AD38" s="373"/>
      <c r="AE38" s="372"/>
      <c r="AF38" s="372"/>
      <c r="AG38" s="372"/>
    </row>
    <row r="39" spans="2:40" s="262" customFormat="1" x14ac:dyDescent="0.25">
      <c r="D39" s="263"/>
      <c r="K39" s="264"/>
      <c r="T39" s="266"/>
      <c r="U39" s="266"/>
      <c r="V39" s="266"/>
      <c r="W39" s="266"/>
      <c r="X39" s="266"/>
      <c r="Y39" s="266"/>
      <c r="Z39" s="266"/>
      <c r="AA39" s="266"/>
      <c r="AB39" s="266"/>
      <c r="AC39" s="372"/>
      <c r="AD39" s="373"/>
      <c r="AE39" s="372"/>
      <c r="AF39" s="372"/>
      <c r="AG39" s="372"/>
    </row>
    <row r="40" spans="2:40" s="262" customFormat="1" x14ac:dyDescent="0.25">
      <c r="D40" s="263"/>
      <c r="K40" s="264"/>
      <c r="T40" s="89"/>
      <c r="U40" s="89"/>
      <c r="V40" s="89"/>
      <c r="W40" s="89"/>
      <c r="X40" s="89"/>
      <c r="Y40" s="89"/>
      <c r="AC40" s="372"/>
      <c r="AD40" s="373"/>
      <c r="AE40" s="372"/>
      <c r="AF40" s="372"/>
      <c r="AG40" s="372"/>
    </row>
    <row r="41" spans="2:40" s="262" customFormat="1" x14ac:dyDescent="0.25">
      <c r="D41" s="263"/>
      <c r="K41" s="264"/>
      <c r="T41" s="89"/>
      <c r="U41" s="89"/>
      <c r="V41" s="89"/>
      <c r="W41" s="89"/>
      <c r="X41" s="89"/>
      <c r="Y41" s="89"/>
      <c r="AC41" s="372"/>
      <c r="AD41" s="373"/>
      <c r="AE41" s="372"/>
      <c r="AF41" s="372"/>
      <c r="AG41" s="372"/>
    </row>
    <row r="42" spans="2:40" s="262" customFormat="1" x14ac:dyDescent="0.25">
      <c r="D42" s="263"/>
      <c r="K42" s="264"/>
      <c r="T42" s="89"/>
      <c r="U42" s="89"/>
      <c r="V42" s="89"/>
      <c r="W42" s="89"/>
      <c r="X42" s="89"/>
      <c r="Y42" s="89"/>
      <c r="AC42" s="372"/>
      <c r="AD42" s="373"/>
      <c r="AE42" s="372"/>
      <c r="AF42" s="372"/>
      <c r="AG42" s="372"/>
    </row>
    <row r="43" spans="2:40" s="262" customFormat="1" x14ac:dyDescent="0.25">
      <c r="D43" s="263"/>
      <c r="K43" s="264"/>
      <c r="T43" s="89"/>
      <c r="U43" s="89"/>
      <c r="V43" s="89"/>
      <c r="W43" s="89"/>
      <c r="X43" s="89"/>
      <c r="Y43" s="89"/>
      <c r="AC43" s="372"/>
      <c r="AD43" s="373"/>
      <c r="AE43" s="372"/>
      <c r="AF43" s="372"/>
      <c r="AG43" s="372"/>
    </row>
    <row r="44" spans="2:40" s="262" customFormat="1" x14ac:dyDescent="0.25">
      <c r="D44" s="263"/>
      <c r="K44" s="264"/>
      <c r="T44" s="89"/>
      <c r="U44" s="89"/>
      <c r="V44" s="89"/>
      <c r="W44" s="89"/>
      <c r="X44" s="89"/>
      <c r="Y44" s="89"/>
      <c r="AC44" s="372"/>
      <c r="AD44" s="373"/>
      <c r="AE44" s="372"/>
      <c r="AF44" s="372"/>
      <c r="AG44" s="372"/>
    </row>
    <row r="45" spans="2:40" s="262" customFormat="1" x14ac:dyDescent="0.25">
      <c r="D45" s="263"/>
      <c r="K45" s="264"/>
      <c r="T45" s="89"/>
      <c r="U45" s="89"/>
      <c r="V45" s="89"/>
      <c r="W45" s="89"/>
      <c r="X45" s="89"/>
      <c r="Y45" s="89"/>
      <c r="AC45" s="372"/>
      <c r="AD45" s="373"/>
      <c r="AE45" s="372"/>
      <c r="AF45" s="372"/>
      <c r="AG45" s="372"/>
    </row>
    <row r="46" spans="2:40" s="262" customFormat="1" x14ac:dyDescent="0.25">
      <c r="D46" s="263"/>
      <c r="K46" s="264"/>
      <c r="T46" s="89"/>
      <c r="U46" s="89"/>
      <c r="V46" s="89"/>
      <c r="W46" s="89"/>
      <c r="X46" s="89"/>
      <c r="Y46" s="89"/>
      <c r="AC46" s="372"/>
      <c r="AD46" s="373"/>
      <c r="AE46" s="372"/>
      <c r="AF46" s="372"/>
      <c r="AG46" s="372"/>
    </row>
    <row r="47" spans="2:40" s="262" customFormat="1" x14ac:dyDescent="0.25">
      <c r="D47" s="263"/>
      <c r="K47" s="264"/>
      <c r="T47" s="89"/>
      <c r="U47" s="89"/>
      <c r="V47" s="89"/>
      <c r="W47" s="89"/>
      <c r="X47" s="89"/>
      <c r="Y47" s="89"/>
      <c r="AC47" s="372"/>
      <c r="AD47" s="373"/>
      <c r="AE47" s="372"/>
      <c r="AF47" s="372"/>
      <c r="AG47" s="372"/>
    </row>
    <row r="48" spans="2:40" s="262" customFormat="1" x14ac:dyDescent="0.25">
      <c r="D48" s="263"/>
      <c r="K48" s="264"/>
      <c r="T48" s="89"/>
      <c r="U48" s="89"/>
      <c r="V48" s="89"/>
      <c r="W48" s="89"/>
      <c r="X48" s="89"/>
      <c r="Y48" s="89"/>
      <c r="AC48" s="372"/>
      <c r="AD48" s="373"/>
      <c r="AE48" s="372"/>
      <c r="AF48" s="372"/>
      <c r="AG48" s="372"/>
    </row>
    <row r="49" spans="4:33" s="262" customFormat="1" x14ac:dyDescent="0.25">
      <c r="D49" s="263"/>
      <c r="K49" s="264"/>
      <c r="T49" s="89"/>
      <c r="U49" s="89"/>
      <c r="V49" s="89"/>
      <c r="W49" s="89"/>
      <c r="X49" s="89"/>
      <c r="Y49" s="89"/>
      <c r="AC49" s="372"/>
      <c r="AD49" s="373"/>
      <c r="AE49" s="372"/>
      <c r="AF49" s="372"/>
      <c r="AG49" s="372"/>
    </row>
    <row r="50" spans="4:33" s="262" customFormat="1" x14ac:dyDescent="0.25">
      <c r="D50" s="263"/>
      <c r="K50" s="264"/>
      <c r="T50" s="89"/>
      <c r="U50" s="89"/>
      <c r="V50" s="89"/>
      <c r="W50" s="89"/>
      <c r="X50" s="89"/>
      <c r="Y50" s="89"/>
      <c r="AC50" s="372"/>
      <c r="AD50" s="373"/>
      <c r="AE50" s="372"/>
      <c r="AF50" s="372"/>
      <c r="AG50" s="372"/>
    </row>
    <row r="51" spans="4:33" s="262" customFormat="1" x14ac:dyDescent="0.25">
      <c r="D51" s="263"/>
      <c r="K51" s="264"/>
      <c r="T51" s="89"/>
      <c r="U51" s="89"/>
      <c r="V51" s="89"/>
      <c r="W51" s="89"/>
      <c r="X51" s="89"/>
      <c r="Y51" s="89"/>
      <c r="AC51" s="372"/>
      <c r="AD51" s="373"/>
      <c r="AE51" s="372"/>
      <c r="AF51" s="372"/>
      <c r="AG51" s="372"/>
    </row>
    <row r="52" spans="4:33" s="262" customFormat="1" x14ac:dyDescent="0.25">
      <c r="D52" s="263"/>
      <c r="K52" s="264"/>
      <c r="T52" s="89"/>
      <c r="U52" s="89"/>
      <c r="V52" s="89"/>
      <c r="W52" s="89"/>
      <c r="X52" s="89"/>
      <c r="Y52" s="89"/>
      <c r="AC52" s="372"/>
      <c r="AD52" s="373"/>
      <c r="AE52" s="372"/>
      <c r="AF52" s="372"/>
      <c r="AG52" s="372"/>
    </row>
    <row r="53" spans="4:33" s="262" customFormat="1" x14ac:dyDescent="0.25">
      <c r="D53" s="263"/>
      <c r="K53" s="264"/>
      <c r="T53" s="89"/>
      <c r="U53" s="89"/>
      <c r="V53" s="89"/>
      <c r="W53" s="89"/>
      <c r="X53" s="89"/>
      <c r="Y53" s="89"/>
      <c r="AC53" s="372"/>
      <c r="AD53" s="373"/>
      <c r="AE53" s="372"/>
      <c r="AF53" s="372"/>
      <c r="AG53" s="372"/>
    </row>
    <row r="54" spans="4:33" s="262" customFormat="1" x14ac:dyDescent="0.25">
      <c r="D54" s="263"/>
      <c r="K54" s="264"/>
      <c r="T54" s="89"/>
      <c r="U54" s="89"/>
      <c r="V54" s="89"/>
      <c r="W54" s="89"/>
      <c r="X54" s="89"/>
      <c r="Y54" s="89"/>
      <c r="AC54" s="372"/>
      <c r="AD54" s="373"/>
      <c r="AE54" s="372"/>
      <c r="AF54" s="372"/>
      <c r="AG54" s="372"/>
    </row>
    <row r="55" spans="4:33" s="262" customFormat="1" x14ac:dyDescent="0.25">
      <c r="D55" s="263"/>
      <c r="K55" s="264"/>
      <c r="T55" s="89"/>
      <c r="U55" s="89"/>
      <c r="V55" s="89"/>
      <c r="W55" s="89"/>
      <c r="X55" s="89"/>
      <c r="Y55" s="89"/>
      <c r="AC55" s="372"/>
      <c r="AD55" s="373"/>
      <c r="AE55" s="372"/>
      <c r="AF55" s="372"/>
      <c r="AG55" s="372"/>
    </row>
    <row r="56" spans="4:33" s="262" customFormat="1" x14ac:dyDescent="0.25">
      <c r="D56" s="263"/>
      <c r="K56" s="264"/>
      <c r="T56" s="89"/>
      <c r="U56" s="89"/>
      <c r="V56" s="89"/>
      <c r="W56" s="89"/>
      <c r="X56" s="89"/>
      <c r="Y56" s="89"/>
      <c r="AC56" s="372"/>
      <c r="AD56" s="373"/>
      <c r="AE56" s="372"/>
      <c r="AF56" s="372"/>
      <c r="AG56" s="372"/>
    </row>
    <row r="57" spans="4:33" s="262" customFormat="1" x14ac:dyDescent="0.25">
      <c r="D57" s="263"/>
      <c r="K57" s="264"/>
      <c r="T57" s="89"/>
      <c r="U57" s="89"/>
      <c r="V57" s="89"/>
      <c r="W57" s="89"/>
      <c r="X57" s="89"/>
      <c r="Y57" s="89"/>
      <c r="AC57" s="372"/>
      <c r="AD57" s="373"/>
      <c r="AE57" s="372"/>
      <c r="AF57" s="372"/>
      <c r="AG57" s="372"/>
    </row>
    <row r="58" spans="4:33" s="262" customFormat="1" x14ac:dyDescent="0.25">
      <c r="D58" s="263"/>
      <c r="K58" s="264"/>
      <c r="T58" s="89"/>
      <c r="U58" s="89"/>
      <c r="V58" s="89"/>
      <c r="W58" s="89"/>
      <c r="X58" s="89"/>
      <c r="Y58" s="89"/>
      <c r="AC58" s="372"/>
      <c r="AD58" s="373"/>
      <c r="AE58" s="372"/>
      <c r="AF58" s="372"/>
      <c r="AG58" s="372"/>
    </row>
    <row r="59" spans="4:33" s="262" customFormat="1" x14ac:dyDescent="0.25">
      <c r="D59" s="263"/>
      <c r="K59" s="264"/>
      <c r="T59" s="89"/>
      <c r="U59" s="89"/>
      <c r="V59" s="89"/>
      <c r="W59" s="89"/>
      <c r="X59" s="89"/>
      <c r="Y59" s="89"/>
      <c r="AC59" s="372"/>
      <c r="AD59" s="373"/>
      <c r="AE59" s="372"/>
      <c r="AF59" s="372"/>
      <c r="AG59" s="372"/>
    </row>
    <row r="60" spans="4:33" s="262" customFormat="1" x14ac:dyDescent="0.25">
      <c r="D60" s="263"/>
      <c r="K60" s="264"/>
      <c r="T60" s="89"/>
      <c r="U60" s="89"/>
      <c r="V60" s="89"/>
      <c r="W60" s="89"/>
      <c r="X60" s="89"/>
      <c r="Y60" s="89"/>
      <c r="AC60" s="372"/>
      <c r="AD60" s="373"/>
      <c r="AE60" s="372"/>
      <c r="AF60" s="372"/>
      <c r="AG60" s="372"/>
    </row>
    <row r="61" spans="4:33" s="262" customFormat="1" x14ac:dyDescent="0.25">
      <c r="D61" s="263"/>
      <c r="K61" s="264"/>
      <c r="T61" s="89"/>
      <c r="U61" s="89"/>
      <c r="V61" s="89"/>
      <c r="W61" s="89"/>
      <c r="X61" s="89"/>
      <c r="Y61" s="89"/>
      <c r="AC61" s="372"/>
      <c r="AD61" s="373"/>
      <c r="AE61" s="372"/>
      <c r="AF61" s="372"/>
      <c r="AG61" s="372"/>
    </row>
    <row r="62" spans="4:33" s="262" customFormat="1" x14ac:dyDescent="0.25">
      <c r="D62" s="263"/>
      <c r="K62" s="264"/>
      <c r="T62" s="89"/>
      <c r="U62" s="89"/>
      <c r="V62" s="89"/>
      <c r="W62" s="89"/>
      <c r="X62" s="89"/>
      <c r="Y62" s="89"/>
      <c r="AC62" s="372"/>
      <c r="AD62" s="373"/>
      <c r="AE62" s="372"/>
      <c r="AF62" s="372"/>
      <c r="AG62" s="372"/>
    </row>
    <row r="63" spans="4:33" s="262" customFormat="1" x14ac:dyDescent="0.25">
      <c r="D63" s="263"/>
      <c r="K63" s="264"/>
      <c r="T63" s="89"/>
      <c r="U63" s="89"/>
      <c r="V63" s="89"/>
      <c r="W63" s="89"/>
      <c r="X63" s="89"/>
      <c r="Y63" s="89"/>
      <c r="AC63" s="372"/>
      <c r="AD63" s="373"/>
      <c r="AE63" s="372"/>
      <c r="AF63" s="372"/>
      <c r="AG63" s="372"/>
    </row>
    <row r="64" spans="4:33" s="262" customFormat="1" x14ac:dyDescent="0.25">
      <c r="D64" s="263"/>
      <c r="K64" s="264"/>
      <c r="T64" s="89"/>
      <c r="U64" s="89"/>
      <c r="V64" s="89"/>
      <c r="W64" s="89"/>
      <c r="X64" s="89"/>
      <c r="Y64" s="89"/>
      <c r="AC64" s="372"/>
      <c r="AD64" s="373"/>
      <c r="AE64" s="372"/>
      <c r="AF64" s="372"/>
      <c r="AG64" s="372"/>
    </row>
    <row r="65" spans="4:33" s="262" customFormat="1" x14ac:dyDescent="0.25">
      <c r="D65" s="263"/>
      <c r="K65" s="264"/>
      <c r="T65" s="89"/>
      <c r="U65" s="89"/>
      <c r="V65" s="89"/>
      <c r="W65" s="89"/>
      <c r="X65" s="89"/>
      <c r="Y65" s="89"/>
      <c r="AC65" s="372"/>
      <c r="AD65" s="373"/>
      <c r="AE65" s="372"/>
      <c r="AF65" s="372"/>
      <c r="AG65" s="372"/>
    </row>
    <row r="66" spans="4:33" s="262" customFormat="1" x14ac:dyDescent="0.25">
      <c r="D66" s="263"/>
      <c r="K66" s="264"/>
      <c r="T66" s="89"/>
      <c r="U66" s="89"/>
      <c r="V66" s="89"/>
      <c r="W66" s="89"/>
      <c r="X66" s="89"/>
      <c r="Y66" s="89"/>
      <c r="AC66" s="372"/>
      <c r="AD66" s="373"/>
      <c r="AE66" s="372"/>
      <c r="AF66" s="372"/>
      <c r="AG66" s="372"/>
    </row>
    <row r="67" spans="4:33" s="262" customFormat="1" x14ac:dyDescent="0.25">
      <c r="D67" s="263"/>
      <c r="K67" s="264"/>
      <c r="T67" s="89"/>
      <c r="U67" s="89"/>
      <c r="V67" s="89"/>
      <c r="W67" s="89"/>
      <c r="X67" s="89"/>
      <c r="Y67" s="89"/>
      <c r="AC67" s="372"/>
      <c r="AD67" s="373"/>
      <c r="AE67" s="372"/>
      <c r="AF67" s="372"/>
      <c r="AG67" s="372"/>
    </row>
    <row r="68" spans="4:33" s="262" customFormat="1" x14ac:dyDescent="0.25">
      <c r="D68" s="263"/>
      <c r="K68" s="264"/>
      <c r="T68" s="89"/>
      <c r="U68" s="89"/>
      <c r="V68" s="89"/>
      <c r="W68" s="89"/>
      <c r="X68" s="89"/>
      <c r="Y68" s="89"/>
      <c r="AC68" s="372"/>
      <c r="AD68" s="373"/>
      <c r="AE68" s="372"/>
      <c r="AF68" s="372"/>
      <c r="AG68" s="372"/>
    </row>
    <row r="69" spans="4:33" s="262" customFormat="1" x14ac:dyDescent="0.25">
      <c r="D69" s="263"/>
      <c r="K69" s="264"/>
      <c r="T69" s="89"/>
      <c r="U69" s="89"/>
      <c r="V69" s="89"/>
      <c r="W69" s="89"/>
      <c r="X69" s="89"/>
      <c r="Y69" s="89"/>
      <c r="AC69" s="372"/>
      <c r="AD69" s="373"/>
      <c r="AE69" s="372"/>
      <c r="AF69" s="372"/>
      <c r="AG69" s="372"/>
    </row>
    <row r="70" spans="4:33" s="262" customFormat="1" x14ac:dyDescent="0.25">
      <c r="D70" s="263"/>
      <c r="K70" s="264"/>
      <c r="T70" s="89"/>
      <c r="U70" s="89"/>
      <c r="V70" s="89"/>
      <c r="W70" s="89"/>
      <c r="X70" s="89"/>
      <c r="Y70" s="89"/>
      <c r="AC70" s="372"/>
      <c r="AD70" s="373"/>
      <c r="AE70" s="372"/>
      <c r="AF70" s="372"/>
      <c r="AG70" s="372"/>
    </row>
    <row r="71" spans="4:33" s="262" customFormat="1" x14ac:dyDescent="0.25">
      <c r="D71" s="263"/>
      <c r="K71" s="264"/>
      <c r="T71" s="89"/>
      <c r="U71" s="89"/>
      <c r="V71" s="89"/>
      <c r="W71" s="89"/>
      <c r="X71" s="89"/>
      <c r="Y71" s="89"/>
      <c r="AC71" s="372"/>
      <c r="AD71" s="373"/>
      <c r="AE71" s="372"/>
      <c r="AF71" s="372"/>
      <c r="AG71" s="372"/>
    </row>
    <row r="72" spans="4:33" s="262" customFormat="1" x14ac:dyDescent="0.25">
      <c r="D72" s="263"/>
      <c r="K72" s="264"/>
      <c r="T72" s="89"/>
      <c r="U72" s="89"/>
      <c r="V72" s="89"/>
      <c r="W72" s="89"/>
      <c r="X72" s="89"/>
      <c r="Y72" s="89"/>
      <c r="AC72" s="372"/>
      <c r="AD72" s="373"/>
      <c r="AE72" s="372"/>
      <c r="AF72" s="372"/>
      <c r="AG72" s="372"/>
    </row>
    <row r="73" spans="4:33" s="262" customFormat="1" x14ac:dyDescent="0.25">
      <c r="D73" s="263"/>
      <c r="K73" s="264"/>
      <c r="T73" s="89"/>
      <c r="U73" s="89"/>
      <c r="V73" s="89"/>
      <c r="W73" s="89"/>
      <c r="X73" s="89"/>
      <c r="Y73" s="89"/>
      <c r="AC73" s="372"/>
      <c r="AD73" s="373"/>
      <c r="AE73" s="372"/>
      <c r="AF73" s="372"/>
      <c r="AG73" s="372"/>
    </row>
    <row r="74" spans="4:33" s="262" customFormat="1" x14ac:dyDescent="0.25">
      <c r="D74" s="263"/>
      <c r="K74" s="264"/>
      <c r="T74" s="89"/>
      <c r="U74" s="89"/>
      <c r="V74" s="89"/>
      <c r="W74" s="89"/>
      <c r="X74" s="89"/>
      <c r="Y74" s="89"/>
      <c r="AC74" s="372"/>
      <c r="AD74" s="373"/>
      <c r="AE74" s="372"/>
      <c r="AF74" s="372"/>
      <c r="AG74" s="372"/>
    </row>
    <row r="75" spans="4:33" s="262" customFormat="1" x14ac:dyDescent="0.25">
      <c r="D75" s="263"/>
      <c r="K75" s="264"/>
      <c r="T75" s="89"/>
      <c r="U75" s="89"/>
      <c r="V75" s="89"/>
      <c r="W75" s="89"/>
      <c r="X75" s="89"/>
      <c r="Y75" s="89"/>
      <c r="AC75" s="372"/>
      <c r="AD75" s="373"/>
      <c r="AE75" s="372"/>
      <c r="AF75" s="372"/>
      <c r="AG75" s="372"/>
    </row>
    <row r="76" spans="4:33" s="262" customFormat="1" x14ac:dyDescent="0.25">
      <c r="D76" s="263"/>
      <c r="K76" s="264"/>
      <c r="T76" s="89"/>
      <c r="U76" s="89"/>
      <c r="V76" s="89"/>
      <c r="W76" s="89"/>
      <c r="X76" s="89"/>
      <c r="Y76" s="89"/>
      <c r="AC76" s="372"/>
      <c r="AD76" s="373"/>
      <c r="AE76" s="372"/>
      <c r="AF76" s="372"/>
      <c r="AG76" s="372"/>
    </row>
    <row r="77" spans="4:33" s="262" customFormat="1" x14ac:dyDescent="0.25">
      <c r="D77" s="263"/>
      <c r="K77" s="264"/>
      <c r="T77" s="89"/>
      <c r="U77" s="89"/>
      <c r="V77" s="89"/>
      <c r="W77" s="89"/>
      <c r="X77" s="89"/>
      <c r="Y77" s="89"/>
      <c r="AC77" s="372"/>
      <c r="AD77" s="373"/>
      <c r="AE77" s="372"/>
      <c r="AF77" s="372"/>
      <c r="AG77" s="372"/>
    </row>
    <row r="78" spans="4:33" s="262" customFormat="1" x14ac:dyDescent="0.25">
      <c r="D78" s="263"/>
      <c r="K78" s="264"/>
      <c r="T78" s="89"/>
      <c r="U78" s="89"/>
      <c r="V78" s="89"/>
      <c r="W78" s="89"/>
      <c r="X78" s="89"/>
      <c r="Y78" s="89"/>
      <c r="AC78" s="372"/>
      <c r="AD78" s="373"/>
      <c r="AE78" s="372"/>
      <c r="AF78" s="372"/>
      <c r="AG78" s="372"/>
    </row>
    <row r="79" spans="4:33" s="262" customFormat="1" x14ac:dyDescent="0.25">
      <c r="D79" s="263"/>
      <c r="K79" s="264"/>
      <c r="T79" s="89"/>
      <c r="U79" s="89"/>
      <c r="V79" s="89"/>
      <c r="W79" s="89"/>
      <c r="X79" s="89"/>
      <c r="Y79" s="89"/>
      <c r="AC79" s="372"/>
      <c r="AD79" s="373"/>
      <c r="AE79" s="372"/>
      <c r="AF79" s="372"/>
      <c r="AG79" s="372"/>
    </row>
    <row r="80" spans="4:33" s="262" customFormat="1" x14ac:dyDescent="0.25">
      <c r="D80" s="263"/>
      <c r="K80" s="264"/>
      <c r="T80" s="89"/>
      <c r="U80" s="89"/>
      <c r="V80" s="89"/>
      <c r="W80" s="89"/>
      <c r="X80" s="89"/>
      <c r="Y80" s="89"/>
      <c r="AC80" s="372"/>
      <c r="AD80" s="373"/>
      <c r="AE80" s="372"/>
      <c r="AF80" s="372"/>
      <c r="AG80" s="372"/>
    </row>
    <row r="81" spans="4:33" s="262" customFormat="1" x14ac:dyDescent="0.25">
      <c r="D81" s="263"/>
      <c r="K81" s="264"/>
      <c r="T81" s="89"/>
      <c r="U81" s="89"/>
      <c r="V81" s="89"/>
      <c r="W81" s="89"/>
      <c r="X81" s="89"/>
      <c r="Y81" s="89"/>
      <c r="AC81" s="372"/>
      <c r="AD81" s="373"/>
      <c r="AE81" s="372"/>
      <c r="AF81" s="372"/>
      <c r="AG81" s="372"/>
    </row>
    <row r="82" spans="4:33" s="262" customFormat="1" x14ac:dyDescent="0.25">
      <c r="D82" s="263"/>
      <c r="K82" s="264"/>
      <c r="T82" s="89"/>
      <c r="U82" s="89"/>
      <c r="V82" s="89"/>
      <c r="W82" s="89"/>
      <c r="X82" s="89"/>
      <c r="Y82" s="89"/>
      <c r="AC82" s="372"/>
      <c r="AD82" s="373"/>
      <c r="AE82" s="372"/>
      <c r="AF82" s="372"/>
      <c r="AG82" s="372"/>
    </row>
    <row r="83" spans="4:33" s="262" customFormat="1" x14ac:dyDescent="0.25">
      <c r="D83" s="263"/>
      <c r="K83" s="264"/>
      <c r="T83" s="89"/>
      <c r="U83" s="89"/>
      <c r="V83" s="89"/>
      <c r="W83" s="89"/>
      <c r="X83" s="89"/>
      <c r="Y83" s="89"/>
      <c r="AC83" s="372"/>
      <c r="AD83" s="373"/>
      <c r="AE83" s="372"/>
      <c r="AF83" s="372"/>
      <c r="AG83" s="372"/>
    </row>
    <row r="84" spans="4:33" s="262" customFormat="1" x14ac:dyDescent="0.25">
      <c r="D84" s="263"/>
      <c r="K84" s="264"/>
      <c r="T84" s="89"/>
      <c r="U84" s="89"/>
      <c r="V84" s="89"/>
      <c r="W84" s="89"/>
      <c r="X84" s="89"/>
      <c r="Y84" s="89"/>
      <c r="AC84" s="372"/>
      <c r="AD84" s="373"/>
      <c r="AE84" s="372"/>
      <c r="AF84" s="372"/>
      <c r="AG84" s="372"/>
    </row>
    <row r="85" spans="4:33" s="262" customFormat="1" x14ac:dyDescent="0.25">
      <c r="D85" s="263"/>
      <c r="K85" s="264"/>
      <c r="T85" s="89"/>
      <c r="U85" s="89"/>
      <c r="V85" s="89"/>
      <c r="W85" s="89"/>
      <c r="X85" s="89"/>
      <c r="Y85" s="89"/>
      <c r="AC85" s="372"/>
      <c r="AD85" s="373"/>
      <c r="AE85" s="372"/>
      <c r="AF85" s="372"/>
      <c r="AG85" s="372"/>
    </row>
    <row r="86" spans="4:33" s="262" customFormat="1" x14ac:dyDescent="0.25">
      <c r="D86" s="263"/>
      <c r="K86" s="264"/>
      <c r="T86" s="89"/>
      <c r="U86" s="89"/>
      <c r="V86" s="89"/>
      <c r="W86" s="89"/>
      <c r="X86" s="89"/>
      <c r="Y86" s="89"/>
      <c r="AC86" s="372"/>
      <c r="AD86" s="373"/>
      <c r="AE86" s="372"/>
      <c r="AF86" s="372"/>
      <c r="AG86" s="372"/>
    </row>
    <row r="87" spans="4:33" s="262" customFormat="1" x14ac:dyDescent="0.25">
      <c r="D87" s="263"/>
      <c r="K87" s="264"/>
      <c r="T87" s="89"/>
      <c r="U87" s="89"/>
      <c r="V87" s="89"/>
      <c r="W87" s="89"/>
      <c r="X87" s="89"/>
      <c r="Y87" s="89"/>
      <c r="AC87" s="372"/>
      <c r="AD87" s="373"/>
      <c r="AE87" s="372"/>
      <c r="AF87" s="372"/>
      <c r="AG87" s="372"/>
    </row>
    <row r="88" spans="4:33" s="262" customFormat="1" x14ac:dyDescent="0.25">
      <c r="D88" s="263"/>
      <c r="K88" s="264"/>
      <c r="T88" s="89"/>
      <c r="U88" s="89"/>
      <c r="V88" s="89"/>
      <c r="W88" s="89"/>
      <c r="X88" s="89"/>
      <c r="Y88" s="89"/>
      <c r="AC88" s="372"/>
      <c r="AD88" s="373"/>
      <c r="AE88" s="372"/>
      <c r="AF88" s="372"/>
      <c r="AG88" s="372"/>
    </row>
    <row r="89" spans="4:33" s="262" customFormat="1" x14ac:dyDescent="0.25">
      <c r="D89" s="263"/>
      <c r="K89" s="264"/>
      <c r="T89" s="89"/>
      <c r="U89" s="89"/>
      <c r="V89" s="89"/>
      <c r="W89" s="89"/>
      <c r="X89" s="89"/>
      <c r="Y89" s="89"/>
      <c r="AC89" s="372"/>
      <c r="AD89" s="373"/>
      <c r="AE89" s="372"/>
      <c r="AF89" s="372"/>
      <c r="AG89" s="372"/>
    </row>
    <row r="90" spans="4:33" s="262" customFormat="1" x14ac:dyDescent="0.25">
      <c r="D90" s="263"/>
      <c r="K90" s="264"/>
      <c r="T90" s="89"/>
      <c r="U90" s="89"/>
      <c r="V90" s="89"/>
      <c r="W90" s="89"/>
      <c r="X90" s="89"/>
      <c r="Y90" s="89"/>
      <c r="AC90" s="372"/>
      <c r="AD90" s="373"/>
      <c r="AE90" s="372"/>
      <c r="AF90" s="372"/>
      <c r="AG90" s="372"/>
    </row>
    <row r="91" spans="4:33" s="262" customFormat="1" x14ac:dyDescent="0.25">
      <c r="D91" s="263"/>
      <c r="K91" s="264"/>
      <c r="T91" s="89"/>
      <c r="U91" s="89"/>
      <c r="V91" s="89"/>
      <c r="W91" s="89"/>
      <c r="X91" s="89"/>
      <c r="Y91" s="89"/>
      <c r="AC91" s="372"/>
      <c r="AD91" s="373"/>
      <c r="AE91" s="372"/>
      <c r="AF91" s="372"/>
      <c r="AG91" s="372"/>
    </row>
    <row r="92" spans="4:33" s="262" customFormat="1" x14ac:dyDescent="0.25">
      <c r="D92" s="263"/>
      <c r="K92" s="264"/>
      <c r="T92" s="89"/>
      <c r="U92" s="89"/>
      <c r="V92" s="89"/>
      <c r="W92" s="89"/>
      <c r="X92" s="89"/>
      <c r="Y92" s="89"/>
      <c r="AC92" s="372"/>
      <c r="AD92" s="373"/>
      <c r="AE92" s="372"/>
      <c r="AF92" s="372"/>
      <c r="AG92" s="372"/>
    </row>
    <row r="93" spans="4:33" s="262" customFormat="1" x14ac:dyDescent="0.25">
      <c r="D93" s="263"/>
      <c r="K93" s="264"/>
      <c r="T93" s="89"/>
      <c r="U93" s="89"/>
      <c r="V93" s="89"/>
      <c r="W93" s="89"/>
      <c r="X93" s="89"/>
      <c r="Y93" s="89"/>
      <c r="AC93" s="372"/>
      <c r="AD93" s="373"/>
      <c r="AE93" s="372"/>
      <c r="AF93" s="372"/>
      <c r="AG93" s="372"/>
    </row>
    <row r="94" spans="4:33" s="262" customFormat="1" x14ac:dyDescent="0.25">
      <c r="D94" s="263"/>
      <c r="K94" s="264"/>
      <c r="T94" s="89"/>
      <c r="U94" s="89"/>
      <c r="V94" s="89"/>
      <c r="W94" s="89"/>
      <c r="X94" s="89"/>
      <c r="Y94" s="89"/>
      <c r="AC94" s="372"/>
      <c r="AD94" s="373"/>
      <c r="AE94" s="372"/>
      <c r="AF94" s="372"/>
      <c r="AG94" s="372"/>
    </row>
    <row r="95" spans="4:33" s="262" customFormat="1" x14ac:dyDescent="0.25">
      <c r="D95" s="263"/>
      <c r="K95" s="264"/>
      <c r="T95" s="89"/>
      <c r="U95" s="89"/>
      <c r="V95" s="89"/>
      <c r="W95" s="89"/>
      <c r="X95" s="89"/>
      <c r="Y95" s="89"/>
      <c r="AC95" s="372"/>
      <c r="AD95" s="373"/>
      <c r="AE95" s="372"/>
      <c r="AF95" s="372"/>
      <c r="AG95" s="372"/>
    </row>
    <row r="96" spans="4:33" s="262" customFormat="1" x14ac:dyDescent="0.25">
      <c r="D96" s="263"/>
      <c r="K96" s="264"/>
      <c r="T96" s="89"/>
      <c r="U96" s="89"/>
      <c r="V96" s="89"/>
      <c r="W96" s="89"/>
      <c r="X96" s="89"/>
      <c r="Y96" s="89"/>
      <c r="AC96" s="372"/>
      <c r="AD96" s="373"/>
      <c r="AE96" s="372"/>
      <c r="AF96" s="372"/>
      <c r="AG96" s="372"/>
    </row>
    <row r="97" spans="4:33" s="262" customFormat="1" x14ac:dyDescent="0.25">
      <c r="D97" s="263"/>
      <c r="K97" s="264"/>
      <c r="T97" s="89"/>
      <c r="U97" s="89"/>
      <c r="V97" s="89"/>
      <c r="W97" s="89"/>
      <c r="X97" s="89"/>
      <c r="Y97" s="89"/>
      <c r="AC97" s="372"/>
      <c r="AD97" s="373"/>
      <c r="AE97" s="372"/>
      <c r="AF97" s="372"/>
      <c r="AG97" s="372"/>
    </row>
    <row r="98" spans="4:33" s="262" customFormat="1" x14ac:dyDescent="0.25">
      <c r="D98" s="263"/>
      <c r="K98" s="264"/>
      <c r="T98" s="89"/>
      <c r="U98" s="89"/>
      <c r="V98" s="89"/>
      <c r="W98" s="89"/>
      <c r="X98" s="89"/>
      <c r="Y98" s="89"/>
      <c r="AC98" s="372"/>
      <c r="AD98" s="373"/>
      <c r="AE98" s="372"/>
      <c r="AF98" s="372"/>
      <c r="AG98" s="372"/>
    </row>
    <row r="99" spans="4:33" s="262" customFormat="1" x14ac:dyDescent="0.25">
      <c r="D99" s="263"/>
      <c r="K99" s="264"/>
      <c r="T99" s="89"/>
      <c r="U99" s="89"/>
      <c r="V99" s="89"/>
      <c r="W99" s="89"/>
      <c r="X99" s="89"/>
      <c r="Y99" s="89"/>
      <c r="AC99" s="372"/>
      <c r="AD99" s="373"/>
      <c r="AE99" s="372"/>
      <c r="AF99" s="372"/>
      <c r="AG99" s="372"/>
    </row>
    <row r="100" spans="4:33" s="262" customFormat="1" x14ac:dyDescent="0.25">
      <c r="D100" s="263"/>
      <c r="K100" s="264"/>
      <c r="T100" s="89"/>
      <c r="U100" s="89"/>
      <c r="V100" s="89"/>
      <c r="W100" s="89"/>
      <c r="X100" s="89"/>
      <c r="Y100" s="89"/>
      <c r="AC100" s="372"/>
      <c r="AD100" s="373"/>
      <c r="AE100" s="372"/>
      <c r="AF100" s="372"/>
      <c r="AG100" s="372"/>
    </row>
    <row r="101" spans="4:33" s="262" customFormat="1" x14ac:dyDescent="0.25">
      <c r="D101" s="263"/>
      <c r="K101" s="264"/>
      <c r="T101" s="89"/>
      <c r="U101" s="89"/>
      <c r="V101" s="89"/>
      <c r="W101" s="89"/>
      <c r="X101" s="89"/>
      <c r="Y101" s="89"/>
      <c r="AC101" s="372"/>
      <c r="AD101" s="373"/>
      <c r="AE101" s="372"/>
      <c r="AF101" s="372"/>
      <c r="AG101" s="372"/>
    </row>
    <row r="102" spans="4:33" s="262" customFormat="1" x14ac:dyDescent="0.25">
      <c r="D102" s="263"/>
      <c r="K102" s="264"/>
      <c r="T102" s="89"/>
      <c r="U102" s="89"/>
      <c r="V102" s="89"/>
      <c r="W102" s="89"/>
      <c r="X102" s="89"/>
      <c r="Y102" s="89"/>
      <c r="AC102" s="372"/>
      <c r="AD102" s="373"/>
      <c r="AE102" s="372"/>
      <c r="AF102" s="372"/>
      <c r="AG102" s="372"/>
    </row>
    <row r="103" spans="4:33" s="262" customFormat="1" x14ac:dyDescent="0.25">
      <c r="D103" s="263"/>
      <c r="K103" s="264"/>
      <c r="T103" s="89"/>
      <c r="U103" s="89"/>
      <c r="V103" s="89"/>
      <c r="W103" s="89"/>
      <c r="X103" s="89"/>
      <c r="Y103" s="89"/>
      <c r="AC103" s="372"/>
      <c r="AD103" s="373"/>
      <c r="AE103" s="372"/>
      <c r="AF103" s="372"/>
      <c r="AG103" s="372"/>
    </row>
    <row r="104" spans="4:33" s="262" customFormat="1" x14ac:dyDescent="0.25">
      <c r="D104" s="263"/>
      <c r="K104" s="264"/>
      <c r="T104" s="89"/>
      <c r="U104" s="89"/>
      <c r="V104" s="89"/>
      <c r="W104" s="89"/>
      <c r="X104" s="89"/>
      <c r="Y104" s="89"/>
      <c r="AC104" s="372"/>
      <c r="AD104" s="373"/>
      <c r="AE104" s="372"/>
      <c r="AF104" s="372"/>
      <c r="AG104" s="372"/>
    </row>
    <row r="105" spans="4:33" s="262" customFormat="1" x14ac:dyDescent="0.25">
      <c r="D105" s="263"/>
      <c r="K105" s="264"/>
      <c r="T105" s="89"/>
      <c r="U105" s="89"/>
      <c r="V105" s="89"/>
      <c r="W105" s="89"/>
      <c r="X105" s="89"/>
      <c r="Y105" s="89"/>
      <c r="AC105" s="372"/>
      <c r="AD105" s="373"/>
      <c r="AE105" s="372"/>
      <c r="AF105" s="372"/>
      <c r="AG105" s="372"/>
    </row>
    <row r="106" spans="4:33" s="262" customFormat="1" x14ac:dyDescent="0.25">
      <c r="D106" s="263"/>
      <c r="K106" s="264"/>
      <c r="T106" s="89"/>
      <c r="U106" s="89"/>
      <c r="V106" s="89"/>
      <c r="W106" s="89"/>
      <c r="X106" s="89"/>
      <c r="Y106" s="89"/>
      <c r="AC106" s="372"/>
      <c r="AD106" s="373"/>
      <c r="AE106" s="372"/>
      <c r="AF106" s="372"/>
      <c r="AG106" s="372"/>
    </row>
    <row r="107" spans="4:33" s="262" customFormat="1" x14ac:dyDescent="0.25">
      <c r="D107" s="263"/>
      <c r="K107" s="264"/>
      <c r="T107" s="89"/>
      <c r="U107" s="89"/>
      <c r="V107" s="89"/>
      <c r="W107" s="89"/>
      <c r="X107" s="89"/>
      <c r="Y107" s="89"/>
      <c r="AC107" s="372"/>
      <c r="AD107" s="373"/>
      <c r="AE107" s="372"/>
      <c r="AF107" s="372"/>
      <c r="AG107" s="372"/>
    </row>
    <row r="108" spans="4:33" s="262" customFormat="1" x14ac:dyDescent="0.25">
      <c r="D108" s="263"/>
      <c r="K108" s="264"/>
      <c r="T108" s="89"/>
      <c r="U108" s="89"/>
      <c r="V108" s="89"/>
      <c r="W108" s="89"/>
      <c r="X108" s="89"/>
      <c r="Y108" s="89"/>
      <c r="AC108" s="372"/>
      <c r="AD108" s="373"/>
      <c r="AE108" s="372"/>
      <c r="AF108" s="372"/>
      <c r="AG108" s="372"/>
    </row>
    <row r="109" spans="4:33" s="262" customFormat="1" x14ac:dyDescent="0.25">
      <c r="D109" s="263"/>
      <c r="K109" s="264"/>
      <c r="T109" s="89"/>
      <c r="U109" s="89"/>
      <c r="V109" s="89"/>
      <c r="W109" s="89"/>
      <c r="X109" s="89"/>
      <c r="Y109" s="89"/>
      <c r="AC109" s="372"/>
      <c r="AD109" s="373"/>
      <c r="AE109" s="372"/>
      <c r="AF109" s="372"/>
      <c r="AG109" s="372"/>
    </row>
    <row r="110" spans="4:33" s="262" customFormat="1" x14ac:dyDescent="0.25">
      <c r="D110" s="263"/>
      <c r="K110" s="264"/>
      <c r="T110" s="89"/>
      <c r="U110" s="89"/>
      <c r="V110" s="89"/>
      <c r="W110" s="89"/>
      <c r="X110" s="89"/>
      <c r="Y110" s="89"/>
      <c r="AC110" s="372"/>
      <c r="AD110" s="373"/>
      <c r="AE110" s="372"/>
      <c r="AF110" s="372"/>
      <c r="AG110" s="372"/>
    </row>
    <row r="111" spans="4:33" s="262" customFormat="1" x14ac:dyDescent="0.25">
      <c r="D111" s="263"/>
      <c r="K111" s="264"/>
      <c r="T111" s="89"/>
      <c r="U111" s="89"/>
      <c r="V111" s="89"/>
      <c r="W111" s="89"/>
      <c r="X111" s="89"/>
      <c r="Y111" s="89"/>
      <c r="AC111" s="372"/>
      <c r="AD111" s="373"/>
      <c r="AE111" s="372"/>
      <c r="AF111" s="372"/>
      <c r="AG111" s="372"/>
    </row>
    <row r="112" spans="4:33" s="262" customFormat="1" x14ac:dyDescent="0.25">
      <c r="D112" s="263"/>
      <c r="K112" s="264"/>
      <c r="T112" s="89"/>
      <c r="U112" s="89"/>
      <c r="V112" s="89"/>
      <c r="W112" s="89"/>
      <c r="X112" s="89"/>
      <c r="Y112" s="89"/>
      <c r="AC112" s="372"/>
      <c r="AD112" s="373"/>
      <c r="AE112" s="372"/>
      <c r="AF112" s="372"/>
      <c r="AG112" s="372"/>
    </row>
    <row r="113" spans="4:33" s="262" customFormat="1" x14ac:dyDescent="0.25">
      <c r="D113" s="263"/>
      <c r="K113" s="264"/>
      <c r="T113" s="89"/>
      <c r="U113" s="89"/>
      <c r="V113" s="89"/>
      <c r="W113" s="89"/>
      <c r="X113" s="89"/>
      <c r="Y113" s="89"/>
      <c r="AC113" s="372"/>
      <c r="AD113" s="373"/>
      <c r="AE113" s="372"/>
      <c r="AF113" s="372"/>
      <c r="AG113" s="372"/>
    </row>
    <row r="114" spans="4:33" s="262" customFormat="1" x14ac:dyDescent="0.25">
      <c r="D114" s="263"/>
      <c r="K114" s="264"/>
      <c r="T114" s="89"/>
      <c r="U114" s="89"/>
      <c r="V114" s="89"/>
      <c r="W114" s="89"/>
      <c r="X114" s="89"/>
      <c r="Y114" s="89"/>
      <c r="AC114" s="372"/>
      <c r="AD114" s="373"/>
      <c r="AE114" s="372"/>
      <c r="AF114" s="372"/>
      <c r="AG114" s="372"/>
    </row>
    <row r="115" spans="4:33" s="262" customFormat="1" x14ac:dyDescent="0.25">
      <c r="D115" s="263"/>
      <c r="K115" s="264"/>
      <c r="T115" s="89"/>
      <c r="U115" s="89"/>
      <c r="V115" s="89"/>
      <c r="W115" s="89"/>
      <c r="X115" s="89"/>
      <c r="Y115" s="89"/>
      <c r="AC115" s="372"/>
      <c r="AD115" s="373"/>
      <c r="AE115" s="372"/>
      <c r="AF115" s="372"/>
      <c r="AG115" s="372"/>
    </row>
    <row r="116" spans="4:33" s="262" customFormat="1" x14ac:dyDescent="0.25">
      <c r="D116" s="263"/>
      <c r="K116" s="264"/>
      <c r="T116" s="89"/>
      <c r="U116" s="89"/>
      <c r="V116" s="89"/>
      <c r="W116" s="89"/>
      <c r="X116" s="89"/>
      <c r="Y116" s="89"/>
      <c r="AC116" s="372"/>
      <c r="AD116" s="373"/>
      <c r="AE116" s="372"/>
      <c r="AF116" s="372"/>
      <c r="AG116" s="372"/>
    </row>
    <row r="117" spans="4:33" s="262" customFormat="1" x14ac:dyDescent="0.25">
      <c r="D117" s="263"/>
      <c r="K117" s="264"/>
      <c r="T117" s="89"/>
      <c r="U117" s="89"/>
      <c r="V117" s="89"/>
      <c r="W117" s="89"/>
      <c r="X117" s="89"/>
      <c r="Y117" s="89"/>
      <c r="AC117" s="372"/>
      <c r="AD117" s="373"/>
      <c r="AE117" s="372"/>
      <c r="AF117" s="372"/>
      <c r="AG117" s="372"/>
    </row>
    <row r="118" spans="4:33" s="262" customFormat="1" x14ac:dyDescent="0.25">
      <c r="D118" s="263"/>
      <c r="K118" s="264"/>
      <c r="T118" s="89"/>
      <c r="U118" s="89"/>
      <c r="V118" s="89"/>
      <c r="W118" s="89"/>
      <c r="X118" s="89"/>
      <c r="Y118" s="89"/>
      <c r="AC118" s="372"/>
      <c r="AD118" s="373"/>
      <c r="AE118" s="372"/>
      <c r="AF118" s="372"/>
      <c r="AG118" s="372"/>
    </row>
    <row r="119" spans="4:33" s="262" customFormat="1" x14ac:dyDescent="0.25">
      <c r="D119" s="263"/>
      <c r="K119" s="264"/>
      <c r="T119" s="89"/>
      <c r="U119" s="89"/>
      <c r="V119" s="89"/>
      <c r="W119" s="89"/>
      <c r="X119" s="89"/>
      <c r="Y119" s="89"/>
      <c r="AC119" s="372"/>
      <c r="AD119" s="373"/>
      <c r="AE119" s="372"/>
      <c r="AF119" s="372"/>
      <c r="AG119" s="372"/>
    </row>
    <row r="120" spans="4:33" s="262" customFormat="1" x14ac:dyDescent="0.25">
      <c r="D120" s="263"/>
      <c r="K120" s="264"/>
      <c r="T120" s="89"/>
      <c r="U120" s="89"/>
      <c r="V120" s="89"/>
      <c r="W120" s="89"/>
      <c r="X120" s="89"/>
      <c r="Y120" s="89"/>
      <c r="AC120" s="372"/>
      <c r="AD120" s="373"/>
      <c r="AE120" s="372"/>
      <c r="AF120" s="372"/>
      <c r="AG120" s="372"/>
    </row>
    <row r="121" spans="4:33" s="262" customFormat="1" x14ac:dyDescent="0.25">
      <c r="D121" s="263"/>
      <c r="K121" s="264"/>
      <c r="T121" s="89"/>
      <c r="U121" s="89"/>
      <c r="V121" s="89"/>
      <c r="W121" s="89"/>
      <c r="X121" s="89"/>
      <c r="Y121" s="89"/>
      <c r="AC121" s="372"/>
      <c r="AD121" s="373"/>
      <c r="AE121" s="372"/>
      <c r="AF121" s="372"/>
      <c r="AG121" s="372"/>
    </row>
    <row r="122" spans="4:33" s="262" customFormat="1" x14ac:dyDescent="0.25">
      <c r="D122" s="263"/>
      <c r="K122" s="264"/>
      <c r="T122" s="89"/>
      <c r="U122" s="89"/>
      <c r="V122" s="89"/>
      <c r="W122" s="89"/>
      <c r="X122" s="89"/>
      <c r="Y122" s="89"/>
      <c r="AC122" s="372"/>
      <c r="AD122" s="373"/>
      <c r="AE122" s="372"/>
      <c r="AF122" s="372"/>
      <c r="AG122" s="372"/>
    </row>
    <row r="123" spans="4:33" s="262" customFormat="1" x14ac:dyDescent="0.25">
      <c r="D123" s="263"/>
      <c r="K123" s="264"/>
      <c r="T123" s="89"/>
      <c r="U123" s="89"/>
      <c r="V123" s="89"/>
      <c r="W123" s="89"/>
      <c r="X123" s="89"/>
      <c r="Y123" s="89"/>
      <c r="AC123" s="372"/>
      <c r="AD123" s="373"/>
      <c r="AE123" s="372"/>
      <c r="AF123" s="372"/>
      <c r="AG123" s="372"/>
    </row>
    <row r="124" spans="4:33" s="262" customFormat="1" x14ac:dyDescent="0.25">
      <c r="D124" s="263"/>
      <c r="K124" s="264"/>
      <c r="T124" s="89"/>
      <c r="U124" s="89"/>
      <c r="V124" s="89"/>
      <c r="W124" s="89"/>
      <c r="X124" s="89"/>
      <c r="Y124" s="89"/>
      <c r="AC124" s="372"/>
      <c r="AD124" s="373"/>
      <c r="AE124" s="372"/>
      <c r="AF124" s="372"/>
      <c r="AG124" s="372"/>
    </row>
    <row r="125" spans="4:33" s="262" customFormat="1" x14ac:dyDescent="0.25">
      <c r="D125" s="263"/>
      <c r="K125" s="264"/>
      <c r="T125" s="89"/>
      <c r="U125" s="89"/>
      <c r="V125" s="89"/>
      <c r="W125" s="89"/>
      <c r="X125" s="89"/>
      <c r="Y125" s="89"/>
      <c r="AC125" s="372"/>
      <c r="AD125" s="373"/>
      <c r="AE125" s="372"/>
      <c r="AF125" s="372"/>
      <c r="AG125" s="372"/>
    </row>
    <row r="126" spans="4:33" s="262" customFormat="1" x14ac:dyDescent="0.25">
      <c r="D126" s="263"/>
      <c r="K126" s="264"/>
      <c r="T126" s="89"/>
      <c r="U126" s="89"/>
      <c r="V126" s="89"/>
      <c r="W126" s="89"/>
      <c r="X126" s="89"/>
      <c r="Y126" s="89"/>
      <c r="AC126" s="372"/>
      <c r="AD126" s="373"/>
      <c r="AE126" s="372"/>
      <c r="AF126" s="372"/>
      <c r="AG126" s="372"/>
    </row>
    <row r="127" spans="4:33" s="262" customFormat="1" x14ac:dyDescent="0.25">
      <c r="D127" s="263"/>
      <c r="K127" s="264"/>
      <c r="T127" s="89"/>
      <c r="U127" s="89"/>
      <c r="V127" s="89"/>
      <c r="W127" s="89"/>
      <c r="X127" s="89"/>
      <c r="Y127" s="89"/>
      <c r="AC127" s="372"/>
      <c r="AD127" s="373"/>
      <c r="AE127" s="372"/>
      <c r="AF127" s="372"/>
      <c r="AG127" s="372"/>
    </row>
    <row r="128" spans="4:33" s="262" customFormat="1" x14ac:dyDescent="0.25">
      <c r="D128" s="263"/>
      <c r="K128" s="264"/>
      <c r="T128" s="89"/>
      <c r="U128" s="89"/>
      <c r="V128" s="89"/>
      <c r="W128" s="89"/>
      <c r="X128" s="89"/>
      <c r="Y128" s="89"/>
      <c r="AC128" s="372"/>
      <c r="AD128" s="373"/>
      <c r="AE128" s="372"/>
      <c r="AF128" s="372"/>
      <c r="AG128" s="372"/>
    </row>
    <row r="129" spans="4:33" s="262" customFormat="1" x14ac:dyDescent="0.25">
      <c r="D129" s="263"/>
      <c r="K129" s="264"/>
      <c r="T129" s="89"/>
      <c r="U129" s="89"/>
      <c r="V129" s="89"/>
      <c r="W129" s="89"/>
      <c r="X129" s="89"/>
      <c r="Y129" s="89"/>
      <c r="AC129" s="372"/>
      <c r="AD129" s="373"/>
      <c r="AE129" s="372"/>
      <c r="AF129" s="372"/>
      <c r="AG129" s="372"/>
    </row>
    <row r="130" spans="4:33" s="262" customFormat="1" x14ac:dyDescent="0.25">
      <c r="D130" s="263"/>
      <c r="K130" s="264"/>
      <c r="T130" s="89"/>
      <c r="U130" s="89"/>
      <c r="V130" s="89"/>
      <c r="W130" s="89"/>
      <c r="X130" s="89"/>
      <c r="Y130" s="89"/>
      <c r="AC130" s="372"/>
      <c r="AD130" s="373"/>
      <c r="AE130" s="372"/>
      <c r="AF130" s="372"/>
      <c r="AG130" s="372"/>
    </row>
    <row r="131" spans="4:33" s="262" customFormat="1" x14ac:dyDescent="0.25">
      <c r="D131" s="263"/>
      <c r="K131" s="264"/>
      <c r="T131" s="89"/>
      <c r="U131" s="89"/>
      <c r="V131" s="89"/>
      <c r="W131" s="89"/>
      <c r="X131" s="89"/>
      <c r="Y131" s="89"/>
      <c r="AC131" s="372"/>
      <c r="AD131" s="373"/>
      <c r="AE131" s="372"/>
      <c r="AF131" s="372"/>
      <c r="AG131" s="372"/>
    </row>
    <row r="132" spans="4:33" s="262" customFormat="1" x14ac:dyDescent="0.25">
      <c r="D132" s="263"/>
      <c r="K132" s="264"/>
      <c r="T132" s="89"/>
      <c r="U132" s="89"/>
      <c r="V132" s="89"/>
      <c r="W132" s="89"/>
      <c r="X132" s="89"/>
      <c r="Y132" s="89"/>
      <c r="AC132" s="372"/>
      <c r="AD132" s="373"/>
      <c r="AE132" s="372"/>
      <c r="AF132" s="372"/>
      <c r="AG132" s="372"/>
    </row>
    <row r="133" spans="4:33" s="262" customFormat="1" x14ac:dyDescent="0.25">
      <c r="D133" s="263"/>
      <c r="K133" s="264"/>
      <c r="T133" s="89"/>
      <c r="U133" s="89"/>
      <c r="V133" s="89"/>
      <c r="W133" s="89"/>
      <c r="X133" s="89"/>
      <c r="Y133" s="89"/>
      <c r="AC133" s="372"/>
      <c r="AD133" s="373"/>
      <c r="AE133" s="372"/>
      <c r="AF133" s="372"/>
      <c r="AG133" s="372"/>
    </row>
    <row r="134" spans="4:33" s="262" customFormat="1" x14ac:dyDescent="0.25">
      <c r="D134" s="263"/>
      <c r="K134" s="264"/>
      <c r="T134" s="89"/>
      <c r="U134" s="89"/>
      <c r="V134" s="89"/>
      <c r="W134" s="89"/>
      <c r="X134" s="89"/>
      <c r="Y134" s="89"/>
      <c r="AC134" s="372"/>
      <c r="AD134" s="373"/>
      <c r="AE134" s="372"/>
      <c r="AF134" s="372"/>
      <c r="AG134" s="372"/>
    </row>
    <row r="135" spans="4:33" s="262" customFormat="1" x14ac:dyDescent="0.25">
      <c r="D135" s="263"/>
      <c r="K135" s="264"/>
      <c r="T135" s="89"/>
      <c r="U135" s="89"/>
      <c r="V135" s="89"/>
      <c r="W135" s="89"/>
      <c r="X135" s="89"/>
      <c r="Y135" s="89"/>
      <c r="AC135" s="372"/>
      <c r="AD135" s="373"/>
      <c r="AE135" s="372"/>
      <c r="AF135" s="372"/>
      <c r="AG135" s="372"/>
    </row>
    <row r="136" spans="4:33" s="262" customFormat="1" x14ac:dyDescent="0.25">
      <c r="D136" s="263"/>
      <c r="K136" s="264"/>
      <c r="T136" s="89"/>
      <c r="U136" s="89"/>
      <c r="V136" s="89"/>
      <c r="W136" s="89"/>
      <c r="X136" s="89"/>
      <c r="Y136" s="89"/>
      <c r="AC136" s="372"/>
      <c r="AD136" s="373"/>
      <c r="AE136" s="372"/>
      <c r="AF136" s="372"/>
      <c r="AG136" s="372"/>
    </row>
    <row r="137" spans="4:33" s="262" customFormat="1" x14ac:dyDescent="0.25">
      <c r="D137" s="263"/>
      <c r="K137" s="264"/>
      <c r="T137" s="89"/>
      <c r="U137" s="89"/>
      <c r="V137" s="89"/>
      <c r="W137" s="89"/>
      <c r="X137" s="89"/>
      <c r="Y137" s="89"/>
      <c r="AC137" s="372"/>
      <c r="AD137" s="373"/>
      <c r="AE137" s="372"/>
      <c r="AF137" s="372"/>
      <c r="AG137" s="372"/>
    </row>
    <row r="138" spans="4:33" s="262" customFormat="1" x14ac:dyDescent="0.25">
      <c r="D138" s="263"/>
      <c r="K138" s="264"/>
      <c r="T138" s="89"/>
      <c r="U138" s="89"/>
      <c r="V138" s="89"/>
      <c r="W138" s="89"/>
      <c r="X138" s="89"/>
      <c r="Y138" s="89"/>
      <c r="AC138" s="372"/>
      <c r="AD138" s="373"/>
      <c r="AE138" s="372"/>
      <c r="AF138" s="372"/>
      <c r="AG138" s="372"/>
    </row>
    <row r="139" spans="4:33" s="262" customFormat="1" x14ac:dyDescent="0.25">
      <c r="D139" s="263"/>
      <c r="K139" s="264"/>
      <c r="T139" s="89"/>
      <c r="U139" s="89"/>
      <c r="V139" s="89"/>
      <c r="W139" s="89"/>
      <c r="X139" s="89"/>
      <c r="Y139" s="89"/>
      <c r="AC139" s="372"/>
      <c r="AD139" s="373"/>
      <c r="AE139" s="372"/>
      <c r="AF139" s="372"/>
      <c r="AG139" s="372"/>
    </row>
    <row r="140" spans="4:33" s="262" customFormat="1" x14ac:dyDescent="0.25">
      <c r="D140" s="263"/>
      <c r="K140" s="264"/>
      <c r="T140" s="89"/>
      <c r="U140" s="89"/>
      <c r="V140" s="89"/>
      <c r="W140" s="89"/>
      <c r="X140" s="89"/>
      <c r="Y140" s="89"/>
      <c r="AC140" s="372"/>
      <c r="AD140" s="373"/>
      <c r="AE140" s="372"/>
      <c r="AF140" s="372"/>
      <c r="AG140" s="372"/>
    </row>
    <row r="141" spans="4:33" s="262" customFormat="1" x14ac:dyDescent="0.25">
      <c r="D141" s="263"/>
      <c r="K141" s="264"/>
      <c r="T141" s="89"/>
      <c r="U141" s="89"/>
      <c r="V141" s="89"/>
      <c r="W141" s="89"/>
      <c r="X141" s="89"/>
      <c r="Y141" s="89"/>
      <c r="AC141" s="372"/>
      <c r="AD141" s="373"/>
      <c r="AE141" s="372"/>
      <c r="AF141" s="372"/>
      <c r="AG141" s="372"/>
    </row>
    <row r="142" spans="4:33" s="262" customFormat="1" x14ac:dyDescent="0.25">
      <c r="D142" s="263"/>
      <c r="K142" s="264"/>
      <c r="T142" s="89"/>
      <c r="U142" s="89"/>
      <c r="V142" s="89"/>
      <c r="W142" s="89"/>
      <c r="X142" s="89"/>
      <c r="Y142" s="89"/>
      <c r="AC142" s="372"/>
      <c r="AD142" s="373"/>
      <c r="AE142" s="372"/>
      <c r="AF142" s="372"/>
      <c r="AG142" s="372"/>
    </row>
    <row r="143" spans="4:33" s="262" customFormat="1" x14ac:dyDescent="0.25">
      <c r="D143" s="263"/>
      <c r="K143" s="264"/>
      <c r="T143" s="89"/>
      <c r="U143" s="89"/>
      <c r="V143" s="89"/>
      <c r="W143" s="89"/>
      <c r="X143" s="89"/>
      <c r="Y143" s="89"/>
      <c r="AC143" s="372"/>
      <c r="AD143" s="373"/>
      <c r="AE143" s="372"/>
      <c r="AF143" s="372"/>
      <c r="AG143" s="372"/>
    </row>
    <row r="144" spans="4:33" s="262" customFormat="1" x14ac:dyDescent="0.25">
      <c r="D144" s="263"/>
      <c r="K144" s="264"/>
      <c r="T144" s="89"/>
      <c r="U144" s="89"/>
      <c r="V144" s="89"/>
      <c r="W144" s="89"/>
      <c r="X144" s="89"/>
      <c r="Y144" s="89"/>
      <c r="AC144" s="372"/>
      <c r="AD144" s="373"/>
      <c r="AE144" s="372"/>
      <c r="AF144" s="372"/>
      <c r="AG144" s="372"/>
    </row>
    <row r="145" spans="4:33" s="262" customFormat="1" x14ac:dyDescent="0.25">
      <c r="D145" s="263"/>
      <c r="K145" s="264"/>
      <c r="T145" s="89"/>
      <c r="U145" s="89"/>
      <c r="V145" s="89"/>
      <c r="W145" s="89"/>
      <c r="X145" s="89"/>
      <c r="Y145" s="89"/>
      <c r="AC145" s="372"/>
      <c r="AD145" s="373"/>
      <c r="AE145" s="372"/>
      <c r="AF145" s="372"/>
      <c r="AG145" s="372"/>
    </row>
    <row r="146" spans="4:33" s="262" customFormat="1" x14ac:dyDescent="0.25">
      <c r="D146" s="263"/>
      <c r="K146" s="264"/>
      <c r="T146" s="89"/>
      <c r="U146" s="89"/>
      <c r="V146" s="89"/>
      <c r="W146" s="89"/>
      <c r="X146" s="89"/>
      <c r="Y146" s="89"/>
      <c r="AC146" s="372"/>
      <c r="AD146" s="373"/>
      <c r="AE146" s="372"/>
      <c r="AF146" s="372"/>
      <c r="AG146" s="372"/>
    </row>
    <row r="147" spans="4:33" s="262" customFormat="1" x14ac:dyDescent="0.25">
      <c r="D147" s="263"/>
      <c r="K147" s="264"/>
      <c r="T147" s="89"/>
      <c r="U147" s="89"/>
      <c r="V147" s="89"/>
      <c r="W147" s="89"/>
      <c r="X147" s="89"/>
      <c r="Y147" s="89"/>
      <c r="AC147" s="372"/>
      <c r="AD147" s="373"/>
      <c r="AE147" s="372"/>
      <c r="AF147" s="372"/>
      <c r="AG147" s="372"/>
    </row>
    <row r="148" spans="4:33" s="262" customFormat="1" x14ac:dyDescent="0.25">
      <c r="D148" s="263"/>
      <c r="K148" s="264"/>
      <c r="T148" s="89"/>
      <c r="U148" s="89"/>
      <c r="V148" s="89"/>
      <c r="W148" s="89"/>
      <c r="X148" s="89"/>
      <c r="Y148" s="89"/>
      <c r="AC148" s="372"/>
      <c r="AD148" s="373"/>
      <c r="AE148" s="372"/>
      <c r="AF148" s="372"/>
      <c r="AG148" s="372"/>
    </row>
    <row r="149" spans="4:33" s="262" customFormat="1" x14ac:dyDescent="0.25">
      <c r="D149" s="263"/>
      <c r="K149" s="264"/>
      <c r="T149" s="89"/>
      <c r="U149" s="89"/>
      <c r="V149" s="89"/>
      <c r="W149" s="89"/>
      <c r="X149" s="89"/>
      <c r="Y149" s="89"/>
      <c r="AC149" s="372"/>
      <c r="AD149" s="373"/>
      <c r="AE149" s="372"/>
      <c r="AF149" s="372"/>
      <c r="AG149" s="372"/>
    </row>
    <row r="150" spans="4:33" s="262" customFormat="1" x14ac:dyDescent="0.25">
      <c r="D150" s="263"/>
      <c r="K150" s="264"/>
      <c r="T150" s="89"/>
      <c r="U150" s="89"/>
      <c r="V150" s="89"/>
      <c r="W150" s="89"/>
      <c r="X150" s="89"/>
      <c r="Y150" s="89"/>
      <c r="AC150" s="372"/>
      <c r="AD150" s="373"/>
      <c r="AE150" s="372"/>
      <c r="AF150" s="372"/>
      <c r="AG150" s="372"/>
    </row>
    <row r="151" spans="4:33" s="262" customFormat="1" x14ac:dyDescent="0.25">
      <c r="D151" s="263"/>
      <c r="K151" s="264"/>
      <c r="T151" s="89"/>
      <c r="U151" s="89"/>
      <c r="V151" s="89"/>
      <c r="W151" s="89"/>
      <c r="X151" s="89"/>
      <c r="Y151" s="89"/>
      <c r="AC151" s="372"/>
      <c r="AD151" s="373"/>
      <c r="AE151" s="372"/>
      <c r="AF151" s="372"/>
      <c r="AG151" s="372"/>
    </row>
    <row r="152" spans="4:33" s="262" customFormat="1" x14ac:dyDescent="0.25">
      <c r="D152" s="263"/>
      <c r="K152" s="264"/>
      <c r="T152" s="89"/>
      <c r="U152" s="89"/>
      <c r="V152" s="89"/>
      <c r="W152" s="89"/>
      <c r="X152" s="89"/>
      <c r="Y152" s="89"/>
      <c r="AC152" s="372"/>
      <c r="AD152" s="373"/>
      <c r="AE152" s="372"/>
      <c r="AF152" s="372"/>
      <c r="AG152" s="372"/>
    </row>
    <row r="153" spans="4:33" s="262" customFormat="1" x14ac:dyDescent="0.25">
      <c r="D153" s="263"/>
      <c r="K153" s="264"/>
      <c r="T153" s="89"/>
      <c r="U153" s="89"/>
      <c r="V153" s="89"/>
      <c r="W153" s="89"/>
      <c r="X153" s="89"/>
      <c r="Y153" s="89"/>
      <c r="AC153" s="372"/>
      <c r="AD153" s="373"/>
      <c r="AE153" s="372"/>
      <c r="AF153" s="372"/>
      <c r="AG153" s="372"/>
    </row>
    <row r="154" spans="4:33" s="262" customFormat="1" x14ac:dyDescent="0.25">
      <c r="D154" s="263"/>
      <c r="K154" s="264"/>
      <c r="T154" s="89"/>
      <c r="U154" s="89"/>
      <c r="V154" s="89"/>
      <c r="W154" s="89"/>
      <c r="X154" s="89"/>
      <c r="Y154" s="89"/>
      <c r="AC154" s="372"/>
      <c r="AD154" s="373"/>
      <c r="AE154" s="372"/>
      <c r="AF154" s="372"/>
      <c r="AG154" s="372"/>
    </row>
    <row r="155" spans="4:33" s="262" customFormat="1" x14ac:dyDescent="0.25">
      <c r="D155" s="263"/>
      <c r="K155" s="264"/>
      <c r="T155" s="89"/>
      <c r="U155" s="89"/>
      <c r="V155" s="89"/>
      <c r="W155" s="89"/>
      <c r="X155" s="89"/>
      <c r="Y155" s="89"/>
      <c r="AC155" s="372"/>
      <c r="AD155" s="373"/>
      <c r="AE155" s="372"/>
      <c r="AF155" s="372"/>
      <c r="AG155" s="372"/>
    </row>
    <row r="156" spans="4:33" s="262" customFormat="1" x14ac:dyDescent="0.25">
      <c r="D156" s="263"/>
      <c r="K156" s="264"/>
      <c r="T156" s="89"/>
      <c r="U156" s="89"/>
      <c r="V156" s="89"/>
      <c r="W156" s="89"/>
      <c r="X156" s="89"/>
      <c r="Y156" s="89"/>
      <c r="AC156" s="372"/>
      <c r="AD156" s="373"/>
      <c r="AE156" s="372"/>
      <c r="AF156" s="372"/>
      <c r="AG156" s="372"/>
    </row>
    <row r="157" spans="4:33" s="262" customFormat="1" x14ac:dyDescent="0.25">
      <c r="D157" s="263"/>
      <c r="K157" s="264"/>
      <c r="T157" s="89"/>
      <c r="U157" s="89"/>
      <c r="V157" s="89"/>
      <c r="W157" s="89"/>
      <c r="X157" s="89"/>
      <c r="Y157" s="89"/>
      <c r="AC157" s="372"/>
      <c r="AD157" s="373"/>
      <c r="AE157" s="372"/>
      <c r="AF157" s="372"/>
      <c r="AG157" s="372"/>
    </row>
    <row r="158" spans="4:33" s="262" customFormat="1" x14ac:dyDescent="0.25">
      <c r="D158" s="263"/>
      <c r="K158" s="264"/>
      <c r="T158" s="89"/>
      <c r="U158" s="89"/>
      <c r="V158" s="89"/>
      <c r="W158" s="89"/>
      <c r="X158" s="89"/>
      <c r="Y158" s="89"/>
      <c r="AC158" s="372"/>
      <c r="AD158" s="373"/>
      <c r="AE158" s="372"/>
      <c r="AF158" s="372"/>
      <c r="AG158" s="372"/>
    </row>
    <row r="159" spans="4:33" s="262" customFormat="1" x14ac:dyDescent="0.25">
      <c r="D159" s="263"/>
      <c r="K159" s="264"/>
      <c r="T159" s="89"/>
      <c r="U159" s="89"/>
      <c r="V159" s="89"/>
      <c r="W159" s="89"/>
      <c r="X159" s="89"/>
      <c r="Y159" s="89"/>
      <c r="AC159" s="372"/>
      <c r="AD159" s="373"/>
      <c r="AE159" s="372"/>
      <c r="AF159" s="372"/>
      <c r="AG159" s="372"/>
    </row>
    <row r="160" spans="4:33" s="262" customFormat="1" x14ac:dyDescent="0.25">
      <c r="D160" s="263"/>
      <c r="K160" s="264"/>
      <c r="T160" s="89"/>
      <c r="U160" s="89"/>
      <c r="V160" s="89"/>
      <c r="W160" s="89"/>
      <c r="X160" s="89"/>
      <c r="Y160" s="89"/>
      <c r="AC160" s="372"/>
      <c r="AD160" s="373"/>
      <c r="AE160" s="372"/>
      <c r="AF160" s="372"/>
      <c r="AG160" s="372"/>
    </row>
    <row r="161" spans="4:33" s="262" customFormat="1" x14ac:dyDescent="0.25">
      <c r="D161" s="263"/>
      <c r="K161" s="264"/>
      <c r="T161" s="89"/>
      <c r="U161" s="89"/>
      <c r="V161" s="89"/>
      <c r="W161" s="89"/>
      <c r="X161" s="89"/>
      <c r="Y161" s="89"/>
      <c r="AC161" s="372"/>
      <c r="AD161" s="373"/>
      <c r="AE161" s="372"/>
      <c r="AF161" s="372"/>
      <c r="AG161" s="372"/>
    </row>
    <row r="162" spans="4:33" s="262" customFormat="1" x14ac:dyDescent="0.25">
      <c r="D162" s="263"/>
      <c r="K162" s="264"/>
      <c r="T162" s="89"/>
      <c r="U162" s="89"/>
      <c r="V162" s="89"/>
      <c r="W162" s="89"/>
      <c r="X162" s="89"/>
      <c r="Y162" s="89"/>
      <c r="AC162" s="372"/>
      <c r="AD162" s="373"/>
      <c r="AE162" s="372"/>
      <c r="AF162" s="372"/>
      <c r="AG162" s="372"/>
    </row>
    <row r="163" spans="4:33" s="262" customFormat="1" x14ac:dyDescent="0.25">
      <c r="D163" s="263"/>
      <c r="K163" s="264"/>
      <c r="T163" s="89"/>
      <c r="U163" s="89"/>
      <c r="V163" s="89"/>
      <c r="W163" s="89"/>
      <c r="X163" s="89"/>
      <c r="Y163" s="89"/>
      <c r="AC163" s="372"/>
      <c r="AD163" s="373"/>
      <c r="AE163" s="372"/>
      <c r="AF163" s="372"/>
      <c r="AG163" s="372"/>
    </row>
    <row r="164" spans="4:33" s="262" customFormat="1" x14ac:dyDescent="0.25">
      <c r="D164" s="263"/>
      <c r="K164" s="264"/>
      <c r="T164" s="89"/>
      <c r="U164" s="89"/>
      <c r="V164" s="89"/>
      <c r="W164" s="89"/>
      <c r="X164" s="89"/>
      <c r="Y164" s="89"/>
      <c r="AC164" s="372"/>
      <c r="AD164" s="373"/>
      <c r="AE164" s="372"/>
      <c r="AF164" s="372"/>
      <c r="AG164" s="372"/>
    </row>
    <row r="165" spans="4:33" s="262" customFormat="1" x14ac:dyDescent="0.25">
      <c r="D165" s="263"/>
      <c r="K165" s="264"/>
      <c r="T165" s="89"/>
      <c r="U165" s="89"/>
      <c r="V165" s="89"/>
      <c r="W165" s="89"/>
      <c r="X165" s="89"/>
      <c r="Y165" s="89"/>
      <c r="AC165" s="372"/>
      <c r="AD165" s="373"/>
      <c r="AE165" s="372"/>
      <c r="AF165" s="372"/>
      <c r="AG165" s="372"/>
    </row>
    <row r="166" spans="4:33" s="262" customFormat="1" x14ac:dyDescent="0.25">
      <c r="D166" s="263"/>
      <c r="K166" s="264"/>
      <c r="T166" s="89"/>
      <c r="U166" s="89"/>
      <c r="V166" s="89"/>
      <c r="W166" s="89"/>
      <c r="X166" s="89"/>
      <c r="Y166" s="89"/>
      <c r="AC166" s="372"/>
      <c r="AD166" s="373"/>
      <c r="AE166" s="372"/>
      <c r="AF166" s="372"/>
      <c r="AG166" s="372"/>
    </row>
    <row r="167" spans="4:33" s="262" customFormat="1" x14ac:dyDescent="0.25">
      <c r="D167" s="263"/>
      <c r="K167" s="264"/>
      <c r="T167" s="89"/>
      <c r="U167" s="89"/>
      <c r="V167" s="89"/>
      <c r="W167" s="89"/>
      <c r="X167" s="89"/>
      <c r="Y167" s="89"/>
      <c r="AC167" s="372"/>
      <c r="AD167" s="373"/>
      <c r="AE167" s="372"/>
      <c r="AF167" s="372"/>
      <c r="AG167" s="372"/>
    </row>
    <row r="168" spans="4:33" s="262" customFormat="1" x14ac:dyDescent="0.25">
      <c r="D168" s="263"/>
      <c r="K168" s="264"/>
      <c r="T168" s="89"/>
      <c r="U168" s="89"/>
      <c r="V168" s="89"/>
      <c r="W168" s="89"/>
      <c r="X168" s="89"/>
      <c r="Y168" s="89"/>
      <c r="AC168" s="372"/>
      <c r="AD168" s="373"/>
      <c r="AE168" s="372"/>
      <c r="AF168" s="372"/>
      <c r="AG168" s="372"/>
    </row>
    <row r="169" spans="4:33" s="262" customFormat="1" x14ac:dyDescent="0.25">
      <c r="D169" s="263"/>
      <c r="K169" s="264"/>
      <c r="T169" s="89"/>
      <c r="U169" s="89"/>
      <c r="V169" s="89"/>
      <c r="W169" s="89"/>
      <c r="X169" s="89"/>
      <c r="Y169" s="89"/>
      <c r="AC169" s="372"/>
      <c r="AD169" s="373"/>
      <c r="AE169" s="372"/>
      <c r="AF169" s="372"/>
      <c r="AG169" s="372"/>
    </row>
    <row r="170" spans="4:33" s="262" customFormat="1" x14ac:dyDescent="0.25">
      <c r="D170" s="263"/>
      <c r="K170" s="264"/>
      <c r="T170" s="89"/>
      <c r="U170" s="89"/>
      <c r="V170" s="89"/>
      <c r="W170" s="89"/>
      <c r="X170" s="89"/>
      <c r="Y170" s="89"/>
      <c r="AC170" s="372"/>
      <c r="AD170" s="373"/>
      <c r="AE170" s="372"/>
      <c r="AF170" s="372"/>
      <c r="AG170" s="372"/>
    </row>
    <row r="171" spans="4:33" s="262" customFormat="1" x14ac:dyDescent="0.25">
      <c r="D171" s="263"/>
      <c r="K171" s="264"/>
      <c r="T171" s="89"/>
      <c r="U171" s="89"/>
      <c r="V171" s="89"/>
      <c r="W171" s="89"/>
      <c r="X171" s="89"/>
      <c r="Y171" s="89"/>
      <c r="AC171" s="372"/>
      <c r="AD171" s="373"/>
      <c r="AE171" s="372"/>
      <c r="AF171" s="372"/>
      <c r="AG171" s="372"/>
    </row>
    <row r="172" spans="4:33" s="262" customFormat="1" x14ac:dyDescent="0.25">
      <c r="D172" s="263"/>
      <c r="K172" s="264"/>
      <c r="T172" s="89"/>
      <c r="U172" s="89"/>
      <c r="V172" s="89"/>
      <c r="W172" s="89"/>
      <c r="X172" s="89"/>
      <c r="Y172" s="89"/>
      <c r="AC172" s="372"/>
      <c r="AD172" s="373"/>
      <c r="AE172" s="372"/>
      <c r="AF172" s="372"/>
      <c r="AG172" s="372"/>
    </row>
    <row r="173" spans="4:33" s="262" customFormat="1" x14ac:dyDescent="0.25">
      <c r="D173" s="263"/>
      <c r="K173" s="264"/>
      <c r="T173" s="89"/>
      <c r="U173" s="89"/>
      <c r="V173" s="89"/>
      <c r="W173" s="89"/>
      <c r="X173" s="89"/>
      <c r="Y173" s="89"/>
      <c r="AC173" s="372"/>
      <c r="AD173" s="373"/>
      <c r="AE173" s="372"/>
      <c r="AF173" s="372"/>
      <c r="AG173" s="372"/>
    </row>
    <row r="174" spans="4:33" s="262" customFormat="1" x14ac:dyDescent="0.25">
      <c r="D174" s="263"/>
      <c r="K174" s="264"/>
      <c r="T174" s="89"/>
      <c r="U174" s="89"/>
      <c r="V174" s="89"/>
      <c r="W174" s="89"/>
      <c r="X174" s="89"/>
      <c r="Y174" s="89"/>
      <c r="AC174" s="372"/>
      <c r="AD174" s="373"/>
      <c r="AE174" s="372"/>
      <c r="AF174" s="372"/>
      <c r="AG174" s="372"/>
    </row>
    <row r="175" spans="4:33" s="262" customFormat="1" x14ac:dyDescent="0.25">
      <c r="D175" s="263"/>
      <c r="K175" s="264"/>
      <c r="T175" s="89"/>
      <c r="U175" s="89"/>
      <c r="V175" s="89"/>
      <c r="W175" s="89"/>
      <c r="X175" s="89"/>
      <c r="Y175" s="89"/>
      <c r="AC175" s="372"/>
      <c r="AD175" s="373"/>
      <c r="AE175" s="372"/>
      <c r="AF175" s="372"/>
      <c r="AG175" s="372"/>
    </row>
    <row r="176" spans="4:33" s="262" customFormat="1" x14ac:dyDescent="0.25">
      <c r="D176" s="263"/>
      <c r="K176" s="264"/>
      <c r="T176" s="89"/>
      <c r="U176" s="89"/>
      <c r="V176" s="89"/>
      <c r="W176" s="89"/>
      <c r="X176" s="89"/>
      <c r="Y176" s="89"/>
      <c r="AC176" s="372"/>
      <c r="AD176" s="373"/>
      <c r="AE176" s="372"/>
      <c r="AF176" s="372"/>
      <c r="AG176" s="372"/>
    </row>
    <row r="177" spans="4:33" s="262" customFormat="1" x14ac:dyDescent="0.25">
      <c r="D177" s="263"/>
      <c r="K177" s="264"/>
      <c r="T177" s="89"/>
      <c r="U177" s="89"/>
      <c r="V177" s="89"/>
      <c r="W177" s="89"/>
      <c r="X177" s="89"/>
      <c r="Y177" s="89"/>
      <c r="AC177" s="372"/>
      <c r="AD177" s="373"/>
      <c r="AE177" s="372"/>
      <c r="AF177" s="372"/>
      <c r="AG177" s="372"/>
    </row>
    <row r="178" spans="4:33" s="262" customFormat="1" x14ac:dyDescent="0.25">
      <c r="D178" s="263"/>
      <c r="K178" s="264"/>
      <c r="T178" s="89"/>
      <c r="U178" s="89"/>
      <c r="V178" s="89"/>
      <c r="W178" s="89"/>
      <c r="X178" s="89"/>
      <c r="Y178" s="89"/>
      <c r="AC178" s="372"/>
      <c r="AD178" s="373"/>
      <c r="AE178" s="372"/>
      <c r="AF178" s="372"/>
      <c r="AG178" s="372"/>
    </row>
    <row r="179" spans="4:33" s="262" customFormat="1" x14ac:dyDescent="0.25">
      <c r="D179" s="263"/>
      <c r="K179" s="264"/>
      <c r="T179" s="89"/>
      <c r="U179" s="89"/>
      <c r="V179" s="89"/>
      <c r="W179" s="89"/>
      <c r="X179" s="89"/>
      <c r="Y179" s="89"/>
      <c r="AC179" s="372"/>
      <c r="AD179" s="373"/>
      <c r="AE179" s="372"/>
      <c r="AF179" s="372"/>
      <c r="AG179" s="372"/>
    </row>
    <row r="180" spans="4:33" s="262" customFormat="1" x14ac:dyDescent="0.25">
      <c r="D180" s="263"/>
      <c r="K180" s="264"/>
      <c r="T180" s="89"/>
      <c r="U180" s="89"/>
      <c r="V180" s="89"/>
      <c r="W180" s="89"/>
      <c r="X180" s="89"/>
      <c r="Y180" s="89"/>
      <c r="AC180" s="372"/>
      <c r="AD180" s="373"/>
      <c r="AE180" s="372"/>
      <c r="AF180" s="372"/>
      <c r="AG180" s="372"/>
    </row>
    <row r="181" spans="4:33" s="262" customFormat="1" x14ac:dyDescent="0.25">
      <c r="D181" s="263"/>
      <c r="K181" s="264"/>
      <c r="T181" s="89"/>
      <c r="U181" s="89"/>
      <c r="V181" s="89"/>
      <c r="W181" s="89"/>
      <c r="X181" s="89"/>
      <c r="Y181" s="89"/>
      <c r="AC181" s="372"/>
      <c r="AD181" s="373"/>
      <c r="AE181" s="372"/>
      <c r="AF181" s="372"/>
      <c r="AG181" s="372"/>
    </row>
    <row r="182" spans="4:33" s="262" customFormat="1" x14ac:dyDescent="0.25">
      <c r="D182" s="263"/>
      <c r="K182" s="264"/>
      <c r="T182" s="89"/>
      <c r="U182" s="89"/>
      <c r="V182" s="89"/>
      <c r="W182" s="89"/>
      <c r="X182" s="89"/>
      <c r="Y182" s="89"/>
      <c r="AC182" s="372"/>
      <c r="AD182" s="373"/>
      <c r="AE182" s="372"/>
      <c r="AF182" s="372"/>
      <c r="AG182" s="372"/>
    </row>
    <row r="183" spans="4:33" s="262" customFormat="1" x14ac:dyDescent="0.25">
      <c r="D183" s="263"/>
      <c r="K183" s="264"/>
      <c r="T183" s="89"/>
      <c r="U183" s="89"/>
      <c r="V183" s="89"/>
      <c r="W183" s="89"/>
      <c r="X183" s="89"/>
      <c r="Y183" s="89"/>
      <c r="AC183" s="372"/>
      <c r="AD183" s="373"/>
      <c r="AE183" s="372"/>
      <c r="AF183" s="372"/>
      <c r="AG183" s="372"/>
    </row>
    <row r="184" spans="4:33" s="262" customFormat="1" x14ac:dyDescent="0.25">
      <c r="D184" s="263"/>
      <c r="K184" s="264"/>
      <c r="T184" s="89"/>
      <c r="U184" s="89"/>
      <c r="V184" s="89"/>
      <c r="W184" s="89"/>
      <c r="X184" s="89"/>
      <c r="Y184" s="89"/>
      <c r="AC184" s="372"/>
      <c r="AD184" s="373"/>
      <c r="AE184" s="372"/>
      <c r="AF184" s="372"/>
      <c r="AG184" s="372"/>
    </row>
    <row r="185" spans="4:33" s="262" customFormat="1" x14ac:dyDescent="0.25">
      <c r="D185" s="263"/>
      <c r="K185" s="264"/>
      <c r="T185" s="89"/>
      <c r="U185" s="89"/>
      <c r="V185" s="89"/>
      <c r="W185" s="89"/>
      <c r="X185" s="89"/>
      <c r="Y185" s="89"/>
      <c r="AC185" s="372"/>
      <c r="AD185" s="373"/>
      <c r="AE185" s="372"/>
      <c r="AF185" s="372"/>
      <c r="AG185" s="372"/>
    </row>
    <row r="186" spans="4:33" s="262" customFormat="1" x14ac:dyDescent="0.25">
      <c r="D186" s="263"/>
      <c r="K186" s="264"/>
      <c r="T186" s="89"/>
      <c r="U186" s="89"/>
      <c r="V186" s="89"/>
      <c r="W186" s="89"/>
      <c r="X186" s="89"/>
      <c r="Y186" s="89"/>
      <c r="AC186" s="372"/>
      <c r="AD186" s="373"/>
      <c r="AE186" s="372"/>
      <c r="AF186" s="372"/>
      <c r="AG186" s="372"/>
    </row>
    <row r="187" spans="4:33" s="262" customFormat="1" x14ac:dyDescent="0.25">
      <c r="D187" s="263"/>
      <c r="K187" s="264"/>
      <c r="T187" s="89"/>
      <c r="U187" s="89"/>
      <c r="V187" s="89"/>
      <c r="W187" s="89"/>
      <c r="X187" s="89"/>
      <c r="Y187" s="89"/>
      <c r="AC187" s="372"/>
      <c r="AD187" s="373"/>
      <c r="AE187" s="372"/>
      <c r="AF187" s="372"/>
      <c r="AG187" s="372"/>
    </row>
    <row r="188" spans="4:33" s="262" customFormat="1" x14ac:dyDescent="0.25">
      <c r="D188" s="263"/>
      <c r="K188" s="264"/>
      <c r="T188" s="89"/>
      <c r="U188" s="89"/>
      <c r="V188" s="89"/>
      <c r="W188" s="89"/>
      <c r="X188" s="89"/>
      <c r="Y188" s="89"/>
      <c r="AC188" s="372"/>
      <c r="AD188" s="373"/>
      <c r="AE188" s="372"/>
      <c r="AF188" s="372"/>
      <c r="AG188" s="372"/>
    </row>
    <row r="189" spans="4:33" s="262" customFormat="1" x14ac:dyDescent="0.25">
      <c r="D189" s="263"/>
      <c r="K189" s="264"/>
      <c r="T189" s="89"/>
      <c r="U189" s="89"/>
      <c r="V189" s="89"/>
      <c r="W189" s="89"/>
      <c r="X189" s="89"/>
      <c r="Y189" s="89"/>
      <c r="AC189" s="372"/>
      <c r="AD189" s="373"/>
      <c r="AE189" s="372"/>
      <c r="AF189" s="372"/>
      <c r="AG189" s="372"/>
    </row>
    <row r="190" spans="4:33" s="262" customFormat="1" x14ac:dyDescent="0.25">
      <c r="D190" s="263"/>
      <c r="K190" s="264"/>
      <c r="T190" s="89"/>
      <c r="U190" s="89"/>
      <c r="V190" s="89"/>
      <c r="W190" s="89"/>
      <c r="X190" s="89"/>
      <c r="Y190" s="89"/>
      <c r="AC190" s="372"/>
      <c r="AD190" s="373"/>
      <c r="AE190" s="372"/>
      <c r="AF190" s="372"/>
      <c r="AG190" s="372"/>
    </row>
    <row r="191" spans="4:33" s="262" customFormat="1" x14ac:dyDescent="0.25">
      <c r="D191" s="263"/>
      <c r="K191" s="264"/>
      <c r="T191" s="89"/>
      <c r="U191" s="89"/>
      <c r="V191" s="89"/>
      <c r="W191" s="89"/>
      <c r="X191" s="89"/>
      <c r="Y191" s="89"/>
      <c r="AC191" s="372"/>
      <c r="AD191" s="373"/>
      <c r="AE191" s="372"/>
      <c r="AF191" s="372"/>
      <c r="AG191" s="372"/>
    </row>
    <row r="192" spans="4:33" s="262" customFormat="1" x14ac:dyDescent="0.25">
      <c r="D192" s="263"/>
      <c r="K192" s="264"/>
      <c r="T192" s="89"/>
      <c r="U192" s="89"/>
      <c r="V192" s="89"/>
      <c r="W192" s="89"/>
      <c r="X192" s="89"/>
      <c r="Y192" s="89"/>
      <c r="AC192" s="372"/>
      <c r="AD192" s="373"/>
      <c r="AE192" s="372"/>
      <c r="AF192" s="372"/>
      <c r="AG192" s="372"/>
    </row>
    <row r="193" spans="4:33" s="262" customFormat="1" x14ac:dyDescent="0.25">
      <c r="D193" s="263"/>
      <c r="K193" s="264"/>
      <c r="T193" s="89"/>
      <c r="U193" s="89"/>
      <c r="V193" s="89"/>
      <c r="W193" s="89"/>
      <c r="X193" s="89"/>
      <c r="Y193" s="89"/>
      <c r="AC193" s="372"/>
      <c r="AD193" s="373"/>
      <c r="AE193" s="372"/>
      <c r="AF193" s="372"/>
      <c r="AG193" s="372"/>
    </row>
    <row r="194" spans="4:33" s="262" customFormat="1" x14ac:dyDescent="0.25">
      <c r="D194" s="263"/>
      <c r="K194" s="264"/>
      <c r="T194" s="89"/>
      <c r="U194" s="89"/>
      <c r="V194" s="89"/>
      <c r="W194" s="89"/>
      <c r="X194" s="89"/>
      <c r="Y194" s="89"/>
      <c r="AC194" s="372"/>
      <c r="AD194" s="373"/>
      <c r="AE194" s="372"/>
      <c r="AF194" s="372"/>
      <c r="AG194" s="372"/>
    </row>
    <row r="195" spans="4:33" s="262" customFormat="1" x14ac:dyDescent="0.25">
      <c r="D195" s="263"/>
      <c r="K195" s="264"/>
      <c r="T195" s="89"/>
      <c r="U195" s="89"/>
      <c r="V195" s="89"/>
      <c r="W195" s="89"/>
      <c r="X195" s="89"/>
      <c r="Y195" s="89"/>
      <c r="AC195" s="372"/>
      <c r="AD195" s="373"/>
      <c r="AE195" s="372"/>
      <c r="AF195" s="372"/>
      <c r="AG195" s="372"/>
    </row>
    <row r="196" spans="4:33" s="262" customFormat="1" x14ac:dyDescent="0.25">
      <c r="D196" s="263"/>
      <c r="K196" s="264"/>
      <c r="T196" s="89"/>
      <c r="U196" s="89"/>
      <c r="V196" s="89"/>
      <c r="W196" s="89"/>
      <c r="X196" s="89"/>
      <c r="Y196" s="89"/>
      <c r="AC196" s="372"/>
      <c r="AD196" s="373"/>
      <c r="AE196" s="372"/>
      <c r="AF196" s="372"/>
      <c r="AG196" s="372"/>
    </row>
    <row r="197" spans="4:33" s="262" customFormat="1" x14ac:dyDescent="0.25">
      <c r="D197" s="263"/>
      <c r="K197" s="264"/>
      <c r="T197" s="89"/>
      <c r="U197" s="89"/>
      <c r="V197" s="89"/>
      <c r="W197" s="89"/>
      <c r="X197" s="89"/>
      <c r="Y197" s="89"/>
      <c r="AC197" s="372"/>
      <c r="AD197" s="373"/>
      <c r="AE197" s="372"/>
      <c r="AF197" s="372"/>
      <c r="AG197" s="372"/>
    </row>
    <row r="198" spans="4:33" s="262" customFormat="1" x14ac:dyDescent="0.25">
      <c r="D198" s="263"/>
      <c r="K198" s="264"/>
      <c r="T198" s="89"/>
      <c r="U198" s="89"/>
      <c r="V198" s="89"/>
      <c r="W198" s="89"/>
      <c r="X198" s="89"/>
      <c r="Y198" s="89"/>
      <c r="AC198" s="372"/>
      <c r="AD198" s="373"/>
      <c r="AE198" s="372"/>
      <c r="AF198" s="372"/>
      <c r="AG198" s="372"/>
    </row>
    <row r="199" spans="4:33" s="262" customFormat="1" x14ac:dyDescent="0.25">
      <c r="D199" s="263"/>
      <c r="K199" s="264"/>
      <c r="T199" s="89"/>
      <c r="U199" s="89"/>
      <c r="V199" s="89"/>
      <c r="W199" s="89"/>
      <c r="X199" s="89"/>
      <c r="Y199" s="89"/>
      <c r="AC199" s="372"/>
      <c r="AD199" s="373"/>
      <c r="AE199" s="372"/>
      <c r="AF199" s="372"/>
      <c r="AG199" s="372"/>
    </row>
    <row r="200" spans="4:33" s="262" customFormat="1" x14ac:dyDescent="0.25">
      <c r="D200" s="263"/>
      <c r="K200" s="264"/>
      <c r="T200" s="89"/>
      <c r="U200" s="89"/>
      <c r="V200" s="89"/>
      <c r="W200" s="89"/>
      <c r="X200" s="89"/>
      <c r="Y200" s="89"/>
      <c r="AC200" s="372"/>
      <c r="AD200" s="373"/>
      <c r="AE200" s="372"/>
      <c r="AF200" s="372"/>
      <c r="AG200" s="372"/>
    </row>
    <row r="201" spans="4:33" s="262" customFormat="1" x14ac:dyDescent="0.25">
      <c r="D201" s="263"/>
      <c r="K201" s="264"/>
      <c r="T201" s="89"/>
      <c r="U201" s="89"/>
      <c r="V201" s="89"/>
      <c r="W201" s="89"/>
      <c r="X201" s="89"/>
      <c r="Y201" s="89"/>
      <c r="AC201" s="372"/>
      <c r="AD201" s="373"/>
      <c r="AE201" s="372"/>
      <c r="AF201" s="372"/>
      <c r="AG201" s="372"/>
    </row>
    <row r="202" spans="4:33" s="262" customFormat="1" x14ac:dyDescent="0.25">
      <c r="D202" s="263"/>
      <c r="K202" s="264"/>
      <c r="T202" s="89"/>
      <c r="U202" s="89"/>
      <c r="V202" s="89"/>
      <c r="W202" s="89"/>
      <c r="X202" s="89"/>
      <c r="Y202" s="89"/>
      <c r="AC202" s="372"/>
      <c r="AD202" s="373"/>
      <c r="AE202" s="372"/>
      <c r="AF202" s="372"/>
      <c r="AG202" s="372"/>
    </row>
    <row r="203" spans="4:33" s="262" customFormat="1" x14ac:dyDescent="0.25">
      <c r="D203" s="263"/>
      <c r="K203" s="264"/>
      <c r="T203" s="89"/>
      <c r="U203" s="89"/>
      <c r="V203" s="89"/>
      <c r="W203" s="89"/>
      <c r="X203" s="89"/>
      <c r="Y203" s="89"/>
      <c r="AC203" s="372"/>
      <c r="AD203" s="373"/>
      <c r="AE203" s="372"/>
      <c r="AF203" s="372"/>
      <c r="AG203" s="372"/>
    </row>
    <row r="204" spans="4:33" s="262" customFormat="1" x14ac:dyDescent="0.25">
      <c r="D204" s="263"/>
      <c r="K204" s="264"/>
      <c r="T204" s="89"/>
      <c r="U204" s="89"/>
      <c r="V204" s="89"/>
      <c r="W204" s="89"/>
      <c r="X204" s="89"/>
      <c r="Y204" s="89"/>
      <c r="AC204" s="372"/>
      <c r="AD204" s="373"/>
      <c r="AE204" s="372"/>
      <c r="AF204" s="372"/>
      <c r="AG204" s="372"/>
    </row>
    <row r="205" spans="4:33" s="262" customFormat="1" x14ac:dyDescent="0.25">
      <c r="D205" s="263"/>
      <c r="K205" s="264"/>
      <c r="T205" s="89"/>
      <c r="U205" s="89"/>
      <c r="V205" s="89"/>
      <c r="W205" s="89"/>
      <c r="X205" s="89"/>
      <c r="Y205" s="89"/>
      <c r="AC205" s="372"/>
      <c r="AD205" s="373"/>
      <c r="AE205" s="372"/>
      <c r="AF205" s="372"/>
      <c r="AG205" s="372"/>
    </row>
    <row r="206" spans="4:33" s="262" customFormat="1" x14ac:dyDescent="0.25">
      <c r="D206" s="263"/>
      <c r="K206" s="264"/>
      <c r="T206" s="89"/>
      <c r="U206" s="89"/>
      <c r="V206" s="89"/>
      <c r="W206" s="89"/>
      <c r="X206" s="89"/>
      <c r="Y206" s="89"/>
      <c r="AC206" s="372"/>
      <c r="AD206" s="373"/>
      <c r="AE206" s="372"/>
      <c r="AF206" s="372"/>
      <c r="AG206" s="372"/>
    </row>
    <row r="207" spans="4:33" s="262" customFormat="1" x14ac:dyDescent="0.25">
      <c r="D207" s="263"/>
      <c r="K207" s="264"/>
      <c r="T207" s="89"/>
      <c r="U207" s="89"/>
      <c r="V207" s="89"/>
      <c r="W207" s="89"/>
      <c r="X207" s="89"/>
      <c r="Y207" s="89"/>
      <c r="AC207" s="372"/>
      <c r="AD207" s="373"/>
      <c r="AE207" s="372"/>
      <c r="AF207" s="372"/>
      <c r="AG207" s="372"/>
    </row>
    <row r="208" spans="4:33" s="262" customFormat="1" x14ac:dyDescent="0.25">
      <c r="D208" s="263"/>
      <c r="K208" s="264"/>
      <c r="T208" s="89"/>
      <c r="U208" s="89"/>
      <c r="V208" s="89"/>
      <c r="W208" s="89"/>
      <c r="X208" s="89"/>
      <c r="Y208" s="89"/>
      <c r="AC208" s="372"/>
      <c r="AD208" s="373"/>
      <c r="AE208" s="372"/>
      <c r="AF208" s="372"/>
      <c r="AG208" s="372"/>
    </row>
    <row r="209" spans="4:33" s="262" customFormat="1" x14ac:dyDescent="0.25">
      <c r="D209" s="263"/>
      <c r="K209" s="264"/>
      <c r="T209" s="89"/>
      <c r="U209" s="89"/>
      <c r="V209" s="89"/>
      <c r="W209" s="89"/>
      <c r="X209" s="89"/>
      <c r="Y209" s="89"/>
      <c r="AC209" s="372"/>
      <c r="AD209" s="373"/>
      <c r="AE209" s="372"/>
      <c r="AF209" s="372"/>
      <c r="AG209" s="372"/>
    </row>
    <row r="210" spans="4:33" s="262" customFormat="1" x14ac:dyDescent="0.25">
      <c r="D210" s="263"/>
      <c r="K210" s="264"/>
      <c r="T210" s="89"/>
      <c r="U210" s="89"/>
      <c r="V210" s="89"/>
      <c r="W210" s="89"/>
      <c r="X210" s="89"/>
      <c r="Y210" s="89"/>
      <c r="AC210" s="372"/>
      <c r="AD210" s="373"/>
      <c r="AE210" s="372"/>
      <c r="AF210" s="372"/>
      <c r="AG210" s="372"/>
    </row>
    <row r="211" spans="4:33" s="262" customFormat="1" x14ac:dyDescent="0.25">
      <c r="D211" s="263"/>
      <c r="K211" s="264"/>
      <c r="T211" s="89"/>
      <c r="U211" s="89"/>
      <c r="V211" s="89"/>
      <c r="W211" s="89"/>
      <c r="X211" s="89"/>
      <c r="Y211" s="89"/>
      <c r="AC211" s="372"/>
      <c r="AD211" s="373"/>
      <c r="AE211" s="372"/>
      <c r="AF211" s="372"/>
      <c r="AG211" s="372"/>
    </row>
    <row r="212" spans="4:33" s="262" customFormat="1" x14ac:dyDescent="0.25">
      <c r="D212" s="263"/>
      <c r="K212" s="264"/>
      <c r="T212" s="89"/>
      <c r="U212" s="89"/>
      <c r="V212" s="89"/>
      <c r="W212" s="89"/>
      <c r="X212" s="89"/>
      <c r="Y212" s="89"/>
      <c r="AC212" s="372"/>
      <c r="AD212" s="373"/>
      <c r="AE212" s="372"/>
      <c r="AF212" s="372"/>
      <c r="AG212" s="372"/>
    </row>
    <row r="213" spans="4:33" s="262" customFormat="1" x14ac:dyDescent="0.25">
      <c r="D213" s="263"/>
      <c r="K213" s="264"/>
      <c r="T213" s="89"/>
      <c r="U213" s="89"/>
      <c r="V213" s="89"/>
      <c r="W213" s="89"/>
      <c r="X213" s="89"/>
      <c r="Y213" s="89"/>
      <c r="AC213" s="372"/>
      <c r="AD213" s="373"/>
      <c r="AE213" s="372"/>
      <c r="AF213" s="372"/>
      <c r="AG213" s="372"/>
    </row>
    <row r="214" spans="4:33" s="262" customFormat="1" x14ac:dyDescent="0.25">
      <c r="D214" s="263"/>
      <c r="K214" s="264"/>
      <c r="T214" s="89"/>
      <c r="U214" s="89"/>
      <c r="V214" s="89"/>
      <c r="W214" s="89"/>
      <c r="X214" s="89"/>
      <c r="Y214" s="89"/>
      <c r="AC214" s="372"/>
      <c r="AD214" s="373"/>
      <c r="AE214" s="372"/>
      <c r="AF214" s="372"/>
      <c r="AG214" s="372"/>
    </row>
    <row r="215" spans="4:33" s="262" customFormat="1" x14ac:dyDescent="0.25">
      <c r="D215" s="263"/>
      <c r="K215" s="264"/>
      <c r="T215" s="89"/>
      <c r="U215" s="89"/>
      <c r="V215" s="89"/>
      <c r="W215" s="89"/>
      <c r="X215" s="89"/>
      <c r="Y215" s="89"/>
      <c r="AC215" s="372"/>
      <c r="AD215" s="373"/>
      <c r="AE215" s="372"/>
      <c r="AF215" s="372"/>
      <c r="AG215" s="372"/>
    </row>
    <row r="216" spans="4:33" s="262" customFormat="1" x14ac:dyDescent="0.25">
      <c r="D216" s="263"/>
      <c r="K216" s="264"/>
      <c r="T216" s="89"/>
      <c r="U216" s="89"/>
      <c r="V216" s="89"/>
      <c r="W216" s="89"/>
      <c r="X216" s="89"/>
      <c r="Y216" s="89"/>
      <c r="AC216" s="372"/>
      <c r="AD216" s="373"/>
      <c r="AE216" s="372"/>
      <c r="AF216" s="372"/>
      <c r="AG216" s="372"/>
    </row>
    <row r="217" spans="4:33" s="262" customFormat="1" x14ac:dyDescent="0.25">
      <c r="D217" s="263"/>
      <c r="K217" s="264"/>
      <c r="T217" s="89"/>
      <c r="U217" s="89"/>
      <c r="V217" s="89"/>
      <c r="W217" s="89"/>
      <c r="X217" s="89"/>
      <c r="Y217" s="89"/>
      <c r="AC217" s="372"/>
      <c r="AD217" s="373"/>
      <c r="AE217" s="372"/>
      <c r="AF217" s="372"/>
      <c r="AG217" s="372"/>
    </row>
    <row r="218" spans="4:33" s="262" customFormat="1" x14ac:dyDescent="0.25">
      <c r="D218" s="263"/>
      <c r="K218" s="264"/>
      <c r="T218" s="89"/>
      <c r="U218" s="89"/>
      <c r="V218" s="89"/>
      <c r="W218" s="89"/>
      <c r="X218" s="89"/>
      <c r="Y218" s="89"/>
      <c r="AC218" s="372"/>
      <c r="AD218" s="373"/>
      <c r="AE218" s="372"/>
      <c r="AF218" s="372"/>
      <c r="AG218" s="372"/>
    </row>
    <row r="219" spans="4:33" s="262" customFormat="1" x14ac:dyDescent="0.25">
      <c r="D219" s="263"/>
      <c r="K219" s="264"/>
      <c r="T219" s="89"/>
      <c r="U219" s="89"/>
      <c r="V219" s="89"/>
      <c r="W219" s="89"/>
      <c r="X219" s="89"/>
      <c r="Y219" s="89"/>
      <c r="AC219" s="372"/>
      <c r="AD219" s="373"/>
      <c r="AE219" s="372"/>
      <c r="AF219" s="372"/>
      <c r="AG219" s="372"/>
    </row>
    <row r="220" spans="4:33" s="262" customFormat="1" x14ac:dyDescent="0.25">
      <c r="D220" s="263"/>
      <c r="K220" s="264"/>
      <c r="T220" s="89"/>
      <c r="U220" s="89"/>
      <c r="V220" s="89"/>
      <c r="W220" s="89"/>
      <c r="X220" s="89"/>
      <c r="Y220" s="89"/>
      <c r="AC220" s="372"/>
      <c r="AD220" s="373"/>
      <c r="AE220" s="372"/>
      <c r="AF220" s="372"/>
      <c r="AG220" s="372"/>
    </row>
    <row r="221" spans="4:33" s="262" customFormat="1" x14ac:dyDescent="0.25">
      <c r="D221" s="263"/>
      <c r="K221" s="264"/>
      <c r="T221" s="89"/>
      <c r="U221" s="89"/>
      <c r="V221" s="89"/>
      <c r="W221" s="89"/>
      <c r="X221" s="89"/>
      <c r="Y221" s="89"/>
      <c r="AC221" s="372"/>
      <c r="AD221" s="373"/>
      <c r="AE221" s="372"/>
      <c r="AF221" s="372"/>
      <c r="AG221" s="372"/>
    </row>
    <row r="222" spans="4:33" s="262" customFormat="1" x14ac:dyDescent="0.25">
      <c r="D222" s="263"/>
      <c r="K222" s="264"/>
      <c r="T222" s="89"/>
      <c r="U222" s="89"/>
      <c r="V222" s="89"/>
      <c r="W222" s="89"/>
      <c r="X222" s="89"/>
      <c r="Y222" s="89"/>
      <c r="AC222" s="372"/>
      <c r="AD222" s="373"/>
      <c r="AE222" s="372"/>
      <c r="AF222" s="372"/>
      <c r="AG222" s="372"/>
    </row>
    <row r="223" spans="4:33" s="262" customFormat="1" x14ac:dyDescent="0.25">
      <c r="D223" s="263"/>
      <c r="K223" s="264"/>
      <c r="T223" s="89"/>
      <c r="U223" s="89"/>
      <c r="V223" s="89"/>
      <c r="W223" s="89"/>
      <c r="X223" s="89"/>
      <c r="Y223" s="89"/>
      <c r="AC223" s="372"/>
      <c r="AD223" s="373"/>
      <c r="AE223" s="372"/>
      <c r="AF223" s="372"/>
      <c r="AG223" s="372"/>
    </row>
    <row r="224" spans="4:33" s="262" customFormat="1" x14ac:dyDescent="0.25">
      <c r="D224" s="263"/>
      <c r="K224" s="264"/>
      <c r="T224" s="89"/>
      <c r="U224" s="89"/>
      <c r="V224" s="89"/>
      <c r="W224" s="89"/>
      <c r="X224" s="89"/>
      <c r="Y224" s="89"/>
      <c r="AC224" s="372"/>
      <c r="AD224" s="373"/>
      <c r="AE224" s="372"/>
      <c r="AF224" s="372"/>
      <c r="AG224" s="372"/>
    </row>
    <row r="225" spans="4:33" s="262" customFormat="1" x14ac:dyDescent="0.25">
      <c r="D225" s="263"/>
      <c r="K225" s="264"/>
      <c r="T225" s="89"/>
      <c r="U225" s="89"/>
      <c r="V225" s="89"/>
      <c r="W225" s="89"/>
      <c r="X225" s="89"/>
      <c r="Y225" s="89"/>
      <c r="AC225" s="372"/>
      <c r="AD225" s="373"/>
      <c r="AE225" s="372"/>
      <c r="AF225" s="372"/>
      <c r="AG225" s="372"/>
    </row>
    <row r="226" spans="4:33" s="262" customFormat="1" x14ac:dyDescent="0.25">
      <c r="D226" s="263"/>
      <c r="K226" s="264"/>
      <c r="T226" s="89"/>
      <c r="U226" s="89"/>
      <c r="V226" s="89"/>
      <c r="W226" s="89"/>
      <c r="X226" s="89"/>
      <c r="Y226" s="89"/>
      <c r="AC226" s="372"/>
      <c r="AD226" s="373"/>
      <c r="AE226" s="372"/>
      <c r="AF226" s="372"/>
      <c r="AG226" s="372"/>
    </row>
    <row r="227" spans="4:33" s="262" customFormat="1" x14ac:dyDescent="0.25">
      <c r="D227" s="263"/>
      <c r="K227" s="264"/>
      <c r="T227" s="89"/>
      <c r="U227" s="89"/>
      <c r="V227" s="89"/>
      <c r="W227" s="89"/>
      <c r="X227" s="89"/>
      <c r="Y227" s="89"/>
      <c r="AC227" s="372"/>
      <c r="AD227" s="373"/>
      <c r="AE227" s="372"/>
      <c r="AF227" s="372"/>
      <c r="AG227" s="372"/>
    </row>
    <row r="228" spans="4:33" s="262" customFormat="1" x14ac:dyDescent="0.25">
      <c r="D228" s="263"/>
      <c r="K228" s="264"/>
      <c r="T228" s="89"/>
      <c r="U228" s="89"/>
      <c r="V228" s="89"/>
      <c r="W228" s="89"/>
      <c r="X228" s="89"/>
      <c r="Y228" s="89"/>
      <c r="AC228" s="372"/>
      <c r="AD228" s="373"/>
      <c r="AE228" s="372"/>
      <c r="AF228" s="372"/>
      <c r="AG228" s="372"/>
    </row>
    <row r="229" spans="4:33" s="262" customFormat="1" x14ac:dyDescent="0.25">
      <c r="D229" s="263"/>
      <c r="K229" s="264"/>
      <c r="T229" s="89"/>
      <c r="U229" s="89"/>
      <c r="V229" s="89"/>
      <c r="W229" s="89"/>
      <c r="X229" s="89"/>
      <c r="Y229" s="89"/>
      <c r="AC229" s="372"/>
      <c r="AD229" s="373"/>
      <c r="AE229" s="372"/>
      <c r="AF229" s="372"/>
      <c r="AG229" s="372"/>
    </row>
    <row r="230" spans="4:33" s="262" customFormat="1" x14ac:dyDescent="0.25">
      <c r="D230" s="263"/>
      <c r="K230" s="264"/>
      <c r="T230" s="89"/>
      <c r="U230" s="89"/>
      <c r="V230" s="89"/>
      <c r="W230" s="89"/>
      <c r="X230" s="89"/>
      <c r="Y230" s="89"/>
      <c r="AC230" s="372"/>
      <c r="AD230" s="373"/>
      <c r="AE230" s="372"/>
      <c r="AF230" s="372"/>
      <c r="AG230" s="372"/>
    </row>
    <row r="231" spans="4:33" s="262" customFormat="1" x14ac:dyDescent="0.25">
      <c r="D231" s="263"/>
      <c r="K231" s="264"/>
      <c r="T231" s="89"/>
      <c r="U231" s="89"/>
      <c r="V231" s="89"/>
      <c r="W231" s="89"/>
      <c r="X231" s="89"/>
      <c r="Y231" s="89"/>
      <c r="AC231" s="372"/>
      <c r="AD231" s="373"/>
      <c r="AE231" s="372"/>
      <c r="AF231" s="372"/>
      <c r="AG231" s="372"/>
    </row>
    <row r="232" spans="4:33" s="262" customFormat="1" x14ac:dyDescent="0.25">
      <c r="D232" s="263"/>
      <c r="K232" s="264"/>
      <c r="T232" s="89"/>
      <c r="U232" s="89"/>
      <c r="V232" s="89"/>
      <c r="W232" s="89"/>
      <c r="X232" s="89"/>
      <c r="Y232" s="89"/>
      <c r="AC232" s="372"/>
      <c r="AD232" s="373"/>
      <c r="AE232" s="372"/>
      <c r="AF232" s="372"/>
      <c r="AG232" s="372"/>
    </row>
    <row r="233" spans="4:33" s="262" customFormat="1" x14ac:dyDescent="0.25">
      <c r="D233" s="263"/>
      <c r="K233" s="264"/>
      <c r="T233" s="89"/>
      <c r="U233" s="89"/>
      <c r="V233" s="89"/>
      <c r="W233" s="89"/>
      <c r="X233" s="89"/>
      <c r="Y233" s="89"/>
      <c r="AC233" s="372"/>
      <c r="AD233" s="373"/>
      <c r="AE233" s="372"/>
      <c r="AF233" s="372"/>
      <c r="AG233" s="372"/>
    </row>
    <row r="234" spans="4:33" s="262" customFormat="1" x14ac:dyDescent="0.25">
      <c r="D234" s="263"/>
      <c r="K234" s="264"/>
      <c r="T234" s="89"/>
      <c r="U234" s="89"/>
      <c r="V234" s="89"/>
      <c r="W234" s="89"/>
      <c r="X234" s="89"/>
      <c r="Y234" s="89"/>
      <c r="AC234" s="372"/>
      <c r="AD234" s="373"/>
      <c r="AE234" s="372"/>
      <c r="AF234" s="372"/>
      <c r="AG234" s="372"/>
    </row>
    <row r="235" spans="4:33" s="262" customFormat="1" x14ac:dyDescent="0.25">
      <c r="D235" s="263"/>
      <c r="K235" s="264"/>
      <c r="T235" s="89"/>
      <c r="U235" s="89"/>
      <c r="V235" s="89"/>
      <c r="W235" s="89"/>
      <c r="X235" s="89"/>
      <c r="Y235" s="89"/>
      <c r="AC235" s="372"/>
      <c r="AD235" s="373"/>
      <c r="AE235" s="372"/>
      <c r="AF235" s="372"/>
      <c r="AG235" s="372"/>
    </row>
    <row r="236" spans="4:33" s="262" customFormat="1" x14ac:dyDescent="0.25">
      <c r="D236" s="263"/>
      <c r="K236" s="264"/>
      <c r="T236" s="89"/>
      <c r="U236" s="89"/>
      <c r="V236" s="89"/>
      <c r="W236" s="89"/>
      <c r="X236" s="89"/>
      <c r="Y236" s="89"/>
      <c r="AC236" s="372"/>
      <c r="AD236" s="373"/>
      <c r="AE236" s="372"/>
      <c r="AF236" s="372"/>
      <c r="AG236" s="372"/>
    </row>
    <row r="237" spans="4:33" s="262" customFormat="1" x14ac:dyDescent="0.25">
      <c r="D237" s="263"/>
      <c r="K237" s="264"/>
      <c r="T237" s="89"/>
      <c r="U237" s="89"/>
      <c r="V237" s="89"/>
      <c r="W237" s="89"/>
      <c r="X237" s="89"/>
      <c r="Y237" s="89"/>
      <c r="AC237" s="372"/>
      <c r="AD237" s="373"/>
      <c r="AE237" s="372"/>
      <c r="AF237" s="372"/>
      <c r="AG237" s="372"/>
    </row>
    <row r="238" spans="4:33" s="262" customFormat="1" x14ac:dyDescent="0.25">
      <c r="D238" s="263"/>
      <c r="K238" s="264"/>
      <c r="T238" s="89"/>
      <c r="U238" s="89"/>
      <c r="V238" s="89"/>
      <c r="W238" s="89"/>
      <c r="X238" s="89"/>
      <c r="Y238" s="89"/>
      <c r="AC238" s="372"/>
      <c r="AD238" s="373"/>
      <c r="AE238" s="372"/>
      <c r="AF238" s="372"/>
      <c r="AG238" s="372"/>
    </row>
    <row r="239" spans="4:33" s="262" customFormat="1" x14ac:dyDescent="0.25">
      <c r="D239" s="263"/>
      <c r="K239" s="264"/>
      <c r="T239" s="89"/>
      <c r="U239" s="89"/>
      <c r="V239" s="89"/>
      <c r="W239" s="89"/>
      <c r="X239" s="89"/>
      <c r="Y239" s="89"/>
      <c r="AC239" s="372"/>
      <c r="AD239" s="373"/>
      <c r="AE239" s="372"/>
      <c r="AF239" s="372"/>
      <c r="AG239" s="372"/>
    </row>
    <row r="240" spans="4:33" s="262" customFormat="1" x14ac:dyDescent="0.25">
      <c r="D240" s="263"/>
      <c r="K240" s="264"/>
      <c r="T240" s="89"/>
      <c r="U240" s="89"/>
      <c r="V240" s="89"/>
      <c r="W240" s="89"/>
      <c r="X240" s="89"/>
      <c r="Y240" s="89"/>
      <c r="AC240" s="372"/>
      <c r="AD240" s="373"/>
      <c r="AE240" s="372"/>
      <c r="AF240" s="372"/>
      <c r="AG240" s="372"/>
    </row>
    <row r="241" spans="4:33" s="262" customFormat="1" x14ac:dyDescent="0.25">
      <c r="D241" s="263"/>
      <c r="K241" s="264"/>
      <c r="T241" s="89"/>
      <c r="U241" s="89"/>
      <c r="V241" s="89"/>
      <c r="W241" s="89"/>
      <c r="X241" s="89"/>
      <c r="Y241" s="89"/>
      <c r="AC241" s="372"/>
      <c r="AD241" s="373"/>
      <c r="AE241" s="372"/>
      <c r="AF241" s="372"/>
      <c r="AG241" s="372"/>
    </row>
    <row r="242" spans="4:33" s="262" customFormat="1" x14ac:dyDescent="0.25">
      <c r="D242" s="263"/>
      <c r="K242" s="264"/>
      <c r="T242" s="89"/>
      <c r="U242" s="89"/>
      <c r="V242" s="89"/>
      <c r="W242" s="89"/>
      <c r="X242" s="89"/>
      <c r="Y242" s="89"/>
      <c r="AC242" s="372"/>
      <c r="AD242" s="373"/>
      <c r="AE242" s="372"/>
      <c r="AF242" s="372"/>
      <c r="AG242" s="372"/>
    </row>
    <row r="243" spans="4:33" s="262" customFormat="1" x14ac:dyDescent="0.25">
      <c r="D243" s="263"/>
      <c r="K243" s="264"/>
      <c r="T243" s="89"/>
      <c r="U243" s="89"/>
      <c r="V243" s="89"/>
      <c r="W243" s="89"/>
      <c r="X243" s="89"/>
      <c r="Y243" s="89"/>
      <c r="AC243" s="372"/>
      <c r="AD243" s="373"/>
      <c r="AE243" s="372"/>
      <c r="AF243" s="372"/>
      <c r="AG243" s="372"/>
    </row>
    <row r="244" spans="4:33" s="262" customFormat="1" x14ac:dyDescent="0.25">
      <c r="D244" s="263"/>
      <c r="K244" s="264"/>
      <c r="T244" s="89"/>
      <c r="U244" s="89"/>
      <c r="V244" s="89"/>
      <c r="W244" s="89"/>
      <c r="X244" s="89"/>
      <c r="Y244" s="89"/>
      <c r="AC244" s="372"/>
      <c r="AD244" s="373"/>
      <c r="AE244" s="372"/>
      <c r="AF244" s="372"/>
      <c r="AG244" s="372"/>
    </row>
    <row r="245" spans="4:33" s="262" customFormat="1" x14ac:dyDescent="0.25">
      <c r="D245" s="263"/>
      <c r="K245" s="264"/>
      <c r="T245" s="89"/>
      <c r="U245" s="89"/>
      <c r="V245" s="89"/>
      <c r="W245" s="89"/>
      <c r="X245" s="89"/>
      <c r="Y245" s="89"/>
      <c r="AC245" s="372"/>
      <c r="AD245" s="373"/>
      <c r="AE245" s="372"/>
      <c r="AF245" s="372"/>
      <c r="AG245" s="372"/>
    </row>
    <row r="246" spans="4:33" s="262" customFormat="1" x14ac:dyDescent="0.25">
      <c r="D246" s="263"/>
      <c r="K246" s="264"/>
      <c r="T246" s="89"/>
      <c r="U246" s="89"/>
      <c r="V246" s="89"/>
      <c r="W246" s="89"/>
      <c r="X246" s="89"/>
      <c r="Y246" s="89"/>
      <c r="AC246" s="372"/>
      <c r="AD246" s="373"/>
      <c r="AE246" s="372"/>
      <c r="AF246" s="372"/>
      <c r="AG246" s="372"/>
    </row>
    <row r="247" spans="4:33" s="262" customFormat="1" x14ac:dyDescent="0.25">
      <c r="D247" s="263"/>
      <c r="K247" s="264"/>
      <c r="T247" s="89"/>
      <c r="U247" s="89"/>
      <c r="V247" s="89"/>
      <c r="W247" s="89"/>
      <c r="X247" s="89"/>
      <c r="Y247" s="89"/>
      <c r="AC247" s="372"/>
      <c r="AD247" s="373"/>
      <c r="AE247" s="372"/>
      <c r="AF247" s="372"/>
      <c r="AG247" s="372"/>
    </row>
    <row r="248" spans="4:33" s="262" customFormat="1" x14ac:dyDescent="0.25">
      <c r="D248" s="263"/>
      <c r="K248" s="264"/>
      <c r="T248" s="89"/>
      <c r="U248" s="89"/>
      <c r="V248" s="89"/>
      <c r="W248" s="89"/>
      <c r="X248" s="89"/>
      <c r="Y248" s="89"/>
      <c r="AC248" s="372"/>
      <c r="AD248" s="373"/>
      <c r="AE248" s="372"/>
      <c r="AF248" s="372"/>
      <c r="AG248" s="372"/>
    </row>
    <row r="249" spans="4:33" s="262" customFormat="1" x14ac:dyDescent="0.25">
      <c r="D249" s="263"/>
      <c r="K249" s="264"/>
      <c r="T249" s="89"/>
      <c r="U249" s="89"/>
      <c r="V249" s="89"/>
      <c r="W249" s="89"/>
      <c r="X249" s="89"/>
      <c r="Y249" s="89"/>
      <c r="AC249" s="372"/>
      <c r="AD249" s="373"/>
      <c r="AE249" s="372"/>
      <c r="AF249" s="372"/>
      <c r="AG249" s="372"/>
    </row>
    <row r="250" spans="4:33" s="262" customFormat="1" x14ac:dyDescent="0.25">
      <c r="D250" s="263"/>
      <c r="K250" s="264"/>
      <c r="T250" s="89"/>
      <c r="U250" s="89"/>
      <c r="V250" s="89"/>
      <c r="W250" s="89"/>
      <c r="X250" s="89"/>
      <c r="Y250" s="89"/>
      <c r="AC250" s="372"/>
      <c r="AD250" s="373"/>
      <c r="AE250" s="372"/>
      <c r="AF250" s="372"/>
      <c r="AG250" s="372"/>
    </row>
    <row r="251" spans="4:33" s="262" customFormat="1" x14ac:dyDescent="0.25">
      <c r="D251" s="263"/>
      <c r="K251" s="264"/>
      <c r="T251" s="89"/>
      <c r="U251" s="89"/>
      <c r="V251" s="89"/>
      <c r="W251" s="89"/>
      <c r="X251" s="89"/>
      <c r="Y251" s="89"/>
      <c r="AC251" s="372"/>
      <c r="AD251" s="373"/>
      <c r="AE251" s="372"/>
      <c r="AF251" s="372"/>
      <c r="AG251" s="372"/>
    </row>
    <row r="252" spans="4:33" s="262" customFormat="1" x14ac:dyDescent="0.25">
      <c r="D252" s="263"/>
      <c r="K252" s="264"/>
      <c r="T252" s="89"/>
      <c r="U252" s="89"/>
      <c r="V252" s="89"/>
      <c r="W252" s="89"/>
      <c r="X252" s="89"/>
      <c r="Y252" s="89"/>
      <c r="AC252" s="372"/>
      <c r="AD252" s="373"/>
      <c r="AE252" s="372"/>
      <c r="AF252" s="372"/>
      <c r="AG252" s="372"/>
    </row>
    <row r="253" spans="4:33" s="262" customFormat="1" x14ac:dyDescent="0.25">
      <c r="D253" s="263"/>
      <c r="K253" s="264"/>
      <c r="T253" s="89"/>
      <c r="U253" s="89"/>
      <c r="V253" s="89"/>
      <c r="W253" s="89"/>
      <c r="X253" s="89"/>
      <c r="Y253" s="89"/>
      <c r="AC253" s="372"/>
      <c r="AD253" s="373"/>
      <c r="AE253" s="372"/>
      <c r="AF253" s="372"/>
      <c r="AG253" s="372"/>
    </row>
    <row r="254" spans="4:33" s="262" customFormat="1" x14ac:dyDescent="0.25">
      <c r="D254" s="263"/>
      <c r="K254" s="264"/>
      <c r="T254" s="89"/>
      <c r="U254" s="89"/>
      <c r="V254" s="89"/>
      <c r="W254" s="89"/>
      <c r="X254" s="89"/>
      <c r="Y254" s="89"/>
      <c r="AC254" s="372"/>
      <c r="AD254" s="373"/>
      <c r="AE254" s="372"/>
      <c r="AF254" s="372"/>
      <c r="AG254" s="372"/>
    </row>
    <row r="255" spans="4:33" s="262" customFormat="1" x14ac:dyDescent="0.25">
      <c r="D255" s="263"/>
      <c r="K255" s="264"/>
      <c r="T255" s="89"/>
      <c r="U255" s="89"/>
      <c r="V255" s="89"/>
      <c r="W255" s="89"/>
      <c r="X255" s="89"/>
      <c r="Y255" s="89"/>
      <c r="AC255" s="372"/>
      <c r="AD255" s="373"/>
      <c r="AE255" s="372"/>
      <c r="AF255" s="372"/>
      <c r="AG255" s="372"/>
    </row>
    <row r="256" spans="4:33" s="262" customFormat="1" x14ac:dyDescent="0.25">
      <c r="D256" s="263"/>
      <c r="K256" s="264"/>
      <c r="T256" s="89"/>
      <c r="U256" s="89"/>
      <c r="V256" s="89"/>
      <c r="W256" s="89"/>
      <c r="X256" s="89"/>
      <c r="Y256" s="89"/>
      <c r="AC256" s="372"/>
      <c r="AD256" s="373"/>
      <c r="AE256" s="372"/>
      <c r="AF256" s="372"/>
      <c r="AG256" s="372"/>
    </row>
    <row r="257" spans="4:33" s="262" customFormat="1" x14ac:dyDescent="0.25">
      <c r="D257" s="263"/>
      <c r="K257" s="264"/>
      <c r="T257" s="89"/>
      <c r="U257" s="89"/>
      <c r="V257" s="89"/>
      <c r="W257" s="89"/>
      <c r="X257" s="89"/>
      <c r="Y257" s="89"/>
      <c r="AC257" s="372"/>
      <c r="AD257" s="373"/>
      <c r="AE257" s="372"/>
      <c r="AF257" s="372"/>
      <c r="AG257" s="372"/>
    </row>
    <row r="258" spans="4:33" s="262" customFormat="1" x14ac:dyDescent="0.25">
      <c r="D258" s="263"/>
      <c r="K258" s="264"/>
      <c r="T258" s="89"/>
      <c r="U258" s="89"/>
      <c r="V258" s="89"/>
      <c r="W258" s="89"/>
      <c r="X258" s="89"/>
      <c r="Y258" s="89"/>
      <c r="AC258" s="372"/>
      <c r="AD258" s="373"/>
      <c r="AE258" s="372"/>
      <c r="AF258" s="372"/>
      <c r="AG258" s="372"/>
    </row>
    <row r="259" spans="4:33" s="262" customFormat="1" x14ac:dyDescent="0.25">
      <c r="D259" s="263"/>
      <c r="K259" s="264"/>
      <c r="T259" s="89"/>
      <c r="U259" s="89"/>
      <c r="V259" s="89"/>
      <c r="W259" s="89"/>
      <c r="X259" s="89"/>
      <c r="Y259" s="89"/>
      <c r="AC259" s="372"/>
      <c r="AD259" s="373"/>
      <c r="AE259" s="372"/>
      <c r="AF259" s="372"/>
      <c r="AG259" s="372"/>
    </row>
    <row r="260" spans="4:33" s="262" customFormat="1" x14ac:dyDescent="0.25">
      <c r="D260" s="263"/>
      <c r="K260" s="264"/>
      <c r="T260" s="89"/>
      <c r="U260" s="89"/>
      <c r="V260" s="89"/>
      <c r="W260" s="89"/>
      <c r="X260" s="89"/>
      <c r="Y260" s="89"/>
      <c r="AC260" s="372"/>
      <c r="AD260" s="373"/>
      <c r="AE260" s="372"/>
      <c r="AF260" s="372"/>
      <c r="AG260" s="372"/>
    </row>
    <row r="261" spans="4:33" s="262" customFormat="1" x14ac:dyDescent="0.25">
      <c r="D261" s="263"/>
      <c r="K261" s="264"/>
      <c r="T261" s="89"/>
      <c r="U261" s="89"/>
      <c r="V261" s="89"/>
      <c r="W261" s="89"/>
      <c r="X261" s="89"/>
      <c r="Y261" s="89"/>
      <c r="AC261" s="372"/>
      <c r="AD261" s="373"/>
      <c r="AE261" s="372"/>
      <c r="AF261" s="372"/>
      <c r="AG261" s="372"/>
    </row>
    <row r="262" spans="4:33" s="262" customFormat="1" x14ac:dyDescent="0.25">
      <c r="D262" s="263"/>
      <c r="K262" s="264"/>
      <c r="T262" s="89"/>
      <c r="U262" s="89"/>
      <c r="V262" s="89"/>
      <c r="W262" s="89"/>
      <c r="X262" s="89"/>
      <c r="Y262" s="89"/>
      <c r="AC262" s="372"/>
      <c r="AD262" s="373"/>
      <c r="AE262" s="372"/>
      <c r="AF262" s="372"/>
      <c r="AG262" s="372"/>
    </row>
    <row r="263" spans="4:33" s="262" customFormat="1" x14ac:dyDescent="0.25">
      <c r="D263" s="263"/>
      <c r="K263" s="264"/>
      <c r="T263" s="89"/>
      <c r="U263" s="89"/>
      <c r="V263" s="89"/>
      <c r="W263" s="89"/>
      <c r="X263" s="89"/>
      <c r="Y263" s="89"/>
      <c r="AC263" s="372"/>
      <c r="AD263" s="373"/>
      <c r="AE263" s="372"/>
      <c r="AF263" s="372"/>
      <c r="AG263" s="372"/>
    </row>
    <row r="264" spans="4:33" s="262" customFormat="1" x14ac:dyDescent="0.25">
      <c r="D264" s="263"/>
      <c r="K264" s="264"/>
      <c r="T264" s="89"/>
      <c r="U264" s="89"/>
      <c r="V264" s="89"/>
      <c r="W264" s="89"/>
      <c r="X264" s="89"/>
      <c r="Y264" s="89"/>
      <c r="AC264" s="372"/>
      <c r="AD264" s="373"/>
      <c r="AE264" s="372"/>
      <c r="AF264" s="372"/>
      <c r="AG264" s="372"/>
    </row>
    <row r="265" spans="4:33" s="262" customFormat="1" x14ac:dyDescent="0.25">
      <c r="D265" s="263"/>
      <c r="K265" s="264"/>
      <c r="T265" s="89"/>
      <c r="U265" s="89"/>
      <c r="V265" s="89"/>
      <c r="W265" s="89"/>
      <c r="X265" s="89"/>
      <c r="Y265" s="89"/>
      <c r="AC265" s="372"/>
      <c r="AD265" s="373"/>
      <c r="AE265" s="372"/>
      <c r="AF265" s="372"/>
      <c r="AG265" s="372"/>
    </row>
    <row r="266" spans="4:33" s="262" customFormat="1" x14ac:dyDescent="0.25">
      <c r="D266" s="263"/>
      <c r="K266" s="264"/>
      <c r="T266" s="89"/>
      <c r="U266" s="89"/>
      <c r="V266" s="89"/>
      <c r="W266" s="89"/>
      <c r="X266" s="89"/>
      <c r="Y266" s="89"/>
      <c r="AC266" s="372"/>
      <c r="AD266" s="373"/>
      <c r="AE266" s="372"/>
      <c r="AF266" s="372"/>
      <c r="AG266" s="372"/>
    </row>
    <row r="267" spans="4:33" s="262" customFormat="1" x14ac:dyDescent="0.25">
      <c r="D267" s="263"/>
      <c r="K267" s="264"/>
      <c r="T267" s="89"/>
      <c r="U267" s="89"/>
      <c r="V267" s="89"/>
      <c r="W267" s="89"/>
      <c r="X267" s="89"/>
      <c r="Y267" s="89"/>
      <c r="AC267" s="372"/>
      <c r="AD267" s="373"/>
      <c r="AE267" s="372"/>
      <c r="AF267" s="372"/>
      <c r="AG267" s="372"/>
    </row>
    <row r="268" spans="4:33" s="262" customFormat="1" x14ac:dyDescent="0.25">
      <c r="D268" s="263"/>
      <c r="K268" s="264"/>
      <c r="T268" s="89"/>
      <c r="U268" s="89"/>
      <c r="V268" s="89"/>
      <c r="W268" s="89"/>
      <c r="X268" s="89"/>
      <c r="Y268" s="89"/>
      <c r="AC268" s="372"/>
      <c r="AD268" s="373"/>
      <c r="AE268" s="372"/>
      <c r="AF268" s="372"/>
      <c r="AG268" s="372"/>
    </row>
    <row r="269" spans="4:33" s="262" customFormat="1" x14ac:dyDescent="0.25">
      <c r="D269" s="263"/>
      <c r="K269" s="264"/>
      <c r="T269" s="89"/>
      <c r="U269" s="89"/>
      <c r="V269" s="89"/>
      <c r="W269" s="89"/>
      <c r="X269" s="89"/>
      <c r="Y269" s="89"/>
      <c r="AC269" s="372"/>
      <c r="AD269" s="373"/>
      <c r="AE269" s="372"/>
      <c r="AF269" s="372"/>
      <c r="AG269" s="372"/>
    </row>
    <row r="270" spans="4:33" s="262" customFormat="1" x14ac:dyDescent="0.25">
      <c r="D270" s="263"/>
      <c r="K270" s="264"/>
      <c r="T270" s="89"/>
      <c r="U270" s="89"/>
      <c r="V270" s="89"/>
      <c r="W270" s="89"/>
      <c r="X270" s="89"/>
      <c r="Y270" s="89"/>
      <c r="AC270" s="372"/>
      <c r="AD270" s="373"/>
      <c r="AE270" s="372"/>
      <c r="AF270" s="372"/>
      <c r="AG270" s="372"/>
    </row>
    <row r="271" spans="4:33" s="262" customFormat="1" x14ac:dyDescent="0.25">
      <c r="D271" s="263"/>
      <c r="K271" s="264"/>
      <c r="T271" s="89"/>
      <c r="U271" s="89"/>
      <c r="V271" s="89"/>
      <c r="W271" s="89"/>
      <c r="X271" s="89"/>
      <c r="Y271" s="89"/>
      <c r="AC271" s="372"/>
      <c r="AD271" s="373"/>
      <c r="AE271" s="372"/>
      <c r="AF271" s="372"/>
      <c r="AG271" s="372"/>
    </row>
    <row r="272" spans="4:33" s="262" customFormat="1" x14ac:dyDescent="0.25">
      <c r="D272" s="263"/>
      <c r="K272" s="264"/>
      <c r="T272" s="89"/>
      <c r="U272" s="89"/>
      <c r="V272" s="89"/>
      <c r="W272" s="89"/>
      <c r="X272" s="89"/>
      <c r="Y272" s="89"/>
      <c r="AC272" s="372"/>
      <c r="AD272" s="373"/>
      <c r="AE272" s="372"/>
      <c r="AF272" s="372"/>
      <c r="AG272" s="372"/>
    </row>
    <row r="273" spans="4:33" s="262" customFormat="1" x14ac:dyDescent="0.25">
      <c r="D273" s="263"/>
      <c r="K273" s="264"/>
      <c r="T273" s="89"/>
      <c r="U273" s="89"/>
      <c r="V273" s="89"/>
      <c r="W273" s="89"/>
      <c r="X273" s="89"/>
      <c r="Y273" s="89"/>
      <c r="AC273" s="372"/>
      <c r="AD273" s="373"/>
      <c r="AE273" s="372"/>
      <c r="AF273" s="372"/>
      <c r="AG273" s="372"/>
    </row>
    <row r="274" spans="4:33" s="262" customFormat="1" x14ac:dyDescent="0.25">
      <c r="D274" s="263"/>
      <c r="K274" s="264"/>
      <c r="T274" s="89"/>
      <c r="U274" s="89"/>
      <c r="V274" s="89"/>
      <c r="W274" s="89"/>
      <c r="X274" s="89"/>
      <c r="Y274" s="89"/>
      <c r="AC274" s="372"/>
      <c r="AD274" s="373"/>
      <c r="AE274" s="372"/>
      <c r="AF274" s="372"/>
      <c r="AG274" s="372"/>
    </row>
    <row r="275" spans="4:33" s="262" customFormat="1" x14ac:dyDescent="0.25">
      <c r="D275" s="263"/>
      <c r="K275" s="264"/>
      <c r="T275" s="89"/>
      <c r="U275" s="89"/>
      <c r="V275" s="89"/>
      <c r="W275" s="89"/>
      <c r="X275" s="89"/>
      <c r="Y275" s="89"/>
      <c r="AC275" s="372"/>
      <c r="AD275" s="373"/>
      <c r="AE275" s="372"/>
      <c r="AF275" s="372"/>
      <c r="AG275" s="372"/>
    </row>
    <row r="276" spans="4:33" s="262" customFormat="1" x14ac:dyDescent="0.25">
      <c r="D276" s="263"/>
      <c r="K276" s="264"/>
      <c r="T276" s="89"/>
      <c r="U276" s="89"/>
      <c r="V276" s="89"/>
      <c r="W276" s="89"/>
      <c r="X276" s="89"/>
      <c r="Y276" s="89"/>
      <c r="AC276" s="372"/>
      <c r="AD276" s="373"/>
      <c r="AE276" s="372"/>
      <c r="AF276" s="372"/>
      <c r="AG276" s="372"/>
    </row>
    <row r="277" spans="4:33" s="262" customFormat="1" x14ac:dyDescent="0.25">
      <c r="D277" s="263"/>
      <c r="K277" s="264"/>
      <c r="T277" s="89"/>
      <c r="U277" s="89"/>
      <c r="V277" s="89"/>
      <c r="W277" s="89"/>
      <c r="X277" s="89"/>
      <c r="Y277" s="89"/>
      <c r="AC277" s="372"/>
      <c r="AD277" s="373"/>
      <c r="AE277" s="372"/>
      <c r="AF277" s="372"/>
      <c r="AG277" s="372"/>
    </row>
    <row r="278" spans="4:33" s="262" customFormat="1" x14ac:dyDescent="0.25">
      <c r="D278" s="263"/>
      <c r="K278" s="264"/>
      <c r="T278" s="89"/>
      <c r="U278" s="89"/>
      <c r="V278" s="89"/>
      <c r="W278" s="89"/>
      <c r="X278" s="89"/>
      <c r="Y278" s="89"/>
      <c r="AC278" s="372"/>
      <c r="AD278" s="373"/>
      <c r="AE278" s="372"/>
      <c r="AF278" s="372"/>
      <c r="AG278" s="372"/>
    </row>
    <row r="279" spans="4:33" s="262" customFormat="1" x14ac:dyDescent="0.25">
      <c r="D279" s="263"/>
      <c r="K279" s="264"/>
      <c r="T279" s="89"/>
      <c r="U279" s="89"/>
      <c r="V279" s="89"/>
      <c r="W279" s="89"/>
      <c r="X279" s="89"/>
      <c r="Y279" s="89"/>
      <c r="AC279" s="372"/>
      <c r="AD279" s="373"/>
      <c r="AE279" s="372"/>
      <c r="AF279" s="372"/>
      <c r="AG279" s="372"/>
    </row>
    <row r="280" spans="4:33" s="262" customFormat="1" x14ac:dyDescent="0.25">
      <c r="D280" s="263"/>
      <c r="K280" s="264"/>
      <c r="T280" s="89"/>
      <c r="U280" s="89"/>
      <c r="V280" s="89"/>
      <c r="W280" s="89"/>
      <c r="X280" s="89"/>
      <c r="Y280" s="89"/>
      <c r="AC280" s="372"/>
      <c r="AD280" s="373"/>
      <c r="AE280" s="372"/>
      <c r="AF280" s="372"/>
      <c r="AG280" s="372"/>
    </row>
    <row r="281" spans="4:33" s="262" customFormat="1" x14ac:dyDescent="0.25">
      <c r="D281" s="263"/>
      <c r="K281" s="264"/>
      <c r="T281" s="89"/>
      <c r="U281" s="89"/>
      <c r="V281" s="89"/>
      <c r="W281" s="89"/>
      <c r="X281" s="89"/>
      <c r="Y281" s="89"/>
      <c r="AC281" s="372"/>
      <c r="AD281" s="373"/>
      <c r="AE281" s="372"/>
      <c r="AF281" s="372"/>
      <c r="AG281" s="372"/>
    </row>
    <row r="282" spans="4:33" s="262" customFormat="1" x14ac:dyDescent="0.25">
      <c r="D282" s="263"/>
      <c r="K282" s="264"/>
      <c r="T282" s="89"/>
      <c r="U282" s="89"/>
      <c r="V282" s="89"/>
      <c r="W282" s="89"/>
      <c r="X282" s="89"/>
      <c r="Y282" s="89"/>
      <c r="AC282" s="372"/>
      <c r="AD282" s="373"/>
      <c r="AE282" s="372"/>
      <c r="AF282" s="372"/>
      <c r="AG282" s="372"/>
    </row>
    <row r="283" spans="4:33" s="262" customFormat="1" x14ac:dyDescent="0.25">
      <c r="D283" s="263"/>
      <c r="K283" s="264"/>
      <c r="T283" s="89"/>
      <c r="U283" s="89"/>
      <c r="V283" s="89"/>
      <c r="W283" s="89"/>
      <c r="X283" s="89"/>
      <c r="Y283" s="89"/>
      <c r="AC283" s="372"/>
      <c r="AD283" s="373"/>
      <c r="AE283" s="372"/>
      <c r="AF283" s="372"/>
      <c r="AG283" s="372"/>
    </row>
    <row r="284" spans="4:33" s="262" customFormat="1" x14ac:dyDescent="0.25">
      <c r="D284" s="263"/>
      <c r="K284" s="264"/>
      <c r="T284" s="89"/>
      <c r="U284" s="89"/>
      <c r="V284" s="89"/>
      <c r="W284" s="89"/>
      <c r="X284" s="89"/>
      <c r="Y284" s="89"/>
      <c r="AC284" s="372"/>
      <c r="AD284" s="373"/>
      <c r="AE284" s="372"/>
      <c r="AF284" s="372"/>
      <c r="AG284" s="372"/>
    </row>
    <row r="285" spans="4:33" s="262" customFormat="1" x14ac:dyDescent="0.25">
      <c r="D285" s="263"/>
      <c r="K285" s="264"/>
      <c r="T285" s="89"/>
      <c r="U285" s="89"/>
      <c r="V285" s="89"/>
      <c r="W285" s="89"/>
      <c r="X285" s="89"/>
      <c r="Y285" s="89"/>
      <c r="AC285" s="372"/>
      <c r="AD285" s="373"/>
      <c r="AE285" s="372"/>
      <c r="AF285" s="372"/>
      <c r="AG285" s="372"/>
    </row>
    <row r="286" spans="4:33" s="262" customFormat="1" x14ac:dyDescent="0.25">
      <c r="D286" s="263"/>
      <c r="K286" s="264"/>
      <c r="T286" s="89"/>
      <c r="U286" s="89"/>
      <c r="V286" s="89"/>
      <c r="W286" s="89"/>
      <c r="X286" s="89"/>
      <c r="Y286" s="89"/>
      <c r="AC286" s="372"/>
      <c r="AD286" s="373"/>
      <c r="AE286" s="372"/>
      <c r="AF286" s="372"/>
      <c r="AG286" s="372"/>
    </row>
    <row r="287" spans="4:33" s="262" customFormat="1" x14ac:dyDescent="0.25">
      <c r="D287" s="263"/>
      <c r="K287" s="264"/>
      <c r="T287" s="89"/>
      <c r="U287" s="89"/>
      <c r="V287" s="89"/>
      <c r="W287" s="89"/>
      <c r="X287" s="89"/>
      <c r="Y287" s="89"/>
      <c r="AC287" s="372"/>
      <c r="AD287" s="373"/>
      <c r="AE287" s="372"/>
      <c r="AF287" s="372"/>
      <c r="AG287" s="372"/>
    </row>
    <row r="288" spans="4:33" s="262" customFormat="1" x14ac:dyDescent="0.25">
      <c r="D288" s="263"/>
      <c r="K288" s="264"/>
      <c r="T288" s="89"/>
      <c r="U288" s="89"/>
      <c r="V288" s="89"/>
      <c r="W288" s="89"/>
      <c r="X288" s="89"/>
      <c r="Y288" s="89"/>
      <c r="AC288" s="372"/>
      <c r="AD288" s="373"/>
      <c r="AE288" s="372"/>
      <c r="AF288" s="372"/>
      <c r="AG288" s="372"/>
    </row>
    <row r="289" spans="4:33" s="262" customFormat="1" x14ac:dyDescent="0.25">
      <c r="D289" s="263"/>
      <c r="K289" s="264"/>
      <c r="T289" s="89"/>
      <c r="U289" s="89"/>
      <c r="V289" s="89"/>
      <c r="W289" s="89"/>
      <c r="X289" s="89"/>
      <c r="Y289" s="89"/>
      <c r="AC289" s="372"/>
      <c r="AD289" s="373"/>
      <c r="AE289" s="372"/>
      <c r="AF289" s="372"/>
      <c r="AG289" s="372"/>
    </row>
    <row r="290" spans="4:33" s="262" customFormat="1" x14ac:dyDescent="0.25">
      <c r="D290" s="263"/>
      <c r="K290" s="264"/>
      <c r="T290" s="89"/>
      <c r="U290" s="89"/>
      <c r="V290" s="89"/>
      <c r="W290" s="89"/>
      <c r="X290" s="89"/>
      <c r="Y290" s="89"/>
      <c r="AC290" s="372"/>
      <c r="AD290" s="373"/>
      <c r="AE290" s="372"/>
      <c r="AF290" s="372"/>
      <c r="AG290" s="372"/>
    </row>
    <row r="291" spans="4:33" s="262" customFormat="1" x14ac:dyDescent="0.25">
      <c r="D291" s="263"/>
      <c r="K291" s="264"/>
      <c r="T291" s="89"/>
      <c r="U291" s="89"/>
      <c r="V291" s="89"/>
      <c r="W291" s="89"/>
      <c r="X291" s="89"/>
      <c r="Y291" s="89"/>
      <c r="AC291" s="372"/>
      <c r="AD291" s="373"/>
      <c r="AE291" s="372"/>
      <c r="AF291" s="372"/>
      <c r="AG291" s="372"/>
    </row>
    <row r="292" spans="4:33" s="262" customFormat="1" x14ac:dyDescent="0.25">
      <c r="D292" s="263"/>
      <c r="K292" s="264"/>
      <c r="T292" s="89"/>
      <c r="U292" s="89"/>
      <c r="V292" s="89"/>
      <c r="W292" s="89"/>
      <c r="X292" s="89"/>
      <c r="Y292" s="89"/>
      <c r="AC292" s="372"/>
      <c r="AD292" s="373"/>
      <c r="AE292" s="372"/>
      <c r="AF292" s="372"/>
      <c r="AG292" s="372"/>
    </row>
    <row r="293" spans="4:33" s="262" customFormat="1" x14ac:dyDescent="0.25">
      <c r="D293" s="263"/>
      <c r="K293" s="264"/>
      <c r="T293" s="89"/>
      <c r="U293" s="89"/>
      <c r="V293" s="89"/>
      <c r="W293" s="89"/>
      <c r="X293" s="89"/>
      <c r="Y293" s="89"/>
      <c r="AC293" s="372"/>
      <c r="AD293" s="373"/>
      <c r="AE293" s="372"/>
      <c r="AF293" s="372"/>
      <c r="AG293" s="372"/>
    </row>
    <row r="294" spans="4:33" s="262" customFormat="1" x14ac:dyDescent="0.25">
      <c r="D294" s="263"/>
      <c r="K294" s="264"/>
      <c r="T294" s="89"/>
      <c r="U294" s="89"/>
      <c r="V294" s="89"/>
      <c r="W294" s="89"/>
      <c r="X294" s="89"/>
      <c r="Y294" s="89"/>
      <c r="AC294" s="372"/>
      <c r="AD294" s="373"/>
      <c r="AE294" s="372"/>
      <c r="AF294" s="372"/>
      <c r="AG294" s="372"/>
    </row>
    <row r="295" spans="4:33" s="262" customFormat="1" x14ac:dyDescent="0.25">
      <c r="D295" s="263"/>
      <c r="K295" s="264"/>
      <c r="T295" s="89"/>
      <c r="U295" s="89"/>
      <c r="V295" s="89"/>
      <c r="W295" s="89"/>
      <c r="X295" s="89"/>
      <c r="Y295" s="89"/>
      <c r="AC295" s="372"/>
      <c r="AD295" s="373"/>
      <c r="AE295" s="372"/>
      <c r="AF295" s="372"/>
      <c r="AG295" s="372"/>
    </row>
    <row r="296" spans="4:33" s="262" customFormat="1" x14ac:dyDescent="0.25">
      <c r="D296" s="263"/>
      <c r="K296" s="264"/>
      <c r="T296" s="89"/>
      <c r="U296" s="89"/>
      <c r="V296" s="89"/>
      <c r="W296" s="89"/>
      <c r="X296" s="89"/>
      <c r="Y296" s="89"/>
      <c r="AC296" s="372"/>
      <c r="AD296" s="373"/>
      <c r="AE296" s="372"/>
      <c r="AF296" s="372"/>
      <c r="AG296" s="372"/>
    </row>
    <row r="297" spans="4:33" s="262" customFormat="1" x14ac:dyDescent="0.25">
      <c r="D297" s="263"/>
      <c r="K297" s="264"/>
      <c r="T297" s="89"/>
      <c r="U297" s="89"/>
      <c r="V297" s="89"/>
      <c r="W297" s="89"/>
      <c r="X297" s="89"/>
      <c r="Y297" s="89"/>
      <c r="AC297" s="372"/>
      <c r="AD297" s="373"/>
      <c r="AE297" s="372"/>
      <c r="AF297" s="372"/>
      <c r="AG297" s="372"/>
    </row>
    <row r="298" spans="4:33" s="262" customFormat="1" x14ac:dyDescent="0.25">
      <c r="D298" s="263"/>
      <c r="K298" s="264"/>
      <c r="T298" s="89"/>
      <c r="U298" s="89"/>
      <c r="V298" s="89"/>
      <c r="W298" s="89"/>
      <c r="X298" s="89"/>
      <c r="Y298" s="89"/>
      <c r="AC298" s="372"/>
      <c r="AD298" s="373"/>
      <c r="AE298" s="372"/>
      <c r="AF298" s="372"/>
      <c r="AG298" s="372"/>
    </row>
    <row r="299" spans="4:33" s="262" customFormat="1" x14ac:dyDescent="0.25">
      <c r="D299" s="263"/>
      <c r="K299" s="264"/>
      <c r="T299" s="89"/>
      <c r="U299" s="89"/>
      <c r="V299" s="89"/>
      <c r="W299" s="89"/>
      <c r="X299" s="89"/>
      <c r="Y299" s="89"/>
      <c r="AC299" s="372"/>
      <c r="AD299" s="373"/>
      <c r="AE299" s="372"/>
      <c r="AF299" s="372"/>
      <c r="AG299" s="372"/>
    </row>
    <row r="300" spans="4:33" s="262" customFormat="1" x14ac:dyDescent="0.25">
      <c r="D300" s="263"/>
      <c r="K300" s="264"/>
      <c r="T300" s="89"/>
      <c r="U300" s="89"/>
      <c r="V300" s="89"/>
      <c r="W300" s="89"/>
      <c r="X300" s="89"/>
      <c r="Y300" s="89"/>
      <c r="AC300" s="372"/>
      <c r="AD300" s="373"/>
      <c r="AE300" s="372"/>
      <c r="AF300" s="372"/>
      <c r="AG300" s="372"/>
    </row>
    <row r="301" spans="4:33" s="262" customFormat="1" x14ac:dyDescent="0.25">
      <c r="D301" s="263"/>
      <c r="K301" s="264"/>
      <c r="T301" s="89"/>
      <c r="U301" s="89"/>
      <c r="V301" s="89"/>
      <c r="W301" s="89"/>
      <c r="X301" s="89"/>
      <c r="Y301" s="89"/>
      <c r="AC301" s="372"/>
      <c r="AD301" s="373"/>
      <c r="AE301" s="372"/>
      <c r="AF301" s="372"/>
      <c r="AG301" s="372"/>
    </row>
    <row r="302" spans="4:33" s="262" customFormat="1" x14ac:dyDescent="0.25">
      <c r="D302" s="263"/>
      <c r="K302" s="264"/>
      <c r="T302" s="89"/>
      <c r="U302" s="89"/>
      <c r="V302" s="89"/>
      <c r="W302" s="89"/>
      <c r="X302" s="89"/>
      <c r="Y302" s="89"/>
      <c r="AC302" s="372"/>
      <c r="AD302" s="373"/>
      <c r="AE302" s="372"/>
      <c r="AF302" s="372"/>
      <c r="AG302" s="372"/>
    </row>
    <row r="303" spans="4:33" s="262" customFormat="1" x14ac:dyDescent="0.25">
      <c r="D303" s="263"/>
      <c r="K303" s="264"/>
      <c r="T303" s="89"/>
      <c r="U303" s="89"/>
      <c r="V303" s="89"/>
      <c r="W303" s="89"/>
      <c r="X303" s="89"/>
      <c r="Y303" s="89"/>
      <c r="AC303" s="372"/>
      <c r="AD303" s="373"/>
      <c r="AE303" s="372"/>
      <c r="AF303" s="372"/>
      <c r="AG303" s="372"/>
    </row>
    <row r="304" spans="4:33" s="262" customFormat="1" x14ac:dyDescent="0.25">
      <c r="D304" s="263"/>
      <c r="K304" s="264"/>
      <c r="T304" s="89"/>
      <c r="U304" s="89"/>
      <c r="V304" s="89"/>
      <c r="W304" s="89"/>
      <c r="X304" s="89"/>
      <c r="Y304" s="89"/>
      <c r="AC304" s="372"/>
      <c r="AD304" s="373"/>
      <c r="AE304" s="372"/>
      <c r="AF304" s="372"/>
      <c r="AG304" s="372"/>
    </row>
    <row r="305" spans="4:33" s="262" customFormat="1" x14ac:dyDescent="0.25">
      <c r="D305" s="263"/>
      <c r="K305" s="264"/>
      <c r="T305" s="89"/>
      <c r="U305" s="89"/>
      <c r="V305" s="89"/>
      <c r="W305" s="89"/>
      <c r="X305" s="89"/>
      <c r="Y305" s="89"/>
      <c r="AC305" s="372"/>
      <c r="AD305" s="373"/>
      <c r="AE305" s="372"/>
      <c r="AF305" s="372"/>
      <c r="AG305" s="372"/>
    </row>
    <row r="306" spans="4:33" s="262" customFormat="1" x14ac:dyDescent="0.25">
      <c r="D306" s="263"/>
      <c r="K306" s="264"/>
      <c r="T306" s="89"/>
      <c r="U306" s="89"/>
      <c r="V306" s="89"/>
      <c r="W306" s="89"/>
      <c r="X306" s="89"/>
      <c r="Y306" s="89"/>
      <c r="AC306" s="372"/>
      <c r="AD306" s="373"/>
      <c r="AE306" s="372"/>
      <c r="AF306" s="372"/>
      <c r="AG306" s="372"/>
    </row>
    <row r="307" spans="4:33" s="262" customFormat="1" x14ac:dyDescent="0.25">
      <c r="D307" s="263"/>
      <c r="K307" s="264"/>
      <c r="T307" s="89"/>
      <c r="U307" s="89"/>
      <c r="V307" s="89"/>
      <c r="W307" s="89"/>
      <c r="X307" s="89"/>
      <c r="Y307" s="89"/>
      <c r="AC307" s="372"/>
      <c r="AD307" s="373"/>
      <c r="AE307" s="372"/>
      <c r="AF307" s="372"/>
      <c r="AG307" s="372"/>
    </row>
    <row r="308" spans="4:33" s="262" customFormat="1" x14ac:dyDescent="0.25">
      <c r="D308" s="263"/>
      <c r="K308" s="264"/>
      <c r="T308" s="89"/>
      <c r="U308" s="89"/>
      <c r="V308" s="89"/>
      <c r="W308" s="89"/>
      <c r="X308" s="89"/>
      <c r="Y308" s="89"/>
      <c r="AC308" s="372"/>
      <c r="AD308" s="373"/>
      <c r="AE308" s="372"/>
      <c r="AF308" s="372"/>
      <c r="AG308" s="372"/>
    </row>
    <row r="309" spans="4:33" s="262" customFormat="1" x14ac:dyDescent="0.25">
      <c r="D309" s="263"/>
      <c r="K309" s="264"/>
      <c r="T309" s="89"/>
      <c r="U309" s="89"/>
      <c r="V309" s="89"/>
      <c r="W309" s="89"/>
      <c r="X309" s="89"/>
      <c r="Y309" s="89"/>
      <c r="AC309" s="372"/>
      <c r="AD309" s="373"/>
      <c r="AE309" s="372"/>
      <c r="AF309" s="372"/>
      <c r="AG309" s="372"/>
    </row>
    <row r="310" spans="4:33" s="262" customFormat="1" x14ac:dyDescent="0.25">
      <c r="D310" s="263"/>
      <c r="K310" s="264"/>
      <c r="T310" s="89"/>
      <c r="U310" s="89"/>
      <c r="V310" s="89"/>
      <c r="W310" s="89"/>
      <c r="X310" s="89"/>
      <c r="Y310" s="89"/>
      <c r="AC310" s="372"/>
      <c r="AD310" s="373"/>
      <c r="AE310" s="372"/>
      <c r="AF310" s="372"/>
      <c r="AG310" s="372"/>
    </row>
    <row r="311" spans="4:33" s="262" customFormat="1" x14ac:dyDescent="0.25">
      <c r="D311" s="263"/>
      <c r="K311" s="264"/>
      <c r="T311" s="89"/>
      <c r="U311" s="89"/>
      <c r="V311" s="89"/>
      <c r="W311" s="89"/>
      <c r="X311" s="89"/>
      <c r="Y311" s="89"/>
      <c r="AC311" s="372"/>
      <c r="AD311" s="373"/>
      <c r="AE311" s="372"/>
      <c r="AF311" s="372"/>
      <c r="AG311" s="372"/>
    </row>
    <row r="312" spans="4:33" s="262" customFormat="1" x14ac:dyDescent="0.25">
      <c r="D312" s="263"/>
      <c r="K312" s="264"/>
      <c r="T312" s="89"/>
      <c r="U312" s="89"/>
      <c r="V312" s="89"/>
      <c r="W312" s="89"/>
      <c r="X312" s="89"/>
      <c r="Y312" s="89"/>
      <c r="AC312" s="372"/>
      <c r="AD312" s="373"/>
      <c r="AE312" s="372"/>
      <c r="AF312" s="372"/>
      <c r="AG312" s="372"/>
    </row>
    <row r="313" spans="4:33" s="262" customFormat="1" x14ac:dyDescent="0.25">
      <c r="D313" s="263"/>
      <c r="K313" s="264"/>
      <c r="T313" s="89"/>
      <c r="U313" s="89"/>
      <c r="V313" s="89"/>
      <c r="W313" s="89"/>
      <c r="X313" s="89"/>
      <c r="Y313" s="89"/>
      <c r="AC313" s="372"/>
      <c r="AD313" s="373"/>
      <c r="AE313" s="372"/>
      <c r="AF313" s="372"/>
      <c r="AG313" s="372"/>
    </row>
    <row r="314" spans="4:33" s="262" customFormat="1" x14ac:dyDescent="0.25">
      <c r="D314" s="263"/>
      <c r="K314" s="264"/>
      <c r="T314" s="89"/>
      <c r="U314" s="89"/>
      <c r="V314" s="89"/>
      <c r="W314" s="89"/>
      <c r="X314" s="89"/>
      <c r="Y314" s="89"/>
      <c r="AC314" s="372"/>
      <c r="AD314" s="373"/>
      <c r="AE314" s="372"/>
      <c r="AF314" s="372"/>
      <c r="AG314" s="372"/>
    </row>
    <row r="315" spans="4:33" s="262" customFormat="1" x14ac:dyDescent="0.25">
      <c r="D315" s="263"/>
      <c r="K315" s="264"/>
      <c r="T315" s="89"/>
      <c r="U315" s="89"/>
      <c r="V315" s="89"/>
      <c r="W315" s="89"/>
      <c r="X315" s="89"/>
      <c r="Y315" s="89"/>
      <c r="AC315" s="372"/>
      <c r="AD315" s="373"/>
      <c r="AE315" s="372"/>
      <c r="AF315" s="372"/>
      <c r="AG315" s="372"/>
    </row>
    <row r="316" spans="4:33" s="262" customFormat="1" x14ac:dyDescent="0.25">
      <c r="D316" s="263"/>
      <c r="K316" s="264"/>
      <c r="T316" s="89"/>
      <c r="U316" s="89"/>
      <c r="V316" s="89"/>
      <c r="W316" s="89"/>
      <c r="X316" s="89"/>
      <c r="Y316" s="89"/>
      <c r="AC316" s="372"/>
      <c r="AD316" s="373"/>
      <c r="AE316" s="372"/>
      <c r="AF316" s="372"/>
      <c r="AG316" s="372"/>
    </row>
    <row r="317" spans="4:33" s="262" customFormat="1" x14ac:dyDescent="0.25">
      <c r="D317" s="263"/>
      <c r="K317" s="264"/>
      <c r="T317" s="89"/>
      <c r="U317" s="89"/>
      <c r="V317" s="89"/>
      <c r="W317" s="89"/>
      <c r="X317" s="89"/>
      <c r="Y317" s="89"/>
      <c r="AC317" s="372"/>
      <c r="AD317" s="373"/>
      <c r="AE317" s="372"/>
      <c r="AF317" s="372"/>
      <c r="AG317" s="372"/>
    </row>
    <row r="318" spans="4:33" s="262" customFormat="1" x14ac:dyDescent="0.25">
      <c r="D318" s="263"/>
      <c r="K318" s="264"/>
      <c r="T318" s="89"/>
      <c r="U318" s="89"/>
      <c r="V318" s="89"/>
      <c r="W318" s="89"/>
      <c r="X318" s="89"/>
      <c r="Y318" s="89"/>
      <c r="AC318" s="372"/>
      <c r="AD318" s="373"/>
      <c r="AE318" s="372"/>
      <c r="AF318" s="372"/>
      <c r="AG318" s="372"/>
    </row>
    <row r="319" spans="4:33" s="262" customFormat="1" x14ac:dyDescent="0.25">
      <c r="D319" s="263"/>
      <c r="K319" s="264"/>
      <c r="T319" s="89"/>
      <c r="U319" s="89"/>
      <c r="V319" s="89"/>
      <c r="W319" s="89"/>
      <c r="X319" s="89"/>
      <c r="Y319" s="89"/>
      <c r="AC319" s="372"/>
      <c r="AD319" s="373"/>
      <c r="AE319" s="372"/>
      <c r="AF319" s="372"/>
      <c r="AG319" s="372"/>
    </row>
    <row r="320" spans="4:33" s="262" customFormat="1" x14ac:dyDescent="0.25">
      <c r="D320" s="263"/>
      <c r="K320" s="264"/>
      <c r="T320" s="89"/>
      <c r="U320" s="89"/>
      <c r="V320" s="89"/>
      <c r="W320" s="89"/>
      <c r="X320" s="89"/>
      <c r="Y320" s="89"/>
      <c r="AC320" s="372"/>
      <c r="AD320" s="373"/>
      <c r="AE320" s="372"/>
      <c r="AF320" s="372"/>
      <c r="AG320" s="372"/>
    </row>
    <row r="321" spans="4:33" s="262" customFormat="1" x14ac:dyDescent="0.25">
      <c r="D321" s="263"/>
      <c r="K321" s="264"/>
      <c r="T321" s="89"/>
      <c r="U321" s="89"/>
      <c r="V321" s="89"/>
      <c r="W321" s="89"/>
      <c r="X321" s="89"/>
      <c r="Y321" s="89"/>
      <c r="AC321" s="372"/>
      <c r="AD321" s="373"/>
      <c r="AE321" s="372"/>
      <c r="AF321" s="372"/>
      <c r="AG321" s="372"/>
    </row>
    <row r="322" spans="4:33" s="262" customFormat="1" x14ac:dyDescent="0.25">
      <c r="D322" s="263"/>
      <c r="K322" s="264"/>
      <c r="T322" s="89"/>
      <c r="U322" s="89"/>
      <c r="V322" s="89"/>
      <c r="W322" s="89"/>
      <c r="X322" s="89"/>
      <c r="Y322" s="89"/>
      <c r="AC322" s="372"/>
      <c r="AD322" s="373"/>
      <c r="AE322" s="372"/>
      <c r="AF322" s="372"/>
      <c r="AG322" s="372"/>
    </row>
    <row r="323" spans="4:33" s="262" customFormat="1" x14ac:dyDescent="0.25">
      <c r="D323" s="263"/>
      <c r="K323" s="264"/>
      <c r="T323" s="89"/>
      <c r="U323" s="89"/>
      <c r="V323" s="89"/>
      <c r="W323" s="89"/>
      <c r="X323" s="89"/>
      <c r="Y323" s="89"/>
      <c r="AC323" s="372"/>
      <c r="AD323" s="373"/>
      <c r="AE323" s="372"/>
      <c r="AF323" s="372"/>
      <c r="AG323" s="372"/>
    </row>
    <row r="324" spans="4:33" s="262" customFormat="1" x14ac:dyDescent="0.25">
      <c r="D324" s="263"/>
      <c r="K324" s="264"/>
      <c r="T324" s="89"/>
      <c r="U324" s="89"/>
      <c r="V324" s="89"/>
      <c r="W324" s="89"/>
      <c r="X324" s="89"/>
      <c r="Y324" s="89"/>
      <c r="AC324" s="372"/>
      <c r="AD324" s="373"/>
      <c r="AE324" s="372"/>
      <c r="AF324" s="372"/>
      <c r="AG324" s="372"/>
    </row>
    <row r="325" spans="4:33" s="262" customFormat="1" x14ac:dyDescent="0.25">
      <c r="D325" s="263"/>
      <c r="K325" s="264"/>
      <c r="T325" s="89"/>
      <c r="U325" s="89"/>
      <c r="V325" s="89"/>
      <c r="W325" s="89"/>
      <c r="X325" s="89"/>
      <c r="Y325" s="89"/>
      <c r="AC325" s="372"/>
      <c r="AD325" s="373"/>
      <c r="AE325" s="372"/>
      <c r="AF325" s="372"/>
      <c r="AG325" s="372"/>
    </row>
    <row r="326" spans="4:33" s="262" customFormat="1" x14ac:dyDescent="0.25">
      <c r="D326" s="263"/>
      <c r="K326" s="264"/>
      <c r="T326" s="89"/>
      <c r="U326" s="89"/>
      <c r="V326" s="89"/>
      <c r="W326" s="89"/>
      <c r="X326" s="89"/>
      <c r="Y326" s="89"/>
      <c r="AC326" s="372"/>
      <c r="AD326" s="373"/>
      <c r="AE326" s="372"/>
      <c r="AF326" s="372"/>
      <c r="AG326" s="372"/>
    </row>
    <row r="327" spans="4:33" s="262" customFormat="1" x14ac:dyDescent="0.25">
      <c r="D327" s="263"/>
      <c r="K327" s="264"/>
      <c r="T327" s="89"/>
      <c r="U327" s="89"/>
      <c r="V327" s="89"/>
      <c r="W327" s="89"/>
      <c r="X327" s="89"/>
      <c r="Y327" s="89"/>
      <c r="AC327" s="372"/>
      <c r="AD327" s="373"/>
      <c r="AE327" s="372"/>
      <c r="AF327" s="372"/>
      <c r="AG327" s="372"/>
    </row>
    <row r="328" spans="4:33" s="262" customFormat="1" x14ac:dyDescent="0.25">
      <c r="D328" s="263"/>
      <c r="K328" s="264"/>
      <c r="T328" s="89"/>
      <c r="U328" s="89"/>
      <c r="V328" s="89"/>
      <c r="W328" s="89"/>
      <c r="X328" s="89"/>
      <c r="Y328" s="89"/>
      <c r="AC328" s="372"/>
      <c r="AD328" s="373"/>
      <c r="AE328" s="372"/>
      <c r="AF328" s="372"/>
      <c r="AG328" s="372"/>
    </row>
    <row r="329" spans="4:33" s="262" customFormat="1" x14ac:dyDescent="0.25">
      <c r="D329" s="263"/>
      <c r="K329" s="264"/>
      <c r="T329" s="89"/>
      <c r="U329" s="89"/>
      <c r="V329" s="89"/>
      <c r="W329" s="89"/>
      <c r="X329" s="89"/>
      <c r="Y329" s="89"/>
      <c r="AC329" s="372"/>
      <c r="AD329" s="373"/>
      <c r="AE329" s="372"/>
      <c r="AF329" s="372"/>
      <c r="AG329" s="372"/>
    </row>
    <row r="330" spans="4:33" s="262" customFormat="1" x14ac:dyDescent="0.25">
      <c r="D330" s="263"/>
      <c r="K330" s="264"/>
      <c r="T330" s="89"/>
      <c r="U330" s="89"/>
      <c r="V330" s="89"/>
      <c r="W330" s="89"/>
      <c r="X330" s="89"/>
      <c r="Y330" s="89"/>
      <c r="AC330" s="372"/>
      <c r="AD330" s="373"/>
      <c r="AE330" s="372"/>
      <c r="AF330" s="372"/>
      <c r="AG330" s="372"/>
    </row>
    <row r="331" spans="4:33" s="262" customFormat="1" x14ac:dyDescent="0.25">
      <c r="D331" s="263"/>
      <c r="K331" s="264"/>
      <c r="T331" s="89"/>
      <c r="U331" s="89"/>
      <c r="V331" s="89"/>
      <c r="W331" s="89"/>
      <c r="X331" s="89"/>
      <c r="Y331" s="89"/>
      <c r="AC331" s="372"/>
      <c r="AD331" s="373"/>
      <c r="AE331" s="372"/>
      <c r="AF331" s="372"/>
      <c r="AG331" s="372"/>
    </row>
    <row r="332" spans="4:33" s="262" customFormat="1" x14ac:dyDescent="0.25">
      <c r="D332" s="263"/>
      <c r="K332" s="264"/>
      <c r="T332" s="89"/>
      <c r="U332" s="89"/>
      <c r="V332" s="89"/>
      <c r="W332" s="89"/>
      <c r="X332" s="89"/>
      <c r="Y332" s="89"/>
      <c r="AC332" s="372"/>
      <c r="AD332" s="373"/>
      <c r="AE332" s="372"/>
      <c r="AF332" s="372"/>
      <c r="AG332" s="372"/>
    </row>
    <row r="333" spans="4:33" s="262" customFormat="1" x14ac:dyDescent="0.25">
      <c r="D333" s="263"/>
      <c r="K333" s="264"/>
      <c r="T333" s="89"/>
      <c r="U333" s="89"/>
      <c r="V333" s="89"/>
      <c r="W333" s="89"/>
      <c r="X333" s="89"/>
      <c r="Y333" s="89"/>
      <c r="AC333" s="372"/>
      <c r="AD333" s="373"/>
      <c r="AE333" s="372"/>
      <c r="AF333" s="372"/>
      <c r="AG333" s="372"/>
    </row>
    <row r="334" spans="4:33" s="262" customFormat="1" x14ac:dyDescent="0.25">
      <c r="D334" s="263"/>
      <c r="K334" s="264"/>
      <c r="T334" s="89"/>
      <c r="U334" s="89"/>
      <c r="V334" s="89"/>
      <c r="W334" s="89"/>
      <c r="X334" s="89"/>
      <c r="Y334" s="89"/>
      <c r="AC334" s="372"/>
      <c r="AD334" s="373"/>
      <c r="AE334" s="372"/>
      <c r="AF334" s="372"/>
      <c r="AG334" s="372"/>
    </row>
    <row r="335" spans="4:33" s="262" customFormat="1" x14ac:dyDescent="0.25">
      <c r="D335" s="263"/>
      <c r="K335" s="264"/>
      <c r="T335" s="89"/>
      <c r="U335" s="89"/>
      <c r="V335" s="89"/>
      <c r="W335" s="89"/>
      <c r="X335" s="89"/>
      <c r="Y335" s="89"/>
      <c r="AC335" s="372"/>
      <c r="AD335" s="373"/>
      <c r="AE335" s="372"/>
      <c r="AF335" s="372"/>
      <c r="AG335" s="372"/>
    </row>
    <row r="336" spans="4:33" s="262" customFormat="1" x14ac:dyDescent="0.25">
      <c r="D336" s="263"/>
      <c r="K336" s="264"/>
      <c r="T336" s="89"/>
      <c r="U336" s="89"/>
      <c r="V336" s="89"/>
      <c r="W336" s="89"/>
      <c r="X336" s="89"/>
      <c r="Y336" s="89"/>
      <c r="AC336" s="372"/>
      <c r="AD336" s="373"/>
      <c r="AE336" s="372"/>
      <c r="AF336" s="372"/>
      <c r="AG336" s="372"/>
    </row>
    <row r="337" spans="4:33" s="262" customFormat="1" x14ac:dyDescent="0.25">
      <c r="D337" s="263"/>
      <c r="K337" s="264"/>
      <c r="T337" s="89"/>
      <c r="U337" s="89"/>
      <c r="V337" s="89"/>
      <c r="W337" s="89"/>
      <c r="X337" s="89"/>
      <c r="Y337" s="89"/>
      <c r="AC337" s="372"/>
      <c r="AD337" s="373"/>
      <c r="AE337" s="372"/>
      <c r="AF337" s="372"/>
      <c r="AG337" s="372"/>
    </row>
    <row r="338" spans="4:33" s="262" customFormat="1" x14ac:dyDescent="0.25">
      <c r="D338" s="263"/>
      <c r="K338" s="264"/>
      <c r="T338" s="89"/>
      <c r="U338" s="89"/>
      <c r="V338" s="89"/>
      <c r="W338" s="89"/>
      <c r="X338" s="89"/>
      <c r="Y338" s="89"/>
      <c r="AC338" s="372"/>
      <c r="AD338" s="373"/>
      <c r="AE338" s="372"/>
      <c r="AF338" s="372"/>
      <c r="AG338" s="372"/>
    </row>
    <row r="339" spans="4:33" s="262" customFormat="1" x14ac:dyDescent="0.25">
      <c r="D339" s="263"/>
      <c r="K339" s="264"/>
      <c r="T339" s="89"/>
      <c r="U339" s="89"/>
      <c r="V339" s="89"/>
      <c r="W339" s="89"/>
      <c r="X339" s="89"/>
      <c r="Y339" s="89"/>
      <c r="AC339" s="372"/>
      <c r="AD339" s="373"/>
      <c r="AE339" s="372"/>
      <c r="AF339" s="372"/>
      <c r="AG339" s="372"/>
    </row>
    <row r="340" spans="4:33" s="262" customFormat="1" x14ac:dyDescent="0.25">
      <c r="D340" s="263"/>
      <c r="K340" s="264"/>
      <c r="T340" s="89"/>
      <c r="U340" s="89"/>
      <c r="V340" s="89"/>
      <c r="W340" s="89"/>
      <c r="X340" s="89"/>
      <c r="Y340" s="89"/>
      <c r="AC340" s="372"/>
      <c r="AD340" s="373"/>
      <c r="AE340" s="372"/>
      <c r="AF340" s="372"/>
      <c r="AG340" s="372"/>
    </row>
    <row r="341" spans="4:33" s="262" customFormat="1" x14ac:dyDescent="0.25">
      <c r="D341" s="263"/>
      <c r="K341" s="264"/>
      <c r="T341" s="89"/>
      <c r="U341" s="89"/>
      <c r="V341" s="89"/>
      <c r="W341" s="89"/>
      <c r="X341" s="89"/>
      <c r="Y341" s="89"/>
      <c r="AC341" s="372"/>
      <c r="AD341" s="373"/>
      <c r="AE341" s="372"/>
      <c r="AF341" s="372"/>
      <c r="AG341" s="372"/>
    </row>
    <row r="342" spans="4:33" s="262" customFormat="1" x14ac:dyDescent="0.25">
      <c r="D342" s="263"/>
      <c r="K342" s="264"/>
      <c r="T342" s="89"/>
      <c r="U342" s="89"/>
      <c r="V342" s="89"/>
      <c r="W342" s="89"/>
      <c r="X342" s="89"/>
      <c r="Y342" s="89"/>
      <c r="AC342" s="372"/>
      <c r="AD342" s="373"/>
      <c r="AE342" s="372"/>
      <c r="AF342" s="372"/>
      <c r="AG342" s="372"/>
    </row>
    <row r="343" spans="4:33" s="262" customFormat="1" x14ac:dyDescent="0.25">
      <c r="D343" s="263"/>
      <c r="K343" s="264"/>
      <c r="T343" s="89"/>
      <c r="U343" s="89"/>
      <c r="V343" s="89"/>
      <c r="W343" s="89"/>
      <c r="X343" s="89"/>
      <c r="Y343" s="89"/>
      <c r="AC343" s="372"/>
      <c r="AD343" s="373"/>
      <c r="AE343" s="372"/>
      <c r="AF343" s="372"/>
      <c r="AG343" s="372"/>
    </row>
    <row r="344" spans="4:33" s="262" customFormat="1" x14ac:dyDescent="0.25">
      <c r="D344" s="263"/>
      <c r="K344" s="264"/>
      <c r="T344" s="89"/>
      <c r="U344" s="89"/>
      <c r="V344" s="89"/>
      <c r="W344" s="89"/>
      <c r="X344" s="89"/>
      <c r="Y344" s="89"/>
      <c r="AC344" s="372"/>
      <c r="AD344" s="373"/>
      <c r="AE344" s="372"/>
      <c r="AF344" s="372"/>
      <c r="AG344" s="372"/>
    </row>
    <row r="345" spans="4:33" s="262" customFormat="1" x14ac:dyDescent="0.25">
      <c r="D345" s="263"/>
      <c r="K345" s="264"/>
      <c r="T345" s="89"/>
      <c r="U345" s="89"/>
      <c r="V345" s="89"/>
      <c r="W345" s="89"/>
      <c r="X345" s="89"/>
      <c r="Y345" s="89"/>
      <c r="AC345" s="372"/>
      <c r="AD345" s="373"/>
      <c r="AE345" s="372"/>
      <c r="AF345" s="372"/>
      <c r="AG345" s="372"/>
    </row>
    <row r="346" spans="4:33" s="262" customFormat="1" x14ac:dyDescent="0.25">
      <c r="D346" s="263"/>
      <c r="K346" s="264"/>
      <c r="T346" s="89"/>
      <c r="U346" s="89"/>
      <c r="V346" s="89"/>
      <c r="W346" s="89"/>
      <c r="X346" s="89"/>
      <c r="Y346" s="89"/>
      <c r="AC346" s="372"/>
      <c r="AD346" s="373"/>
      <c r="AE346" s="372"/>
      <c r="AF346" s="372"/>
      <c r="AG346" s="372"/>
    </row>
    <row r="347" spans="4:33" s="262" customFormat="1" x14ac:dyDescent="0.25">
      <c r="D347" s="263"/>
      <c r="K347" s="264"/>
      <c r="T347" s="89"/>
      <c r="U347" s="89"/>
      <c r="V347" s="89"/>
      <c r="W347" s="89"/>
      <c r="X347" s="89"/>
      <c r="Y347" s="89"/>
      <c r="AC347" s="372"/>
      <c r="AD347" s="373"/>
      <c r="AE347" s="372"/>
      <c r="AF347" s="372"/>
      <c r="AG347" s="372"/>
    </row>
    <row r="348" spans="4:33" s="262" customFormat="1" x14ac:dyDescent="0.25">
      <c r="D348" s="263"/>
      <c r="K348" s="264"/>
      <c r="T348" s="89"/>
      <c r="U348" s="89"/>
      <c r="V348" s="89"/>
      <c r="W348" s="89"/>
      <c r="X348" s="89"/>
      <c r="Y348" s="89"/>
      <c r="AC348" s="372"/>
      <c r="AD348" s="373"/>
      <c r="AE348" s="372"/>
      <c r="AF348" s="372"/>
      <c r="AG348" s="372"/>
    </row>
    <row r="349" spans="4:33" s="262" customFormat="1" x14ac:dyDescent="0.25">
      <c r="D349" s="263"/>
      <c r="K349" s="264"/>
      <c r="T349" s="89"/>
      <c r="U349" s="89"/>
      <c r="V349" s="89"/>
      <c r="W349" s="89"/>
      <c r="X349" s="89"/>
      <c r="Y349" s="89"/>
      <c r="AC349" s="372"/>
      <c r="AD349" s="373"/>
      <c r="AE349" s="372"/>
      <c r="AF349" s="372"/>
      <c r="AG349" s="372"/>
    </row>
    <row r="350" spans="4:33" s="262" customFormat="1" x14ac:dyDescent="0.25">
      <c r="D350" s="263"/>
      <c r="K350" s="264"/>
      <c r="T350" s="89"/>
      <c r="U350" s="89"/>
      <c r="V350" s="89"/>
      <c r="W350" s="89"/>
      <c r="X350" s="89"/>
      <c r="Y350" s="89"/>
      <c r="AC350" s="372"/>
      <c r="AD350" s="373"/>
      <c r="AE350" s="372"/>
      <c r="AF350" s="372"/>
      <c r="AG350" s="372"/>
    </row>
    <row r="351" spans="4:33" s="262" customFormat="1" x14ac:dyDescent="0.25">
      <c r="D351" s="263"/>
      <c r="K351" s="264"/>
      <c r="T351" s="89"/>
      <c r="U351" s="89"/>
      <c r="V351" s="89"/>
      <c r="W351" s="89"/>
      <c r="X351" s="89"/>
      <c r="Y351" s="89"/>
      <c r="AC351" s="372"/>
      <c r="AD351" s="373"/>
      <c r="AE351" s="372"/>
      <c r="AF351" s="372"/>
      <c r="AG351" s="372"/>
    </row>
    <row r="352" spans="4:33" s="262" customFormat="1" x14ac:dyDescent="0.25">
      <c r="D352" s="263"/>
      <c r="K352" s="264"/>
      <c r="T352" s="89"/>
      <c r="U352" s="89"/>
      <c r="V352" s="89"/>
      <c r="W352" s="89"/>
      <c r="X352" s="89"/>
      <c r="Y352" s="89"/>
      <c r="AC352" s="372"/>
      <c r="AD352" s="373"/>
      <c r="AE352" s="372"/>
      <c r="AF352" s="372"/>
      <c r="AG352" s="372"/>
    </row>
    <row r="353" spans="4:33" s="262" customFormat="1" x14ac:dyDescent="0.25">
      <c r="D353" s="263"/>
      <c r="K353" s="264"/>
      <c r="T353" s="89"/>
      <c r="U353" s="89"/>
      <c r="V353" s="89"/>
      <c r="W353" s="89"/>
      <c r="X353" s="89"/>
      <c r="Y353" s="89"/>
      <c r="AC353" s="372"/>
      <c r="AD353" s="373"/>
      <c r="AE353" s="372"/>
      <c r="AF353" s="372"/>
      <c r="AG353" s="372"/>
    </row>
    <row r="354" spans="4:33" s="262" customFormat="1" x14ac:dyDescent="0.25">
      <c r="D354" s="263"/>
      <c r="K354" s="264"/>
      <c r="T354" s="89"/>
      <c r="U354" s="89"/>
      <c r="V354" s="89"/>
      <c r="W354" s="89"/>
      <c r="X354" s="89"/>
      <c r="Y354" s="89"/>
      <c r="AC354" s="372"/>
      <c r="AD354" s="373"/>
      <c r="AE354" s="372"/>
      <c r="AF354" s="372"/>
      <c r="AG354" s="372"/>
    </row>
    <row r="355" spans="4:33" s="262" customFormat="1" x14ac:dyDescent="0.25">
      <c r="D355" s="263"/>
      <c r="K355" s="264"/>
      <c r="T355" s="89"/>
      <c r="U355" s="89"/>
      <c r="V355" s="89"/>
      <c r="W355" s="89"/>
      <c r="X355" s="89"/>
      <c r="Y355" s="89"/>
      <c r="AC355" s="372"/>
      <c r="AD355" s="373"/>
      <c r="AE355" s="372"/>
      <c r="AF355" s="372"/>
      <c r="AG355" s="372"/>
    </row>
    <row r="356" spans="4:33" s="262" customFormat="1" x14ac:dyDescent="0.25">
      <c r="D356" s="263"/>
      <c r="K356" s="264"/>
      <c r="T356" s="89"/>
      <c r="U356" s="89"/>
      <c r="V356" s="89"/>
      <c r="W356" s="89"/>
      <c r="X356" s="89"/>
      <c r="Y356" s="89"/>
      <c r="AC356" s="372"/>
      <c r="AD356" s="373"/>
      <c r="AE356" s="372"/>
      <c r="AF356" s="372"/>
      <c r="AG356" s="372"/>
    </row>
    <row r="357" spans="4:33" s="262" customFormat="1" x14ac:dyDescent="0.25">
      <c r="D357" s="263"/>
      <c r="K357" s="264"/>
      <c r="T357" s="89"/>
      <c r="U357" s="89"/>
      <c r="V357" s="89"/>
      <c r="W357" s="89"/>
      <c r="X357" s="89"/>
      <c r="Y357" s="89"/>
      <c r="AC357" s="372"/>
      <c r="AD357" s="373"/>
      <c r="AE357" s="372"/>
      <c r="AF357" s="372"/>
      <c r="AG357" s="372"/>
    </row>
    <row r="358" spans="4:33" s="262" customFormat="1" x14ac:dyDescent="0.25">
      <c r="D358" s="263"/>
      <c r="K358" s="264"/>
      <c r="T358" s="89"/>
      <c r="U358" s="89"/>
      <c r="V358" s="89"/>
      <c r="W358" s="89"/>
      <c r="X358" s="89"/>
      <c r="Y358" s="89"/>
      <c r="AC358" s="372"/>
      <c r="AD358" s="373"/>
      <c r="AE358" s="372"/>
      <c r="AF358" s="372"/>
      <c r="AG358" s="372"/>
    </row>
    <row r="359" spans="4:33" s="262" customFormat="1" x14ac:dyDescent="0.25">
      <c r="D359" s="263"/>
      <c r="K359" s="264"/>
      <c r="T359" s="89"/>
      <c r="U359" s="89"/>
      <c r="V359" s="89"/>
      <c r="W359" s="89"/>
      <c r="X359" s="89"/>
      <c r="Y359" s="89"/>
      <c r="AC359" s="372"/>
      <c r="AD359" s="373"/>
      <c r="AE359" s="372"/>
      <c r="AF359" s="372"/>
      <c r="AG359" s="372"/>
    </row>
    <row r="360" spans="4:33" s="262" customFormat="1" x14ac:dyDescent="0.25">
      <c r="D360" s="263"/>
      <c r="K360" s="264"/>
      <c r="T360" s="89"/>
      <c r="U360" s="89"/>
      <c r="V360" s="89"/>
      <c r="W360" s="89"/>
      <c r="X360" s="89"/>
      <c r="Y360" s="89"/>
      <c r="AC360" s="372"/>
      <c r="AD360" s="373"/>
      <c r="AE360" s="372"/>
      <c r="AF360" s="372"/>
      <c r="AG360" s="372"/>
    </row>
    <row r="361" spans="4:33" s="262" customFormat="1" x14ac:dyDescent="0.25">
      <c r="D361" s="263"/>
      <c r="K361" s="264"/>
      <c r="T361" s="89"/>
      <c r="U361" s="89"/>
      <c r="V361" s="89"/>
      <c r="W361" s="89"/>
      <c r="X361" s="89"/>
      <c r="Y361" s="89"/>
      <c r="AC361" s="372"/>
      <c r="AD361" s="373"/>
      <c r="AE361" s="372"/>
      <c r="AF361" s="372"/>
      <c r="AG361" s="372"/>
    </row>
    <row r="362" spans="4:33" s="262" customFormat="1" x14ac:dyDescent="0.25">
      <c r="D362" s="263"/>
      <c r="K362" s="264"/>
      <c r="T362" s="89"/>
      <c r="U362" s="89"/>
      <c r="V362" s="89"/>
      <c r="W362" s="89"/>
      <c r="X362" s="89"/>
      <c r="Y362" s="89"/>
      <c r="AC362" s="372"/>
      <c r="AD362" s="373"/>
      <c r="AE362" s="372"/>
      <c r="AF362" s="372"/>
      <c r="AG362" s="372"/>
    </row>
    <row r="363" spans="4:33" s="262" customFormat="1" x14ac:dyDescent="0.25">
      <c r="D363" s="263"/>
      <c r="K363" s="264"/>
      <c r="T363" s="89"/>
      <c r="U363" s="89"/>
      <c r="V363" s="89"/>
      <c r="W363" s="89"/>
      <c r="X363" s="89"/>
      <c r="Y363" s="89"/>
      <c r="AC363" s="372"/>
      <c r="AD363" s="373"/>
      <c r="AE363" s="372"/>
      <c r="AF363" s="372"/>
      <c r="AG363" s="372"/>
    </row>
    <row r="364" spans="4:33" s="262" customFormat="1" x14ac:dyDescent="0.25">
      <c r="D364" s="263"/>
      <c r="K364" s="264"/>
      <c r="T364" s="89"/>
      <c r="U364" s="89"/>
      <c r="V364" s="89"/>
      <c r="W364" s="89"/>
      <c r="X364" s="89"/>
      <c r="Y364" s="89"/>
      <c r="AC364" s="372"/>
      <c r="AD364" s="373"/>
      <c r="AE364" s="372"/>
      <c r="AF364" s="372"/>
      <c r="AG364" s="372"/>
    </row>
    <row r="365" spans="4:33" s="262" customFormat="1" x14ac:dyDescent="0.25">
      <c r="D365" s="263"/>
      <c r="K365" s="264"/>
      <c r="T365" s="89"/>
      <c r="U365" s="89"/>
      <c r="V365" s="89"/>
      <c r="W365" s="89"/>
      <c r="X365" s="89"/>
      <c r="Y365" s="89"/>
      <c r="AC365" s="372"/>
      <c r="AD365" s="373"/>
      <c r="AE365" s="372"/>
      <c r="AF365" s="372"/>
      <c r="AG365" s="372"/>
    </row>
    <row r="366" spans="4:33" s="262" customFormat="1" x14ac:dyDescent="0.25">
      <c r="D366" s="263"/>
      <c r="K366" s="264"/>
      <c r="T366" s="89"/>
      <c r="U366" s="89"/>
      <c r="V366" s="89"/>
      <c r="W366" s="89"/>
      <c r="X366" s="89"/>
      <c r="Y366" s="89"/>
      <c r="AC366" s="372"/>
      <c r="AD366" s="373"/>
      <c r="AE366" s="372"/>
      <c r="AF366" s="372"/>
      <c r="AG366" s="372"/>
    </row>
    <row r="367" spans="4:33" s="262" customFormat="1" x14ac:dyDescent="0.25">
      <c r="D367" s="263"/>
      <c r="K367" s="264"/>
      <c r="T367" s="89"/>
      <c r="U367" s="89"/>
      <c r="V367" s="89"/>
      <c r="W367" s="89"/>
      <c r="X367" s="89"/>
      <c r="Y367" s="89"/>
      <c r="AC367" s="372"/>
      <c r="AD367" s="373"/>
      <c r="AE367" s="372"/>
      <c r="AF367" s="372"/>
      <c r="AG367" s="372"/>
    </row>
    <row r="368" spans="4:33" s="262" customFormat="1" x14ac:dyDescent="0.25">
      <c r="D368" s="263"/>
      <c r="K368" s="264"/>
      <c r="T368" s="89"/>
      <c r="U368" s="89"/>
      <c r="V368" s="89"/>
      <c r="W368" s="89"/>
      <c r="X368" s="89"/>
      <c r="Y368" s="89"/>
      <c r="AC368" s="372"/>
      <c r="AD368" s="373"/>
      <c r="AE368" s="372"/>
      <c r="AF368" s="372"/>
      <c r="AG368" s="372"/>
    </row>
    <row r="369" spans="4:33" s="262" customFormat="1" x14ac:dyDescent="0.25">
      <c r="D369" s="263"/>
      <c r="K369" s="264"/>
      <c r="T369" s="89"/>
      <c r="U369" s="89"/>
      <c r="V369" s="89"/>
      <c r="W369" s="89"/>
      <c r="X369" s="89"/>
      <c r="Y369" s="89"/>
      <c r="AC369" s="372"/>
      <c r="AD369" s="373"/>
      <c r="AE369" s="372"/>
      <c r="AF369" s="372"/>
      <c r="AG369" s="372"/>
    </row>
    <row r="370" spans="4:33" s="262" customFormat="1" x14ac:dyDescent="0.25">
      <c r="D370" s="263"/>
      <c r="K370" s="264"/>
      <c r="T370" s="89"/>
      <c r="U370" s="89"/>
      <c r="V370" s="89"/>
      <c r="W370" s="89"/>
      <c r="X370" s="89"/>
      <c r="Y370" s="89"/>
      <c r="AC370" s="372"/>
      <c r="AD370" s="373"/>
      <c r="AE370" s="372"/>
      <c r="AF370" s="372"/>
      <c r="AG370" s="372"/>
    </row>
    <row r="371" spans="4:33" s="262" customFormat="1" x14ac:dyDescent="0.25">
      <c r="D371" s="263"/>
      <c r="K371" s="264"/>
      <c r="T371" s="89"/>
      <c r="U371" s="89"/>
      <c r="V371" s="89"/>
      <c r="W371" s="89"/>
      <c r="X371" s="89"/>
      <c r="Y371" s="89"/>
      <c r="AC371" s="372"/>
      <c r="AD371" s="373"/>
      <c r="AE371" s="372"/>
      <c r="AF371" s="372"/>
      <c r="AG371" s="372"/>
    </row>
    <row r="372" spans="4:33" s="262" customFormat="1" x14ac:dyDescent="0.25">
      <c r="D372" s="263"/>
      <c r="K372" s="264"/>
      <c r="T372" s="89"/>
      <c r="U372" s="89"/>
      <c r="V372" s="89"/>
      <c r="W372" s="89"/>
      <c r="X372" s="89"/>
      <c r="Y372" s="89"/>
      <c r="AC372" s="372"/>
      <c r="AD372" s="373"/>
      <c r="AE372" s="372"/>
      <c r="AF372" s="372"/>
      <c r="AG372" s="372"/>
    </row>
    <row r="373" spans="4:33" s="262" customFormat="1" x14ac:dyDescent="0.25">
      <c r="D373" s="263"/>
      <c r="K373" s="264"/>
      <c r="T373" s="89"/>
      <c r="U373" s="89"/>
      <c r="V373" s="89"/>
      <c r="W373" s="89"/>
      <c r="X373" s="89"/>
      <c r="Y373" s="89"/>
      <c r="AC373" s="372"/>
      <c r="AD373" s="373"/>
      <c r="AE373" s="372"/>
      <c r="AF373" s="372"/>
      <c r="AG373" s="372"/>
    </row>
    <row r="374" spans="4:33" s="262" customFormat="1" x14ac:dyDescent="0.25">
      <c r="D374" s="263"/>
      <c r="K374" s="264"/>
      <c r="T374" s="89"/>
      <c r="U374" s="89"/>
      <c r="V374" s="89"/>
      <c r="W374" s="89"/>
      <c r="X374" s="89"/>
      <c r="Y374" s="89"/>
      <c r="AC374" s="372"/>
      <c r="AD374" s="373"/>
      <c r="AE374" s="372"/>
      <c r="AF374" s="372"/>
      <c r="AG374" s="372"/>
    </row>
    <row r="375" spans="4:33" s="262" customFormat="1" x14ac:dyDescent="0.25">
      <c r="D375" s="263"/>
      <c r="K375" s="264"/>
      <c r="T375" s="89"/>
      <c r="U375" s="89"/>
      <c r="V375" s="89"/>
      <c r="W375" s="89"/>
      <c r="X375" s="89"/>
      <c r="Y375" s="89"/>
      <c r="AC375" s="372"/>
      <c r="AD375" s="373"/>
      <c r="AE375" s="372"/>
      <c r="AF375" s="372"/>
      <c r="AG375" s="372"/>
    </row>
    <row r="376" spans="4:33" s="262" customFormat="1" x14ac:dyDescent="0.25">
      <c r="D376" s="263"/>
      <c r="K376" s="264"/>
      <c r="T376" s="89"/>
      <c r="U376" s="89"/>
      <c r="V376" s="89"/>
      <c r="W376" s="89"/>
      <c r="X376" s="89"/>
      <c r="Y376" s="89"/>
      <c r="AC376" s="372"/>
      <c r="AD376" s="373"/>
      <c r="AE376" s="372"/>
      <c r="AF376" s="372"/>
      <c r="AG376" s="372"/>
    </row>
    <row r="377" spans="4:33" s="262" customFormat="1" x14ac:dyDescent="0.25">
      <c r="D377" s="263"/>
      <c r="K377" s="264"/>
      <c r="T377" s="89"/>
      <c r="U377" s="89"/>
      <c r="V377" s="89"/>
      <c r="W377" s="89"/>
      <c r="X377" s="89"/>
      <c r="Y377" s="89"/>
      <c r="AC377" s="372"/>
      <c r="AD377" s="373"/>
      <c r="AE377" s="372"/>
      <c r="AF377" s="372"/>
      <c r="AG377" s="372"/>
    </row>
    <row r="378" spans="4:33" s="262" customFormat="1" x14ac:dyDescent="0.25">
      <c r="D378" s="263"/>
      <c r="K378" s="264"/>
      <c r="T378" s="89"/>
      <c r="U378" s="89"/>
      <c r="V378" s="89"/>
      <c r="W378" s="89"/>
      <c r="X378" s="89"/>
      <c r="Y378" s="89"/>
      <c r="AC378" s="372"/>
      <c r="AD378" s="373"/>
      <c r="AE378" s="372"/>
      <c r="AF378" s="372"/>
      <c r="AG378" s="372"/>
    </row>
    <row r="379" spans="4:33" s="262" customFormat="1" x14ac:dyDescent="0.25">
      <c r="D379" s="263"/>
      <c r="K379" s="264"/>
      <c r="T379" s="89"/>
      <c r="U379" s="89"/>
      <c r="V379" s="89"/>
      <c r="W379" s="89"/>
      <c r="X379" s="89"/>
      <c r="Y379" s="89"/>
      <c r="AC379" s="372"/>
      <c r="AD379" s="373"/>
      <c r="AE379" s="372"/>
      <c r="AF379" s="372"/>
      <c r="AG379" s="372"/>
    </row>
    <row r="380" spans="4:33" s="262" customFormat="1" x14ac:dyDescent="0.25">
      <c r="D380" s="263"/>
      <c r="K380" s="264"/>
      <c r="T380" s="89"/>
      <c r="U380" s="89"/>
      <c r="V380" s="89"/>
      <c r="W380" s="89"/>
      <c r="X380" s="89"/>
      <c r="Y380" s="89"/>
      <c r="AC380" s="372"/>
      <c r="AD380" s="373"/>
      <c r="AE380" s="372"/>
      <c r="AF380" s="372"/>
      <c r="AG380" s="372"/>
    </row>
    <row r="381" spans="4:33" s="262" customFormat="1" x14ac:dyDescent="0.25">
      <c r="D381" s="263"/>
      <c r="K381" s="264"/>
      <c r="T381" s="89"/>
      <c r="U381" s="89"/>
      <c r="V381" s="89"/>
      <c r="W381" s="89"/>
      <c r="X381" s="89"/>
      <c r="Y381" s="89"/>
      <c r="AC381" s="372"/>
      <c r="AD381" s="373"/>
      <c r="AE381" s="372"/>
      <c r="AF381" s="372"/>
      <c r="AG381" s="372"/>
    </row>
    <row r="382" spans="4:33" s="262" customFormat="1" x14ac:dyDescent="0.25">
      <c r="D382" s="263"/>
      <c r="K382" s="264"/>
      <c r="T382" s="89"/>
      <c r="U382" s="89"/>
      <c r="V382" s="89"/>
      <c r="W382" s="89"/>
      <c r="X382" s="89"/>
      <c r="Y382" s="89"/>
      <c r="AC382" s="372"/>
      <c r="AD382" s="373"/>
      <c r="AE382" s="372"/>
      <c r="AF382" s="372"/>
      <c r="AG382" s="372"/>
    </row>
    <row r="383" spans="4:33" s="262" customFormat="1" x14ac:dyDescent="0.25">
      <c r="D383" s="263"/>
      <c r="K383" s="264"/>
      <c r="T383" s="89"/>
      <c r="U383" s="89"/>
      <c r="V383" s="89"/>
      <c r="W383" s="89"/>
      <c r="X383" s="89"/>
      <c r="Y383" s="89"/>
      <c r="AC383" s="372"/>
      <c r="AD383" s="373"/>
      <c r="AE383" s="372"/>
      <c r="AF383" s="372"/>
      <c r="AG383" s="372"/>
    </row>
    <row r="384" spans="4:33" s="262" customFormat="1" x14ac:dyDescent="0.25">
      <c r="D384" s="263"/>
      <c r="K384" s="264"/>
      <c r="T384" s="89"/>
      <c r="U384" s="89"/>
      <c r="V384" s="89"/>
      <c r="W384" s="89"/>
      <c r="X384" s="89"/>
      <c r="Y384" s="89"/>
      <c r="AC384" s="372"/>
      <c r="AD384" s="373"/>
      <c r="AE384" s="372"/>
      <c r="AF384" s="372"/>
      <c r="AG384" s="372"/>
    </row>
    <row r="385" spans="4:33" s="262" customFormat="1" x14ac:dyDescent="0.25">
      <c r="D385" s="263"/>
      <c r="K385" s="264"/>
      <c r="T385" s="89"/>
      <c r="U385" s="89"/>
      <c r="V385" s="89"/>
      <c r="W385" s="89"/>
      <c r="X385" s="89"/>
      <c r="Y385" s="89"/>
      <c r="AC385" s="372"/>
      <c r="AD385" s="373"/>
      <c r="AE385" s="372"/>
      <c r="AF385" s="372"/>
      <c r="AG385" s="372"/>
    </row>
    <row r="386" spans="4:33" s="262" customFormat="1" x14ac:dyDescent="0.25">
      <c r="D386" s="263"/>
      <c r="K386" s="264"/>
      <c r="T386" s="89"/>
      <c r="U386" s="89"/>
      <c r="V386" s="89"/>
      <c r="W386" s="89"/>
      <c r="X386" s="89"/>
      <c r="Y386" s="89"/>
      <c r="AC386" s="372"/>
      <c r="AD386" s="373"/>
      <c r="AE386" s="372"/>
      <c r="AF386" s="372"/>
      <c r="AG386" s="372"/>
    </row>
    <row r="387" spans="4:33" s="262" customFormat="1" x14ac:dyDescent="0.25">
      <c r="D387" s="263"/>
      <c r="K387" s="264"/>
      <c r="T387" s="89"/>
      <c r="U387" s="89"/>
      <c r="V387" s="89"/>
      <c r="W387" s="89"/>
      <c r="X387" s="89"/>
      <c r="Y387" s="89"/>
      <c r="AC387" s="372"/>
      <c r="AD387" s="373"/>
      <c r="AE387" s="372"/>
      <c r="AF387" s="372"/>
      <c r="AG387" s="372"/>
    </row>
    <row r="388" spans="4:33" s="262" customFormat="1" x14ac:dyDescent="0.25">
      <c r="D388" s="263"/>
      <c r="K388" s="264"/>
      <c r="T388" s="89"/>
      <c r="U388" s="89"/>
      <c r="V388" s="89"/>
      <c r="W388" s="89"/>
      <c r="X388" s="89"/>
      <c r="Y388" s="89"/>
      <c r="AC388" s="372"/>
      <c r="AD388" s="373"/>
      <c r="AE388" s="372"/>
      <c r="AF388" s="372"/>
      <c r="AG388" s="372"/>
    </row>
    <row r="389" spans="4:33" s="262" customFormat="1" x14ac:dyDescent="0.25">
      <c r="D389" s="263"/>
      <c r="K389" s="264"/>
      <c r="T389" s="89"/>
      <c r="U389" s="89"/>
      <c r="V389" s="89"/>
      <c r="W389" s="89"/>
      <c r="X389" s="89"/>
      <c r="Y389" s="89"/>
      <c r="AC389" s="372"/>
      <c r="AD389" s="373"/>
      <c r="AE389" s="372"/>
      <c r="AF389" s="372"/>
      <c r="AG389" s="372"/>
    </row>
    <row r="390" spans="4:33" s="262" customFormat="1" x14ac:dyDescent="0.25">
      <c r="D390" s="263"/>
      <c r="K390" s="264"/>
      <c r="T390" s="89"/>
      <c r="U390" s="89"/>
      <c r="V390" s="89"/>
      <c r="W390" s="89"/>
      <c r="X390" s="89"/>
      <c r="Y390" s="89"/>
      <c r="AC390" s="372"/>
      <c r="AD390" s="373"/>
      <c r="AE390" s="372"/>
      <c r="AF390" s="372"/>
      <c r="AG390" s="372"/>
    </row>
    <row r="391" spans="4:33" s="262" customFormat="1" x14ac:dyDescent="0.25">
      <c r="D391" s="263"/>
      <c r="K391" s="264"/>
      <c r="T391" s="89"/>
      <c r="U391" s="89"/>
      <c r="V391" s="89"/>
      <c r="W391" s="89"/>
      <c r="X391" s="89"/>
      <c r="Y391" s="89"/>
      <c r="AC391" s="372"/>
      <c r="AD391" s="373"/>
      <c r="AE391" s="372"/>
      <c r="AF391" s="372"/>
      <c r="AG391" s="372"/>
    </row>
    <row r="392" spans="4:33" s="262" customFormat="1" x14ac:dyDescent="0.25">
      <c r="D392" s="263"/>
      <c r="K392" s="264"/>
      <c r="T392" s="89"/>
      <c r="U392" s="89"/>
      <c r="V392" s="89"/>
      <c r="W392" s="89"/>
      <c r="X392" s="89"/>
      <c r="Y392" s="89"/>
      <c r="AC392" s="372"/>
      <c r="AD392" s="373"/>
      <c r="AE392" s="372"/>
      <c r="AF392" s="372"/>
      <c r="AG392" s="372"/>
    </row>
    <row r="393" spans="4:33" s="262" customFormat="1" x14ac:dyDescent="0.25">
      <c r="D393" s="263"/>
      <c r="K393" s="264"/>
      <c r="T393" s="89"/>
      <c r="U393" s="89"/>
      <c r="V393" s="89"/>
      <c r="W393" s="89"/>
      <c r="X393" s="89"/>
      <c r="Y393" s="89"/>
      <c r="AC393" s="372"/>
      <c r="AD393" s="373"/>
      <c r="AE393" s="372"/>
      <c r="AF393" s="372"/>
      <c r="AG393" s="372"/>
    </row>
    <row r="394" spans="4:33" s="262" customFormat="1" x14ac:dyDescent="0.25">
      <c r="D394" s="263"/>
      <c r="K394" s="264"/>
      <c r="T394" s="89"/>
      <c r="U394" s="89"/>
      <c r="V394" s="89"/>
      <c r="W394" s="89"/>
      <c r="X394" s="89"/>
      <c r="Y394" s="89"/>
      <c r="AC394" s="372"/>
      <c r="AD394" s="373"/>
      <c r="AE394" s="372"/>
      <c r="AF394" s="372"/>
      <c r="AG394" s="372"/>
    </row>
    <row r="395" spans="4:33" s="262" customFormat="1" x14ac:dyDescent="0.25">
      <c r="D395" s="263"/>
      <c r="K395" s="264"/>
      <c r="T395" s="89"/>
      <c r="U395" s="89"/>
      <c r="V395" s="89"/>
      <c r="W395" s="89"/>
      <c r="X395" s="89"/>
      <c r="Y395" s="89"/>
      <c r="AC395" s="372"/>
      <c r="AD395" s="373"/>
      <c r="AE395" s="372"/>
      <c r="AF395" s="372"/>
      <c r="AG395" s="372"/>
    </row>
    <row r="396" spans="4:33" s="262" customFormat="1" x14ac:dyDescent="0.25">
      <c r="D396" s="263"/>
      <c r="K396" s="264"/>
      <c r="T396" s="89"/>
      <c r="U396" s="89"/>
      <c r="V396" s="89"/>
      <c r="W396" s="89"/>
      <c r="X396" s="89"/>
      <c r="Y396" s="89"/>
      <c r="AC396" s="372"/>
      <c r="AD396" s="373"/>
      <c r="AE396" s="372"/>
      <c r="AF396" s="372"/>
      <c r="AG396" s="372"/>
    </row>
    <row r="397" spans="4:33" s="262" customFormat="1" x14ac:dyDescent="0.25">
      <c r="D397" s="263"/>
      <c r="K397" s="264"/>
      <c r="T397" s="89"/>
      <c r="U397" s="89"/>
      <c r="V397" s="89"/>
      <c r="W397" s="89"/>
      <c r="X397" s="89"/>
      <c r="Y397" s="89"/>
      <c r="AC397" s="372"/>
      <c r="AD397" s="373"/>
      <c r="AE397" s="372"/>
      <c r="AF397" s="372"/>
      <c r="AG397" s="372"/>
    </row>
    <row r="398" spans="4:33" s="262" customFormat="1" x14ac:dyDescent="0.25">
      <c r="D398" s="263"/>
      <c r="K398" s="264"/>
      <c r="T398" s="89"/>
      <c r="U398" s="89"/>
      <c r="V398" s="89"/>
      <c r="W398" s="89"/>
      <c r="X398" s="89"/>
      <c r="Y398" s="89"/>
      <c r="AC398" s="372"/>
      <c r="AD398" s="373"/>
      <c r="AE398" s="372"/>
      <c r="AF398" s="372"/>
      <c r="AG398" s="372"/>
    </row>
    <row r="399" spans="4:33" s="262" customFormat="1" x14ac:dyDescent="0.25">
      <c r="D399" s="263"/>
      <c r="K399" s="264"/>
      <c r="T399" s="89"/>
      <c r="U399" s="89"/>
      <c r="V399" s="89"/>
      <c r="W399" s="89"/>
      <c r="X399" s="89"/>
      <c r="Y399" s="89"/>
      <c r="AC399" s="372"/>
      <c r="AD399" s="373"/>
      <c r="AE399" s="372"/>
      <c r="AF399" s="372"/>
      <c r="AG399" s="372"/>
    </row>
    <row r="400" spans="4:33" s="262" customFormat="1" x14ac:dyDescent="0.25">
      <c r="D400" s="263"/>
      <c r="K400" s="264"/>
      <c r="T400" s="89"/>
      <c r="U400" s="89"/>
      <c r="V400" s="89"/>
      <c r="W400" s="89"/>
      <c r="X400" s="89"/>
      <c r="Y400" s="89"/>
      <c r="AC400" s="372"/>
      <c r="AD400" s="373"/>
      <c r="AE400" s="372"/>
      <c r="AF400" s="372"/>
      <c r="AG400" s="372"/>
    </row>
    <row r="401" spans="4:33" s="262" customFormat="1" x14ac:dyDescent="0.25">
      <c r="D401" s="263"/>
      <c r="K401" s="264"/>
      <c r="T401" s="89"/>
      <c r="U401" s="89"/>
      <c r="V401" s="89"/>
      <c r="W401" s="89"/>
      <c r="X401" s="89"/>
      <c r="Y401" s="89"/>
      <c r="AC401" s="372"/>
      <c r="AD401" s="373"/>
      <c r="AE401" s="372"/>
      <c r="AF401" s="372"/>
      <c r="AG401" s="372"/>
    </row>
    <row r="402" spans="4:33" s="262" customFormat="1" x14ac:dyDescent="0.25">
      <c r="D402" s="263"/>
      <c r="K402" s="264"/>
      <c r="T402" s="89"/>
      <c r="U402" s="89"/>
      <c r="V402" s="89"/>
      <c r="W402" s="89"/>
      <c r="X402" s="89"/>
      <c r="Y402" s="89"/>
      <c r="AC402" s="372"/>
      <c r="AD402" s="373"/>
      <c r="AE402" s="372"/>
      <c r="AF402" s="372"/>
      <c r="AG402" s="372"/>
    </row>
    <row r="403" spans="4:33" s="262" customFormat="1" x14ac:dyDescent="0.25">
      <c r="D403" s="263"/>
      <c r="K403" s="264"/>
      <c r="T403" s="89"/>
      <c r="U403" s="89"/>
      <c r="V403" s="89"/>
      <c r="W403" s="89"/>
      <c r="X403" s="89"/>
      <c r="Y403" s="89"/>
      <c r="AC403" s="372"/>
      <c r="AD403" s="373"/>
      <c r="AE403" s="372"/>
      <c r="AF403" s="372"/>
      <c r="AG403" s="372"/>
    </row>
    <row r="404" spans="4:33" s="262" customFormat="1" x14ac:dyDescent="0.25">
      <c r="D404" s="263"/>
      <c r="K404" s="264"/>
      <c r="T404" s="89"/>
      <c r="U404" s="89"/>
      <c r="V404" s="89"/>
      <c r="W404" s="89"/>
      <c r="X404" s="89"/>
      <c r="Y404" s="89"/>
      <c r="AC404" s="372"/>
      <c r="AD404" s="373"/>
      <c r="AE404" s="372"/>
      <c r="AF404" s="372"/>
      <c r="AG404" s="372"/>
    </row>
    <row r="405" spans="4:33" s="262" customFormat="1" x14ac:dyDescent="0.25">
      <c r="D405" s="263"/>
      <c r="K405" s="264"/>
      <c r="T405" s="89"/>
      <c r="U405" s="89"/>
      <c r="V405" s="89"/>
      <c r="W405" s="89"/>
      <c r="X405" s="89"/>
      <c r="Y405" s="89"/>
      <c r="AC405" s="372"/>
      <c r="AD405" s="373"/>
      <c r="AE405" s="372"/>
      <c r="AF405" s="372"/>
      <c r="AG405" s="372"/>
    </row>
    <row r="406" spans="4:33" s="262" customFormat="1" x14ac:dyDescent="0.25">
      <c r="D406" s="263"/>
      <c r="K406" s="264"/>
      <c r="T406" s="89"/>
      <c r="U406" s="89"/>
      <c r="V406" s="89"/>
      <c r="W406" s="89"/>
      <c r="X406" s="89"/>
      <c r="Y406" s="89"/>
      <c r="AC406" s="372"/>
      <c r="AD406" s="373"/>
      <c r="AE406" s="372"/>
      <c r="AF406" s="372"/>
      <c r="AG406" s="372"/>
    </row>
    <row r="407" spans="4:33" s="262" customFormat="1" x14ac:dyDescent="0.25">
      <c r="D407" s="263"/>
      <c r="K407" s="264"/>
      <c r="T407" s="89"/>
      <c r="U407" s="89"/>
      <c r="V407" s="89"/>
      <c r="W407" s="89"/>
      <c r="X407" s="89"/>
      <c r="Y407" s="89"/>
      <c r="AC407" s="372"/>
      <c r="AD407" s="373"/>
      <c r="AE407" s="372"/>
      <c r="AF407" s="372"/>
      <c r="AG407" s="372"/>
    </row>
    <row r="408" spans="4:33" s="262" customFormat="1" x14ac:dyDescent="0.25">
      <c r="D408" s="263"/>
      <c r="K408" s="264"/>
      <c r="T408" s="89"/>
      <c r="U408" s="89"/>
      <c r="V408" s="89"/>
      <c r="W408" s="89"/>
      <c r="X408" s="89"/>
      <c r="Y408" s="89"/>
      <c r="AC408" s="372"/>
      <c r="AD408" s="373"/>
      <c r="AE408" s="372"/>
      <c r="AF408" s="372"/>
      <c r="AG408" s="372"/>
    </row>
    <row r="409" spans="4:33" s="262" customFormat="1" x14ac:dyDescent="0.25">
      <c r="D409" s="263"/>
      <c r="K409" s="264"/>
      <c r="T409" s="89"/>
      <c r="U409" s="89"/>
      <c r="V409" s="89"/>
      <c r="W409" s="89"/>
      <c r="X409" s="89"/>
      <c r="Y409" s="89"/>
      <c r="AC409" s="372"/>
      <c r="AD409" s="373"/>
      <c r="AE409" s="372"/>
      <c r="AF409" s="372"/>
      <c r="AG409" s="372"/>
    </row>
    <row r="410" spans="4:33" s="262" customFormat="1" x14ac:dyDescent="0.25">
      <c r="D410" s="263"/>
      <c r="K410" s="264"/>
      <c r="T410" s="89"/>
      <c r="U410" s="89"/>
      <c r="V410" s="89"/>
      <c r="W410" s="89"/>
      <c r="X410" s="89"/>
      <c r="Y410" s="89"/>
      <c r="AC410" s="372"/>
      <c r="AD410" s="373"/>
      <c r="AE410" s="372"/>
      <c r="AF410" s="372"/>
      <c r="AG410" s="372"/>
    </row>
    <row r="411" spans="4:33" s="262" customFormat="1" x14ac:dyDescent="0.25">
      <c r="D411" s="263"/>
      <c r="K411" s="264"/>
      <c r="T411" s="89"/>
      <c r="U411" s="89"/>
      <c r="V411" s="89"/>
      <c r="W411" s="89"/>
      <c r="X411" s="89"/>
      <c r="Y411" s="89"/>
      <c r="AC411" s="372"/>
      <c r="AD411" s="373"/>
      <c r="AE411" s="372"/>
      <c r="AF411" s="372"/>
      <c r="AG411" s="372"/>
    </row>
    <row r="412" spans="4:33" s="262" customFormat="1" x14ac:dyDescent="0.25">
      <c r="D412" s="263"/>
      <c r="K412" s="264"/>
      <c r="T412" s="89"/>
      <c r="U412" s="89"/>
      <c r="V412" s="89"/>
      <c r="W412" s="89"/>
      <c r="X412" s="89"/>
      <c r="Y412" s="89"/>
      <c r="AC412" s="372"/>
      <c r="AD412" s="373"/>
      <c r="AE412" s="372"/>
      <c r="AF412" s="372"/>
      <c r="AG412" s="372"/>
    </row>
    <row r="413" spans="4:33" s="262" customFormat="1" x14ac:dyDescent="0.25">
      <c r="D413" s="263"/>
      <c r="K413" s="264"/>
      <c r="T413" s="89"/>
      <c r="U413" s="89"/>
      <c r="V413" s="89"/>
      <c r="W413" s="89"/>
      <c r="X413" s="89"/>
      <c r="Y413" s="89"/>
      <c r="AC413" s="372"/>
      <c r="AD413" s="373"/>
      <c r="AE413" s="372"/>
      <c r="AF413" s="372"/>
      <c r="AG413" s="372"/>
    </row>
    <row r="414" spans="4:33" s="262" customFormat="1" x14ac:dyDescent="0.25">
      <c r="D414" s="263"/>
      <c r="K414" s="264"/>
      <c r="T414" s="89"/>
      <c r="U414" s="89"/>
      <c r="V414" s="89"/>
      <c r="W414" s="89"/>
      <c r="X414" s="89"/>
      <c r="Y414" s="89"/>
      <c r="AC414" s="372"/>
      <c r="AD414" s="373"/>
      <c r="AE414" s="372"/>
      <c r="AF414" s="372"/>
      <c r="AG414" s="372"/>
    </row>
    <row r="415" spans="4:33" s="262" customFormat="1" x14ac:dyDescent="0.25">
      <c r="D415" s="263"/>
      <c r="K415" s="264"/>
      <c r="T415" s="89"/>
      <c r="U415" s="89"/>
      <c r="V415" s="89"/>
      <c r="W415" s="89"/>
      <c r="X415" s="89"/>
      <c r="Y415" s="89"/>
      <c r="AC415" s="372"/>
      <c r="AD415" s="373"/>
      <c r="AE415" s="372"/>
      <c r="AF415" s="372"/>
      <c r="AG415" s="372"/>
    </row>
    <row r="416" spans="4:33" s="262" customFormat="1" x14ac:dyDescent="0.25">
      <c r="D416" s="263"/>
      <c r="K416" s="264"/>
      <c r="T416" s="89"/>
      <c r="U416" s="89"/>
      <c r="V416" s="89"/>
      <c r="W416" s="89"/>
      <c r="X416" s="89"/>
      <c r="Y416" s="89"/>
      <c r="AC416" s="372"/>
      <c r="AD416" s="373"/>
      <c r="AE416" s="372"/>
      <c r="AF416" s="372"/>
      <c r="AG416" s="372"/>
    </row>
    <row r="417" spans="4:33" s="262" customFormat="1" x14ac:dyDescent="0.25">
      <c r="D417" s="263"/>
      <c r="K417" s="264"/>
      <c r="T417" s="89"/>
      <c r="U417" s="89"/>
      <c r="V417" s="89"/>
      <c r="W417" s="89"/>
      <c r="X417" s="89"/>
      <c r="Y417" s="89"/>
      <c r="AC417" s="372"/>
      <c r="AD417" s="373"/>
      <c r="AE417" s="372"/>
      <c r="AF417" s="372"/>
      <c r="AG417" s="372"/>
    </row>
    <row r="418" spans="4:33" s="262" customFormat="1" x14ac:dyDescent="0.25">
      <c r="D418" s="263"/>
      <c r="K418" s="264"/>
      <c r="T418" s="89"/>
      <c r="U418" s="89"/>
      <c r="V418" s="89"/>
      <c r="W418" s="89"/>
      <c r="X418" s="89"/>
      <c r="Y418" s="89"/>
      <c r="AC418" s="372"/>
      <c r="AD418" s="373"/>
      <c r="AE418" s="372"/>
      <c r="AF418" s="372"/>
      <c r="AG418" s="372"/>
    </row>
    <row r="419" spans="4:33" s="262" customFormat="1" x14ac:dyDescent="0.25">
      <c r="D419" s="263"/>
      <c r="K419" s="264"/>
      <c r="T419" s="89"/>
      <c r="U419" s="89"/>
      <c r="V419" s="89"/>
      <c r="W419" s="89"/>
      <c r="X419" s="89"/>
      <c r="Y419" s="89"/>
      <c r="AC419" s="372"/>
      <c r="AD419" s="373"/>
      <c r="AE419" s="372"/>
      <c r="AF419" s="372"/>
      <c r="AG419" s="372"/>
    </row>
    <row r="420" spans="4:33" s="262" customFormat="1" x14ac:dyDescent="0.25">
      <c r="D420" s="263"/>
      <c r="K420" s="264"/>
      <c r="T420" s="89"/>
      <c r="U420" s="89"/>
      <c r="V420" s="89"/>
      <c r="W420" s="89"/>
      <c r="X420" s="89"/>
      <c r="Y420" s="89"/>
      <c r="AC420" s="372"/>
      <c r="AD420" s="373"/>
      <c r="AE420" s="372"/>
      <c r="AF420" s="372"/>
      <c r="AG420" s="372"/>
    </row>
    <row r="421" spans="4:33" s="262" customFormat="1" x14ac:dyDescent="0.25">
      <c r="D421" s="263"/>
      <c r="K421" s="264"/>
      <c r="T421" s="89"/>
      <c r="U421" s="89"/>
      <c r="V421" s="89"/>
      <c r="W421" s="89"/>
      <c r="X421" s="89"/>
      <c r="Y421" s="89"/>
      <c r="AC421" s="372"/>
      <c r="AD421" s="373"/>
      <c r="AE421" s="372"/>
      <c r="AF421" s="372"/>
      <c r="AG421" s="372"/>
    </row>
    <row r="422" spans="4:33" s="262" customFormat="1" x14ac:dyDescent="0.25">
      <c r="D422" s="263"/>
      <c r="K422" s="264"/>
      <c r="T422" s="89"/>
      <c r="U422" s="89"/>
      <c r="V422" s="89"/>
      <c r="W422" s="89"/>
      <c r="X422" s="89"/>
      <c r="Y422" s="89"/>
      <c r="AC422" s="372"/>
      <c r="AD422" s="373"/>
      <c r="AE422" s="372"/>
      <c r="AF422" s="372"/>
      <c r="AG422" s="372"/>
    </row>
    <row r="423" spans="4:33" s="262" customFormat="1" x14ac:dyDescent="0.25">
      <c r="D423" s="263"/>
      <c r="K423" s="264"/>
      <c r="T423" s="89"/>
      <c r="U423" s="89"/>
      <c r="V423" s="89"/>
      <c r="W423" s="89"/>
      <c r="X423" s="89"/>
      <c r="Y423" s="89"/>
      <c r="AC423" s="372"/>
      <c r="AD423" s="373"/>
      <c r="AE423" s="372"/>
      <c r="AF423" s="372"/>
      <c r="AG423" s="372"/>
    </row>
    <row r="424" spans="4:33" s="262" customFormat="1" x14ac:dyDescent="0.25">
      <c r="D424" s="263"/>
      <c r="K424" s="264"/>
      <c r="T424" s="89"/>
      <c r="U424" s="89"/>
      <c r="V424" s="89"/>
      <c r="W424" s="89"/>
      <c r="X424" s="89"/>
      <c r="Y424" s="89"/>
      <c r="AC424" s="372"/>
      <c r="AD424" s="373"/>
      <c r="AE424" s="372"/>
      <c r="AF424" s="372"/>
      <c r="AG424" s="372"/>
    </row>
    <row r="425" spans="4:33" s="262" customFormat="1" x14ac:dyDescent="0.25">
      <c r="D425" s="263"/>
      <c r="K425" s="264"/>
      <c r="T425" s="89"/>
      <c r="U425" s="89"/>
      <c r="V425" s="89"/>
      <c r="W425" s="89"/>
      <c r="X425" s="89"/>
      <c r="Y425" s="89"/>
      <c r="AC425" s="372"/>
      <c r="AD425" s="373"/>
      <c r="AE425" s="372"/>
      <c r="AF425" s="372"/>
      <c r="AG425" s="372"/>
    </row>
    <row r="426" spans="4:33" s="262" customFormat="1" x14ac:dyDescent="0.25">
      <c r="D426" s="263"/>
      <c r="K426" s="264"/>
      <c r="T426" s="89"/>
      <c r="U426" s="89"/>
      <c r="V426" s="89"/>
      <c r="W426" s="89"/>
      <c r="X426" s="89"/>
      <c r="Y426" s="89"/>
      <c r="AC426" s="372"/>
      <c r="AD426" s="373"/>
      <c r="AE426" s="372"/>
      <c r="AF426" s="372"/>
      <c r="AG426" s="372"/>
    </row>
    <row r="427" spans="4:33" s="262" customFormat="1" x14ac:dyDescent="0.25">
      <c r="D427" s="263"/>
      <c r="K427" s="264"/>
      <c r="T427" s="89"/>
      <c r="U427" s="89"/>
      <c r="V427" s="89"/>
      <c r="W427" s="89"/>
      <c r="X427" s="89"/>
      <c r="Y427" s="89"/>
      <c r="AC427" s="372"/>
      <c r="AD427" s="373"/>
      <c r="AE427" s="372"/>
      <c r="AF427" s="372"/>
      <c r="AG427" s="372"/>
    </row>
    <row r="428" spans="4:33" s="262" customFormat="1" x14ac:dyDescent="0.25">
      <c r="D428" s="263"/>
      <c r="K428" s="264"/>
      <c r="T428" s="89"/>
      <c r="U428" s="89"/>
      <c r="V428" s="89"/>
      <c r="W428" s="89"/>
      <c r="X428" s="89"/>
      <c r="Y428" s="89"/>
      <c r="AC428" s="372"/>
      <c r="AD428" s="373"/>
      <c r="AE428" s="372"/>
      <c r="AF428" s="372"/>
      <c r="AG428" s="372"/>
    </row>
    <row r="429" spans="4:33" s="262" customFormat="1" x14ac:dyDescent="0.25">
      <c r="D429" s="263"/>
      <c r="K429" s="264"/>
      <c r="T429" s="89"/>
      <c r="U429" s="89"/>
      <c r="V429" s="89"/>
      <c r="W429" s="89"/>
      <c r="X429" s="89"/>
      <c r="Y429" s="89"/>
      <c r="AC429" s="372"/>
      <c r="AD429" s="373"/>
      <c r="AE429" s="372"/>
      <c r="AF429" s="372"/>
      <c r="AG429" s="372"/>
    </row>
    <row r="430" spans="4:33" s="262" customFormat="1" x14ac:dyDescent="0.25">
      <c r="D430" s="263"/>
      <c r="K430" s="264"/>
      <c r="T430" s="89"/>
      <c r="U430" s="89"/>
      <c r="V430" s="89"/>
      <c r="W430" s="89"/>
      <c r="X430" s="89"/>
      <c r="Y430" s="89"/>
      <c r="AC430" s="372"/>
      <c r="AD430" s="373"/>
      <c r="AE430" s="372"/>
      <c r="AF430" s="372"/>
      <c r="AG430" s="372"/>
    </row>
    <row r="431" spans="4:33" s="262" customFormat="1" x14ac:dyDescent="0.25">
      <c r="D431" s="263"/>
      <c r="K431" s="264"/>
      <c r="T431" s="89"/>
      <c r="U431" s="89"/>
      <c r="V431" s="89"/>
      <c r="W431" s="89"/>
      <c r="X431" s="89"/>
      <c r="Y431" s="89"/>
      <c r="AC431" s="372"/>
      <c r="AD431" s="373"/>
      <c r="AE431" s="372"/>
      <c r="AF431" s="372"/>
      <c r="AG431" s="372"/>
    </row>
    <row r="432" spans="4:33" s="262" customFormat="1" x14ac:dyDescent="0.25">
      <c r="D432" s="263"/>
      <c r="K432" s="264"/>
      <c r="T432" s="89"/>
      <c r="U432" s="89"/>
      <c r="V432" s="89"/>
      <c r="W432" s="89"/>
      <c r="X432" s="89"/>
      <c r="Y432" s="89"/>
      <c r="AC432" s="372"/>
      <c r="AD432" s="373"/>
      <c r="AE432" s="372"/>
      <c r="AF432" s="372"/>
      <c r="AG432" s="372"/>
    </row>
    <row r="433" spans="4:33" s="262" customFormat="1" x14ac:dyDescent="0.25">
      <c r="D433" s="263"/>
      <c r="K433" s="264"/>
      <c r="T433" s="89"/>
      <c r="U433" s="89"/>
      <c r="V433" s="89"/>
      <c r="W433" s="89"/>
      <c r="X433" s="89"/>
      <c r="Y433" s="89"/>
      <c r="AC433" s="372"/>
      <c r="AD433" s="373"/>
      <c r="AE433" s="372"/>
      <c r="AF433" s="372"/>
      <c r="AG433" s="372"/>
    </row>
    <row r="434" spans="4:33" s="262" customFormat="1" x14ac:dyDescent="0.25">
      <c r="D434" s="263"/>
      <c r="K434" s="264"/>
      <c r="T434" s="89"/>
      <c r="U434" s="89"/>
      <c r="V434" s="89"/>
      <c r="W434" s="89"/>
      <c r="X434" s="89"/>
      <c r="Y434" s="89"/>
      <c r="AC434" s="372"/>
      <c r="AD434" s="373"/>
      <c r="AE434" s="372"/>
      <c r="AF434" s="372"/>
      <c r="AG434" s="372"/>
    </row>
    <row r="435" spans="4:33" s="262" customFormat="1" x14ac:dyDescent="0.25">
      <c r="D435" s="263"/>
      <c r="K435" s="264"/>
      <c r="T435" s="89"/>
      <c r="U435" s="89"/>
      <c r="V435" s="89"/>
      <c r="W435" s="89"/>
      <c r="X435" s="89"/>
      <c r="Y435" s="89"/>
      <c r="AC435" s="372"/>
      <c r="AD435" s="373"/>
      <c r="AE435" s="372"/>
      <c r="AF435" s="372"/>
      <c r="AG435" s="372"/>
    </row>
    <row r="436" spans="4:33" s="262" customFormat="1" x14ac:dyDescent="0.25">
      <c r="D436" s="263"/>
      <c r="K436" s="264"/>
      <c r="T436" s="89"/>
      <c r="U436" s="89"/>
      <c r="V436" s="89"/>
      <c r="W436" s="89"/>
      <c r="X436" s="89"/>
      <c r="Y436" s="89"/>
      <c r="AC436" s="372"/>
      <c r="AD436" s="373"/>
      <c r="AE436" s="372"/>
      <c r="AF436" s="372"/>
      <c r="AG436" s="372"/>
    </row>
    <row r="437" spans="4:33" s="262" customFormat="1" x14ac:dyDescent="0.25">
      <c r="D437" s="263"/>
      <c r="K437" s="264"/>
      <c r="T437" s="89"/>
      <c r="U437" s="89"/>
      <c r="V437" s="89"/>
      <c r="W437" s="89"/>
      <c r="X437" s="89"/>
      <c r="Y437" s="89"/>
      <c r="AC437" s="372"/>
      <c r="AD437" s="373"/>
      <c r="AE437" s="372"/>
      <c r="AF437" s="372"/>
      <c r="AG437" s="372"/>
    </row>
    <row r="438" spans="4:33" s="262" customFormat="1" x14ac:dyDescent="0.25">
      <c r="D438" s="263"/>
      <c r="K438" s="264"/>
      <c r="T438" s="89"/>
      <c r="U438" s="89"/>
      <c r="V438" s="89"/>
      <c r="W438" s="89"/>
      <c r="X438" s="89"/>
      <c r="Y438" s="89"/>
      <c r="AC438" s="372"/>
      <c r="AD438" s="373"/>
      <c r="AE438" s="372"/>
      <c r="AF438" s="372"/>
      <c r="AG438" s="372"/>
    </row>
    <row r="439" spans="4:33" s="262" customFormat="1" x14ac:dyDescent="0.25">
      <c r="D439" s="263"/>
      <c r="K439" s="264"/>
      <c r="T439" s="89"/>
      <c r="U439" s="89"/>
      <c r="V439" s="89"/>
      <c r="W439" s="89"/>
      <c r="X439" s="89"/>
      <c r="Y439" s="89"/>
      <c r="AC439" s="372"/>
      <c r="AD439" s="373"/>
      <c r="AE439" s="372"/>
      <c r="AF439" s="372"/>
      <c r="AG439" s="372"/>
    </row>
    <row r="440" spans="4:33" s="262" customFormat="1" x14ac:dyDescent="0.25">
      <c r="D440" s="263"/>
      <c r="K440" s="264"/>
      <c r="T440" s="89"/>
      <c r="U440" s="89"/>
      <c r="V440" s="89"/>
      <c r="W440" s="89"/>
      <c r="X440" s="89"/>
      <c r="Y440" s="89"/>
      <c r="AC440" s="372"/>
      <c r="AD440" s="373"/>
      <c r="AE440" s="372"/>
      <c r="AF440" s="372"/>
      <c r="AG440" s="372"/>
    </row>
    <row r="441" spans="4:33" s="262" customFormat="1" x14ac:dyDescent="0.25">
      <c r="D441" s="263"/>
      <c r="K441" s="264"/>
      <c r="T441" s="89"/>
      <c r="U441" s="89"/>
      <c r="V441" s="89"/>
      <c r="W441" s="89"/>
      <c r="X441" s="89"/>
      <c r="Y441" s="89"/>
      <c r="AC441" s="372"/>
      <c r="AD441" s="373"/>
      <c r="AE441" s="372"/>
      <c r="AF441" s="372"/>
      <c r="AG441" s="372"/>
    </row>
    <row r="442" spans="4:33" s="262" customFormat="1" x14ac:dyDescent="0.25">
      <c r="D442" s="263"/>
      <c r="K442" s="264"/>
      <c r="T442" s="89"/>
      <c r="U442" s="89"/>
      <c r="V442" s="89"/>
      <c r="W442" s="89"/>
      <c r="X442" s="89"/>
      <c r="Y442" s="89"/>
      <c r="AC442" s="372"/>
      <c r="AD442" s="373"/>
      <c r="AE442" s="372"/>
      <c r="AF442" s="372"/>
      <c r="AG442" s="372"/>
    </row>
    <row r="443" spans="4:33" s="262" customFormat="1" x14ac:dyDescent="0.25">
      <c r="D443" s="263"/>
      <c r="K443" s="264"/>
      <c r="T443" s="89"/>
      <c r="U443" s="89"/>
      <c r="V443" s="89"/>
      <c r="W443" s="89"/>
      <c r="X443" s="89"/>
      <c r="Y443" s="89"/>
      <c r="AC443" s="372"/>
      <c r="AD443" s="373"/>
      <c r="AE443" s="372"/>
      <c r="AF443" s="372"/>
      <c r="AG443" s="372"/>
    </row>
    <row r="444" spans="4:33" s="262" customFormat="1" x14ac:dyDescent="0.25">
      <c r="D444" s="263"/>
      <c r="K444" s="264"/>
      <c r="T444" s="89"/>
      <c r="U444" s="89"/>
      <c r="V444" s="89"/>
      <c r="W444" s="89"/>
      <c r="X444" s="89"/>
      <c r="Y444" s="89"/>
      <c r="AC444" s="372"/>
      <c r="AD444" s="373"/>
      <c r="AE444" s="372"/>
      <c r="AF444" s="372"/>
      <c r="AG444" s="372"/>
    </row>
    <row r="445" spans="4:33" s="262" customFormat="1" x14ac:dyDescent="0.25">
      <c r="D445" s="263"/>
      <c r="K445" s="264"/>
      <c r="T445" s="89"/>
      <c r="U445" s="89"/>
      <c r="V445" s="89"/>
      <c r="W445" s="89"/>
      <c r="X445" s="89"/>
      <c r="Y445" s="89"/>
      <c r="AC445" s="372"/>
      <c r="AD445" s="373"/>
      <c r="AE445" s="372"/>
      <c r="AF445" s="372"/>
      <c r="AG445" s="372"/>
    </row>
    <row r="446" spans="4:33" s="262" customFormat="1" x14ac:dyDescent="0.25">
      <c r="D446" s="263"/>
      <c r="K446" s="264"/>
      <c r="T446" s="89"/>
      <c r="U446" s="89"/>
      <c r="V446" s="89"/>
      <c r="W446" s="89"/>
      <c r="X446" s="89"/>
      <c r="Y446" s="89"/>
      <c r="AC446" s="372"/>
      <c r="AD446" s="373"/>
      <c r="AE446" s="372"/>
      <c r="AF446" s="372"/>
      <c r="AG446" s="372"/>
    </row>
    <row r="447" spans="4:33" s="262" customFormat="1" x14ac:dyDescent="0.25">
      <c r="D447" s="263"/>
      <c r="K447" s="264"/>
      <c r="T447" s="89"/>
      <c r="U447" s="89"/>
      <c r="V447" s="89"/>
      <c r="W447" s="89"/>
      <c r="X447" s="89"/>
      <c r="Y447" s="89"/>
      <c r="AC447" s="372"/>
      <c r="AD447" s="373"/>
      <c r="AE447" s="372"/>
      <c r="AF447" s="372"/>
      <c r="AG447" s="372"/>
    </row>
    <row r="448" spans="4:33" s="262" customFormat="1" x14ac:dyDescent="0.25">
      <c r="D448" s="263"/>
      <c r="K448" s="264"/>
      <c r="T448" s="89"/>
      <c r="U448" s="89"/>
      <c r="V448" s="89"/>
      <c r="W448" s="89"/>
      <c r="X448" s="89"/>
      <c r="Y448" s="89"/>
      <c r="AC448" s="372"/>
      <c r="AD448" s="373"/>
      <c r="AE448" s="372"/>
      <c r="AF448" s="372"/>
      <c r="AG448" s="372"/>
    </row>
    <row r="449" spans="4:33" s="262" customFormat="1" x14ac:dyDescent="0.25">
      <c r="D449" s="263"/>
      <c r="K449" s="264"/>
      <c r="T449" s="89"/>
      <c r="U449" s="89"/>
      <c r="V449" s="89"/>
      <c r="W449" s="89"/>
      <c r="X449" s="89"/>
      <c r="Y449" s="89"/>
      <c r="AC449" s="372"/>
      <c r="AD449" s="373"/>
      <c r="AE449" s="372"/>
      <c r="AF449" s="372"/>
      <c r="AG449" s="372"/>
    </row>
    <row r="450" spans="4:33" s="262" customFormat="1" x14ac:dyDescent="0.25">
      <c r="D450" s="263"/>
      <c r="K450" s="264"/>
      <c r="T450" s="89"/>
      <c r="U450" s="89"/>
      <c r="V450" s="89"/>
      <c r="W450" s="89"/>
      <c r="X450" s="89"/>
      <c r="Y450" s="89"/>
      <c r="AC450" s="372"/>
      <c r="AD450" s="373"/>
      <c r="AE450" s="372"/>
      <c r="AF450" s="372"/>
      <c r="AG450" s="372"/>
    </row>
    <row r="451" spans="4:33" s="262" customFormat="1" x14ac:dyDescent="0.25">
      <c r="D451" s="263"/>
      <c r="K451" s="264"/>
      <c r="T451" s="89"/>
      <c r="U451" s="89"/>
      <c r="V451" s="89"/>
      <c r="W451" s="89"/>
      <c r="X451" s="89"/>
      <c r="Y451" s="89"/>
      <c r="AC451" s="372"/>
      <c r="AD451" s="373"/>
      <c r="AE451" s="372"/>
      <c r="AF451" s="372"/>
      <c r="AG451" s="372"/>
    </row>
    <row r="452" spans="4:33" s="262" customFormat="1" x14ac:dyDescent="0.25">
      <c r="D452" s="263"/>
      <c r="K452" s="264"/>
      <c r="T452" s="89"/>
      <c r="U452" s="89"/>
      <c r="V452" s="89"/>
      <c r="W452" s="89"/>
      <c r="X452" s="89"/>
      <c r="Y452" s="89"/>
      <c r="AC452" s="372"/>
      <c r="AD452" s="373"/>
      <c r="AE452" s="372"/>
      <c r="AF452" s="372"/>
      <c r="AG452" s="372"/>
    </row>
    <row r="453" spans="4:33" s="262" customFormat="1" x14ac:dyDescent="0.25">
      <c r="D453" s="263"/>
      <c r="K453" s="264"/>
      <c r="T453" s="89"/>
      <c r="U453" s="89"/>
      <c r="V453" s="89"/>
      <c r="W453" s="89"/>
      <c r="X453" s="89"/>
      <c r="Y453" s="89"/>
      <c r="AC453" s="372"/>
      <c r="AD453" s="373"/>
      <c r="AE453" s="372"/>
      <c r="AF453" s="372"/>
      <c r="AG453" s="372"/>
    </row>
    <row r="454" spans="4:33" s="262" customFormat="1" x14ac:dyDescent="0.25">
      <c r="D454" s="263"/>
      <c r="K454" s="264"/>
      <c r="T454" s="89"/>
      <c r="U454" s="89"/>
      <c r="V454" s="89"/>
      <c r="W454" s="89"/>
      <c r="X454" s="89"/>
      <c r="Y454" s="89"/>
      <c r="AC454" s="372"/>
      <c r="AD454" s="373"/>
      <c r="AE454" s="372"/>
      <c r="AF454" s="372"/>
      <c r="AG454" s="372"/>
    </row>
    <row r="455" spans="4:33" s="262" customFormat="1" x14ac:dyDescent="0.25">
      <c r="D455" s="263"/>
      <c r="K455" s="264"/>
      <c r="T455" s="89"/>
      <c r="U455" s="89"/>
      <c r="V455" s="89"/>
      <c r="W455" s="89"/>
      <c r="X455" s="89"/>
      <c r="Y455" s="89"/>
      <c r="AC455" s="372"/>
      <c r="AD455" s="373"/>
      <c r="AE455" s="372"/>
      <c r="AF455" s="372"/>
      <c r="AG455" s="372"/>
    </row>
    <row r="456" spans="4:33" s="262" customFormat="1" x14ac:dyDescent="0.25">
      <c r="D456" s="263"/>
      <c r="K456" s="264"/>
      <c r="T456" s="89"/>
      <c r="U456" s="89"/>
      <c r="V456" s="89"/>
      <c r="W456" s="89"/>
      <c r="X456" s="89"/>
      <c r="Y456" s="89"/>
      <c r="AC456" s="372"/>
      <c r="AD456" s="373"/>
      <c r="AE456" s="372"/>
      <c r="AF456" s="372"/>
      <c r="AG456" s="372"/>
    </row>
    <row r="457" spans="4:33" s="262" customFormat="1" x14ac:dyDescent="0.25">
      <c r="D457" s="263"/>
      <c r="K457" s="264"/>
      <c r="T457" s="89"/>
      <c r="U457" s="89"/>
      <c r="V457" s="89"/>
      <c r="W457" s="89"/>
      <c r="X457" s="89"/>
      <c r="Y457" s="89"/>
      <c r="AC457" s="372"/>
      <c r="AD457" s="373"/>
      <c r="AE457" s="372"/>
      <c r="AF457" s="372"/>
      <c r="AG457" s="372"/>
    </row>
    <row r="458" spans="4:33" s="262" customFormat="1" x14ac:dyDescent="0.25">
      <c r="D458" s="263"/>
      <c r="K458" s="264"/>
      <c r="T458" s="89"/>
      <c r="U458" s="89"/>
      <c r="V458" s="89"/>
      <c r="W458" s="89"/>
      <c r="X458" s="89"/>
      <c r="Y458" s="89"/>
      <c r="AC458" s="372"/>
      <c r="AD458" s="373"/>
      <c r="AE458" s="372"/>
      <c r="AF458" s="372"/>
      <c r="AG458" s="372"/>
    </row>
    <row r="459" spans="4:33" s="262" customFormat="1" x14ac:dyDescent="0.25">
      <c r="D459" s="263"/>
      <c r="K459" s="264"/>
      <c r="T459" s="89"/>
      <c r="U459" s="89"/>
      <c r="V459" s="89"/>
      <c r="W459" s="89"/>
      <c r="X459" s="89"/>
      <c r="Y459" s="89"/>
      <c r="AC459" s="372"/>
      <c r="AD459" s="373"/>
      <c r="AE459" s="372"/>
      <c r="AF459" s="372"/>
      <c r="AG459" s="372"/>
    </row>
    <row r="460" spans="4:33" s="262" customFormat="1" x14ac:dyDescent="0.25">
      <c r="D460" s="263"/>
      <c r="K460" s="264"/>
      <c r="T460" s="89"/>
      <c r="U460" s="89"/>
      <c r="V460" s="89"/>
      <c r="W460" s="89"/>
      <c r="X460" s="89"/>
      <c r="Y460" s="89"/>
      <c r="AC460" s="372"/>
      <c r="AD460" s="373"/>
      <c r="AE460" s="372"/>
      <c r="AF460" s="372"/>
      <c r="AG460" s="372"/>
    </row>
    <row r="461" spans="4:33" s="262" customFormat="1" x14ac:dyDescent="0.25">
      <c r="D461" s="263"/>
      <c r="K461" s="264"/>
      <c r="T461" s="89"/>
      <c r="U461" s="89"/>
      <c r="V461" s="89"/>
      <c r="W461" s="89"/>
      <c r="X461" s="89"/>
      <c r="Y461" s="89"/>
      <c r="AC461" s="372"/>
      <c r="AD461" s="373"/>
      <c r="AE461" s="372"/>
      <c r="AF461" s="372"/>
      <c r="AG461" s="372"/>
    </row>
    <row r="462" spans="4:33" s="262" customFormat="1" x14ac:dyDescent="0.25">
      <c r="D462" s="263"/>
      <c r="K462" s="264"/>
      <c r="T462" s="89"/>
      <c r="U462" s="89"/>
      <c r="V462" s="89"/>
      <c r="W462" s="89"/>
      <c r="X462" s="89"/>
      <c r="Y462" s="89"/>
      <c r="AC462" s="372"/>
      <c r="AD462" s="373"/>
      <c r="AE462" s="372"/>
      <c r="AF462" s="372"/>
      <c r="AG462" s="372"/>
    </row>
    <row r="463" spans="4:33" s="262" customFormat="1" x14ac:dyDescent="0.25">
      <c r="D463" s="263"/>
      <c r="K463" s="264"/>
      <c r="T463" s="89"/>
      <c r="U463" s="89"/>
      <c r="V463" s="89"/>
      <c r="W463" s="89"/>
      <c r="X463" s="89"/>
      <c r="Y463" s="89"/>
      <c r="AC463" s="372"/>
      <c r="AD463" s="373"/>
      <c r="AE463" s="372"/>
      <c r="AF463" s="372"/>
      <c r="AG463" s="372"/>
    </row>
    <row r="464" spans="4:33" s="262" customFormat="1" x14ac:dyDescent="0.25">
      <c r="D464" s="263"/>
      <c r="K464" s="264"/>
      <c r="T464" s="89"/>
      <c r="U464" s="89"/>
      <c r="V464" s="89"/>
      <c r="W464" s="89"/>
      <c r="X464" s="89"/>
      <c r="Y464" s="89"/>
      <c r="AC464" s="372"/>
      <c r="AD464" s="373"/>
      <c r="AE464" s="372"/>
      <c r="AF464" s="372"/>
      <c r="AG464" s="372"/>
    </row>
    <row r="465" spans="4:33" s="262" customFormat="1" x14ac:dyDescent="0.25">
      <c r="D465" s="263"/>
      <c r="K465" s="264"/>
      <c r="T465" s="89"/>
      <c r="U465" s="89"/>
      <c r="V465" s="89"/>
      <c r="W465" s="89"/>
      <c r="X465" s="89"/>
      <c r="Y465" s="89"/>
      <c r="AC465" s="372"/>
      <c r="AD465" s="373"/>
      <c r="AE465" s="372"/>
      <c r="AF465" s="372"/>
      <c r="AG465" s="372"/>
    </row>
    <row r="466" spans="4:33" s="262" customFormat="1" x14ac:dyDescent="0.25">
      <c r="D466" s="263"/>
      <c r="K466" s="264"/>
      <c r="T466" s="89"/>
      <c r="U466" s="89"/>
      <c r="V466" s="89"/>
      <c r="W466" s="89"/>
      <c r="X466" s="89"/>
      <c r="Y466" s="89"/>
      <c r="AC466" s="372"/>
      <c r="AD466" s="373"/>
      <c r="AE466" s="372"/>
      <c r="AF466" s="372"/>
      <c r="AG466" s="372"/>
    </row>
    <row r="467" spans="4:33" s="262" customFormat="1" x14ac:dyDescent="0.25">
      <c r="D467" s="263"/>
      <c r="K467" s="264"/>
      <c r="T467" s="89"/>
      <c r="U467" s="89"/>
      <c r="V467" s="89"/>
      <c r="W467" s="89"/>
      <c r="X467" s="89"/>
      <c r="Y467" s="89"/>
      <c r="AC467" s="372"/>
      <c r="AD467" s="373"/>
      <c r="AE467" s="372"/>
      <c r="AF467" s="372"/>
      <c r="AG467" s="372"/>
    </row>
    <row r="468" spans="4:33" s="262" customFormat="1" x14ac:dyDescent="0.25">
      <c r="D468" s="263"/>
      <c r="K468" s="264"/>
      <c r="T468" s="89"/>
      <c r="U468" s="89"/>
      <c r="V468" s="89"/>
      <c r="W468" s="89"/>
      <c r="X468" s="89"/>
      <c r="Y468" s="89"/>
      <c r="AC468" s="372"/>
      <c r="AD468" s="373"/>
      <c r="AE468" s="372"/>
      <c r="AF468" s="372"/>
      <c r="AG468" s="372"/>
    </row>
    <row r="469" spans="4:33" s="262" customFormat="1" x14ac:dyDescent="0.25">
      <c r="D469" s="263"/>
      <c r="K469" s="264"/>
      <c r="T469" s="89"/>
      <c r="U469" s="89"/>
      <c r="V469" s="89"/>
      <c r="W469" s="89"/>
      <c r="X469" s="89"/>
      <c r="Y469" s="89"/>
      <c r="AC469" s="372"/>
      <c r="AD469" s="373"/>
      <c r="AE469" s="372"/>
      <c r="AF469" s="372"/>
      <c r="AG469" s="372"/>
    </row>
    <row r="470" spans="4:33" s="262" customFormat="1" x14ac:dyDescent="0.25">
      <c r="D470" s="263"/>
      <c r="K470" s="264"/>
      <c r="T470" s="89"/>
      <c r="U470" s="89"/>
      <c r="V470" s="89"/>
      <c r="W470" s="89"/>
      <c r="X470" s="89"/>
      <c r="Y470" s="89"/>
      <c r="AC470" s="372"/>
      <c r="AD470" s="373"/>
      <c r="AE470" s="372"/>
      <c r="AF470" s="372"/>
      <c r="AG470" s="372"/>
    </row>
    <row r="471" spans="4:33" s="262" customFormat="1" x14ac:dyDescent="0.25">
      <c r="D471" s="263"/>
      <c r="K471" s="264"/>
      <c r="T471" s="89"/>
      <c r="U471" s="89"/>
      <c r="V471" s="89"/>
      <c r="W471" s="89"/>
      <c r="X471" s="89"/>
      <c r="Y471" s="89"/>
      <c r="AC471" s="372"/>
      <c r="AD471" s="373"/>
      <c r="AE471" s="372"/>
      <c r="AF471" s="372"/>
      <c r="AG471" s="372"/>
    </row>
    <row r="472" spans="4:33" s="262" customFormat="1" x14ac:dyDescent="0.25">
      <c r="D472" s="263"/>
      <c r="K472" s="264"/>
      <c r="T472" s="89"/>
      <c r="U472" s="89"/>
      <c r="V472" s="89"/>
      <c r="W472" s="89"/>
      <c r="X472" s="89"/>
      <c r="Y472" s="89"/>
      <c r="AC472" s="372"/>
      <c r="AD472" s="373"/>
      <c r="AE472" s="372"/>
      <c r="AF472" s="372"/>
      <c r="AG472" s="372"/>
    </row>
    <row r="473" spans="4:33" s="262" customFormat="1" x14ac:dyDescent="0.25">
      <c r="D473" s="263"/>
      <c r="K473" s="264"/>
      <c r="T473" s="89"/>
      <c r="U473" s="89"/>
      <c r="V473" s="89"/>
      <c r="W473" s="89"/>
      <c r="X473" s="89"/>
      <c r="Y473" s="89"/>
      <c r="AC473" s="372"/>
      <c r="AD473" s="373"/>
      <c r="AE473" s="372"/>
      <c r="AF473" s="372"/>
      <c r="AG473" s="372"/>
    </row>
    <row r="474" spans="4:33" s="262" customFormat="1" x14ac:dyDescent="0.25">
      <c r="D474" s="263"/>
      <c r="K474" s="264"/>
      <c r="T474" s="89"/>
      <c r="U474" s="89"/>
      <c r="V474" s="89"/>
      <c r="W474" s="89"/>
      <c r="X474" s="89"/>
      <c r="Y474" s="89"/>
      <c r="AC474" s="372"/>
      <c r="AD474" s="373"/>
      <c r="AE474" s="372"/>
      <c r="AF474" s="372"/>
      <c r="AG474" s="372"/>
    </row>
    <row r="475" spans="4:33" s="262" customFormat="1" x14ac:dyDescent="0.25">
      <c r="D475" s="263"/>
      <c r="K475" s="264"/>
      <c r="T475" s="89"/>
      <c r="U475" s="89"/>
      <c r="V475" s="89"/>
      <c r="W475" s="89"/>
      <c r="X475" s="89"/>
      <c r="Y475" s="89"/>
      <c r="AC475" s="372"/>
      <c r="AD475" s="373"/>
      <c r="AE475" s="372"/>
      <c r="AF475" s="372"/>
      <c r="AG475" s="372"/>
    </row>
    <row r="476" spans="4:33" s="262" customFormat="1" x14ac:dyDescent="0.25">
      <c r="D476" s="263"/>
      <c r="K476" s="264"/>
      <c r="T476" s="89"/>
      <c r="U476" s="89"/>
      <c r="V476" s="89"/>
      <c r="W476" s="89"/>
      <c r="X476" s="89"/>
      <c r="Y476" s="89"/>
      <c r="AC476" s="372"/>
      <c r="AD476" s="373"/>
      <c r="AE476" s="372"/>
      <c r="AF476" s="372"/>
      <c r="AG476" s="372"/>
    </row>
    <row r="477" spans="4:33" s="262" customFormat="1" x14ac:dyDescent="0.25">
      <c r="D477" s="263"/>
      <c r="K477" s="264"/>
      <c r="T477" s="89"/>
      <c r="U477" s="89"/>
      <c r="V477" s="89"/>
      <c r="W477" s="89"/>
      <c r="X477" s="89"/>
      <c r="Y477" s="89"/>
      <c r="AC477" s="372"/>
      <c r="AD477" s="373"/>
      <c r="AE477" s="372"/>
      <c r="AF477" s="372"/>
      <c r="AG477" s="372"/>
    </row>
    <row r="478" spans="4:33" s="262" customFormat="1" x14ac:dyDescent="0.25">
      <c r="D478" s="263"/>
      <c r="K478" s="264"/>
      <c r="T478" s="89"/>
      <c r="U478" s="89"/>
      <c r="V478" s="89"/>
      <c r="W478" s="89"/>
      <c r="X478" s="89"/>
      <c r="Y478" s="89"/>
      <c r="AC478" s="372"/>
      <c r="AD478" s="373"/>
      <c r="AE478" s="372"/>
      <c r="AF478" s="372"/>
      <c r="AG478" s="372"/>
    </row>
    <row r="479" spans="4:33" s="262" customFormat="1" x14ac:dyDescent="0.25">
      <c r="D479" s="263"/>
      <c r="K479" s="264"/>
      <c r="T479" s="89"/>
      <c r="U479" s="89"/>
      <c r="V479" s="89"/>
      <c r="W479" s="89"/>
      <c r="X479" s="89"/>
      <c r="Y479" s="89"/>
      <c r="AC479" s="372"/>
      <c r="AD479" s="373"/>
      <c r="AE479" s="372"/>
      <c r="AF479" s="372"/>
      <c r="AG479" s="372"/>
    </row>
    <row r="480" spans="4:33" s="262" customFormat="1" x14ac:dyDescent="0.25">
      <c r="D480" s="263"/>
      <c r="K480" s="264"/>
      <c r="T480" s="89"/>
      <c r="U480" s="89"/>
      <c r="V480" s="89"/>
      <c r="W480" s="89"/>
      <c r="X480" s="89"/>
      <c r="Y480" s="89"/>
      <c r="AC480" s="372"/>
      <c r="AD480" s="373"/>
      <c r="AE480" s="372"/>
      <c r="AF480" s="372"/>
      <c r="AG480" s="372"/>
    </row>
    <row r="481" spans="1:33" s="262" customFormat="1" x14ac:dyDescent="0.25">
      <c r="D481" s="263"/>
      <c r="K481" s="264"/>
      <c r="T481" s="89"/>
      <c r="U481" s="89"/>
      <c r="V481" s="89"/>
      <c r="W481" s="89"/>
      <c r="X481" s="89"/>
      <c r="Y481" s="89"/>
      <c r="AC481" s="372"/>
      <c r="AD481" s="373"/>
      <c r="AE481" s="372"/>
      <c r="AF481" s="372"/>
      <c r="AG481" s="372"/>
    </row>
    <row r="482" spans="1:33" s="262" customFormat="1" x14ac:dyDescent="0.25">
      <c r="D482" s="263"/>
      <c r="K482" s="264"/>
      <c r="T482" s="89"/>
      <c r="U482" s="89"/>
      <c r="V482" s="89"/>
      <c r="W482" s="89"/>
      <c r="X482" s="89"/>
      <c r="Y482" s="89"/>
      <c r="AC482" s="372"/>
      <c r="AD482" s="373"/>
      <c r="AE482" s="372"/>
      <c r="AF482" s="372"/>
      <c r="AG482" s="372"/>
    </row>
    <row r="483" spans="1:33" s="262" customFormat="1" x14ac:dyDescent="0.25">
      <c r="D483" s="263"/>
      <c r="K483" s="264"/>
      <c r="T483" s="89"/>
      <c r="U483" s="89"/>
      <c r="V483" s="89"/>
      <c r="W483" s="89"/>
      <c r="X483" s="89"/>
      <c r="Y483" s="89"/>
      <c r="AC483" s="372"/>
      <c r="AD483" s="373"/>
      <c r="AE483" s="372"/>
      <c r="AF483" s="372"/>
      <c r="AG483" s="372"/>
    </row>
    <row r="484" spans="1:33" s="262" customFormat="1" x14ac:dyDescent="0.25">
      <c r="D484" s="263"/>
      <c r="K484" s="264"/>
      <c r="T484" s="89"/>
      <c r="U484" s="89"/>
      <c r="V484" s="89"/>
      <c r="W484" s="89"/>
      <c r="X484" s="89"/>
      <c r="Y484" s="89"/>
      <c r="AC484" s="372"/>
      <c r="AD484" s="373"/>
      <c r="AE484" s="372"/>
      <c r="AF484" s="372"/>
      <c r="AG484" s="372"/>
    </row>
    <row r="485" spans="1:33" s="262" customFormat="1" x14ac:dyDescent="0.25">
      <c r="D485" s="263"/>
      <c r="K485" s="264"/>
      <c r="T485" s="89"/>
      <c r="U485" s="89"/>
      <c r="V485" s="89"/>
      <c r="W485" s="89"/>
      <c r="X485" s="89"/>
      <c r="Y485" s="89"/>
      <c r="AC485" s="372"/>
      <c r="AD485" s="373"/>
      <c r="AE485" s="372"/>
      <c r="AF485" s="372"/>
      <c r="AG485" s="372"/>
    </row>
    <row r="486" spans="1:33" s="262" customFormat="1" x14ac:dyDescent="0.25">
      <c r="D486" s="263"/>
      <c r="K486" s="264"/>
      <c r="T486" s="89"/>
      <c r="U486" s="89"/>
      <c r="V486" s="89"/>
      <c r="W486" s="89"/>
      <c r="X486" s="89"/>
      <c r="Y486" s="89"/>
      <c r="AC486" s="372"/>
      <c r="AD486" s="373"/>
      <c r="AE486" s="372"/>
      <c r="AF486" s="372"/>
      <c r="AG486" s="372"/>
    </row>
    <row r="487" spans="1:33" s="262" customFormat="1" x14ac:dyDescent="0.25">
      <c r="D487" s="263"/>
      <c r="K487" s="264"/>
      <c r="T487" s="89"/>
      <c r="U487" s="89"/>
      <c r="V487" s="89"/>
      <c r="W487" s="89"/>
      <c r="X487" s="89"/>
      <c r="Y487" s="89"/>
      <c r="AC487" s="372"/>
      <c r="AD487" s="373"/>
      <c r="AE487" s="372"/>
      <c r="AF487" s="372"/>
      <c r="AG487" s="372"/>
    </row>
    <row r="488" spans="1:33" s="262" customFormat="1" x14ac:dyDescent="0.25">
      <c r="D488" s="263"/>
      <c r="K488" s="264"/>
      <c r="T488" s="89"/>
      <c r="U488" s="89"/>
      <c r="V488" s="89"/>
      <c r="W488" s="89"/>
      <c r="X488" s="89"/>
      <c r="Y488" s="89"/>
      <c r="AC488" s="372"/>
      <c r="AD488" s="373"/>
      <c r="AE488" s="372"/>
      <c r="AF488" s="372"/>
      <c r="AG488" s="372"/>
    </row>
    <row r="489" spans="1:33" x14ac:dyDescent="0.25">
      <c r="A489" s="262"/>
      <c r="Z489" s="262"/>
      <c r="AA489" s="262"/>
      <c r="AB489" s="262"/>
    </row>
  </sheetData>
  <sheetProtection formatCells="0" formatColumns="0" formatRows="0"/>
  <mergeCells count="54">
    <mergeCell ref="Q32:T32"/>
    <mergeCell ref="H36:I36"/>
    <mergeCell ref="Q36:T36"/>
    <mergeCell ref="H33:I33"/>
    <mergeCell ref="Q33:T33"/>
    <mergeCell ref="H34:I34"/>
    <mergeCell ref="Q34:T34"/>
    <mergeCell ref="H35:I35"/>
    <mergeCell ref="Q35:T35"/>
    <mergeCell ref="AM27:AM28"/>
    <mergeCell ref="AN27:AN28"/>
    <mergeCell ref="F17:F24"/>
    <mergeCell ref="F27:F28"/>
    <mergeCell ref="K17:AJ17"/>
    <mergeCell ref="K18:AJ18"/>
    <mergeCell ref="K19:AJ19"/>
    <mergeCell ref="AF27:AJ27"/>
    <mergeCell ref="K23:AJ24"/>
    <mergeCell ref="H5:R5"/>
    <mergeCell ref="H14:I15"/>
    <mergeCell ref="K14:K15"/>
    <mergeCell ref="K27:K28"/>
    <mergeCell ref="H27:I28"/>
    <mergeCell ref="M27:M28"/>
    <mergeCell ref="H17:I18"/>
    <mergeCell ref="H20:I21"/>
    <mergeCell ref="H23:I24"/>
    <mergeCell ref="H26:AJ26"/>
    <mergeCell ref="K20:AJ20"/>
    <mergeCell ref="K21:AJ21"/>
    <mergeCell ref="K22:AJ22"/>
    <mergeCell ref="B38:P38"/>
    <mergeCell ref="V27:V28"/>
    <mergeCell ref="AL27:AL28"/>
    <mergeCell ref="AB27:AB28"/>
    <mergeCell ref="X27:X28"/>
    <mergeCell ref="Y27:Y28"/>
    <mergeCell ref="O27:O28"/>
    <mergeCell ref="Q27:T28"/>
    <mergeCell ref="AD27:AD28"/>
    <mergeCell ref="H29:I29"/>
    <mergeCell ref="H30:I30"/>
    <mergeCell ref="H31:I31"/>
    <mergeCell ref="Q31:T31"/>
    <mergeCell ref="Q29:T29"/>
    <mergeCell ref="Q30:T30"/>
    <mergeCell ref="H32:I32"/>
    <mergeCell ref="A1:E3"/>
    <mergeCell ref="F1:L1"/>
    <mergeCell ref="N1:O1"/>
    <mergeCell ref="F2:L2"/>
    <mergeCell ref="N2:O2"/>
    <mergeCell ref="F3:L3"/>
    <mergeCell ref="M3:O3"/>
  </mergeCells>
  <conditionalFormatting sqref="I11">
    <cfRule type="expression" dxfId="613" priority="10">
      <formula>+IF($K$9="Sede Direccion General",1,0)</formula>
    </cfRule>
    <cfRule type="expression" dxfId="612" priority="11">
      <formula>+IF($K$9="",1,0)</formula>
    </cfRule>
  </conditionalFormatting>
  <conditionalFormatting sqref="K11">
    <cfRule type="expression" dxfId="611" priority="1">
      <formula>OR(AND(K9="NACIONAL",K11&lt;&gt;"NO APLICA"),AND(K9="REGIONAL",K11="NO APLICA"))</formula>
    </cfRule>
    <cfRule type="expression" dxfId="610" priority="3">
      <formula>COUNTIF(INDIRECT($K$10),$K$11)&lt;1=TRUE</formula>
    </cfRule>
  </conditionalFormatting>
  <conditionalFormatting sqref="K10">
    <cfRule type="expression" dxfId="609" priority="2">
      <formula>OR(AND(K9="NACIONAL",K10&lt;&gt;"NO APLICA"),AND(K9="REGIONAL",K10="NO APLICA"))</formula>
    </cfRule>
  </conditionalFormatting>
  <dataValidations count="2">
    <dataValidation type="list" allowBlank="1" showInputMessage="1" showErrorMessage="1" sqref="K8 H29:I36" xr:uid="{00000000-0002-0000-0000-000000000000}">
      <formula1>PROCESO</formula1>
    </dataValidation>
    <dataValidation type="list" allowBlank="1" showInputMessage="1" showErrorMessage="1" sqref="F29:G36" xr:uid="{00000000-0002-0000-0000-000001000000}">
      <formula1>EJE</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0</xdr:rowOff>
              </from>
              <to>
                <xdr:col>10</xdr:col>
                <xdr:colOff>342900</xdr:colOff>
                <xdr:row>22</xdr:row>
                <xdr:rowOff>314325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r:id="rId7">
            <anchor>
              <from>
                <xdr:col>10</xdr:col>
                <xdr:colOff>0</xdr:colOff>
                <xdr:row>16</xdr:row>
                <xdr:rowOff>0</xdr:rowOff>
              </from>
              <to>
                <xdr:col>10</xdr:col>
                <xdr:colOff>342900</xdr:colOff>
                <xdr:row>16</xdr:row>
                <xdr:rowOff>295275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0</xdr:rowOff>
              </from>
              <to>
                <xdr:col>10</xdr:col>
                <xdr:colOff>361950</xdr:colOff>
                <xdr:row>19</xdr:row>
                <xdr:rowOff>371475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29</xdr:row>
                <xdr:rowOff>0</xdr:rowOff>
              </from>
              <to>
                <xdr:col>23</xdr:col>
                <xdr:colOff>361950</xdr:colOff>
                <xdr:row>29</xdr:row>
                <xdr:rowOff>285750</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V39:V40 V29:V37</xm:sqref>
        </x14:dataValidation>
        <x14:dataValidation type="list" allowBlank="1" showInputMessage="1" showErrorMessage="1" xr:uid="{00000000-0002-0000-0000-000008000000}">
          <x14:formula1>
            <xm:f>'C:\Users\JoseH.GonzalezR\Desktop\[12 Servicios Administrativos.xlsm]DATOS'!#REF!</xm:f>
          </x14:formula1>
          <xm:sqref>V38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65" t="s">
        <v>1481</v>
      </c>
      <c r="C2" s="166" t="s">
        <v>314</v>
      </c>
    </row>
    <row r="3" spans="2:5" ht="16.5" thickTop="1" thickBot="1" x14ac:dyDescent="0.3">
      <c r="B3" s="167" t="s">
        <v>1334</v>
      </c>
      <c r="C3" s="555" t="s">
        <v>1335</v>
      </c>
    </row>
    <row r="4" spans="2:5" ht="15.75" thickBot="1" x14ac:dyDescent="0.3">
      <c r="B4" s="167" t="s">
        <v>1336</v>
      </c>
      <c r="C4" s="556"/>
    </row>
    <row r="5" spans="2:5" ht="15.75" thickBot="1" x14ac:dyDescent="0.3">
      <c r="B5" s="167" t="s">
        <v>1337</v>
      </c>
      <c r="C5" s="556"/>
    </row>
    <row r="6" spans="2:5" ht="15.75" thickBot="1" x14ac:dyDescent="0.3">
      <c r="B6" s="167" t="s">
        <v>1338</v>
      </c>
      <c r="C6" s="556"/>
    </row>
    <row r="7" spans="2:5" ht="15.75" thickBot="1" x14ac:dyDescent="0.3">
      <c r="B7" s="167" t="s">
        <v>1339</v>
      </c>
      <c r="C7" s="556"/>
    </row>
    <row r="8" spans="2:5" ht="15.75" thickBot="1" x14ac:dyDescent="0.3">
      <c r="B8" s="167" t="s">
        <v>1340</v>
      </c>
      <c r="C8" s="556"/>
    </row>
    <row r="9" spans="2:5" ht="15.75" thickBot="1" x14ac:dyDescent="0.3">
      <c r="B9" s="167" t="s">
        <v>1341</v>
      </c>
      <c r="C9" s="556"/>
    </row>
    <row r="10" spans="2:5" ht="15.75" thickBot="1" x14ac:dyDescent="0.3">
      <c r="B10" s="167" t="s">
        <v>1342</v>
      </c>
      <c r="C10" s="556"/>
    </row>
    <row r="11" spans="2:5" ht="15.75" thickBot="1" x14ac:dyDescent="0.3">
      <c r="B11" s="167" t="s">
        <v>1343</v>
      </c>
      <c r="C11" s="556"/>
    </row>
    <row r="12" spans="2:5" ht="15.75" thickBot="1" x14ac:dyDescent="0.3">
      <c r="B12" s="167" t="s">
        <v>1344</v>
      </c>
      <c r="C12" s="556"/>
    </row>
    <row r="13" spans="2:5" ht="15.75" thickBot="1" x14ac:dyDescent="0.3">
      <c r="B13" s="167" t="s">
        <v>1345</v>
      </c>
      <c r="C13" s="556"/>
    </row>
    <row r="14" spans="2:5" ht="15.75" thickBot="1" x14ac:dyDescent="0.3">
      <c r="B14" s="167" t="s">
        <v>1346</v>
      </c>
      <c r="C14" s="556"/>
    </row>
    <row r="15" spans="2:5" ht="15.75" thickBot="1" x14ac:dyDescent="0.3">
      <c r="B15" s="167" t="s">
        <v>1347</v>
      </c>
      <c r="C15" s="556"/>
    </row>
    <row r="16" spans="2:5" ht="15.75" thickBot="1" x14ac:dyDescent="0.3">
      <c r="B16" s="167" t="s">
        <v>1348</v>
      </c>
      <c r="C16" s="556"/>
    </row>
    <row r="17" spans="2:3" ht="15.75" thickBot="1" x14ac:dyDescent="0.3">
      <c r="B17" s="167" t="s">
        <v>1349</v>
      </c>
      <c r="C17" s="556"/>
    </row>
    <row r="18" spans="2:3" ht="15.75" thickBot="1" x14ac:dyDescent="0.3">
      <c r="B18" s="167" t="s">
        <v>1350</v>
      </c>
      <c r="C18" s="556"/>
    </row>
    <row r="19" spans="2:3" ht="15.75" thickBot="1" x14ac:dyDescent="0.3">
      <c r="B19" s="167" t="s">
        <v>1351</v>
      </c>
      <c r="C19" s="556"/>
    </row>
    <row r="20" spans="2:3" ht="15.75" thickBot="1" x14ac:dyDescent="0.3">
      <c r="B20" s="167" t="s">
        <v>1352</v>
      </c>
      <c r="C20" s="556"/>
    </row>
    <row r="21" spans="2:3" ht="15.75" thickBot="1" x14ac:dyDescent="0.3">
      <c r="B21" s="167" t="s">
        <v>1353</v>
      </c>
      <c r="C21" s="556"/>
    </row>
    <row r="22" spans="2:3" ht="15.75" thickBot="1" x14ac:dyDescent="0.3">
      <c r="B22" s="167" t="s">
        <v>1354</v>
      </c>
      <c r="C22" s="556"/>
    </row>
    <row r="23" spans="2:3" ht="15.75" thickBot="1" x14ac:dyDescent="0.3">
      <c r="B23" s="167" t="s">
        <v>1355</v>
      </c>
      <c r="C23" s="556"/>
    </row>
    <row r="24" spans="2:3" ht="15.75" thickBot="1" x14ac:dyDescent="0.3">
      <c r="B24" s="167" t="s">
        <v>1356</v>
      </c>
      <c r="C24" s="556"/>
    </row>
    <row r="25" spans="2:3" ht="15.75" thickBot="1" x14ac:dyDescent="0.3">
      <c r="B25" s="167" t="s">
        <v>1357</v>
      </c>
      <c r="C25" s="556"/>
    </row>
    <row r="26" spans="2:3" ht="15.75" thickBot="1" x14ac:dyDescent="0.3">
      <c r="B26" s="167" t="s">
        <v>1358</v>
      </c>
      <c r="C26" s="556"/>
    </row>
    <row r="27" spans="2:3" ht="15.75" thickBot="1" x14ac:dyDescent="0.3">
      <c r="B27" s="167" t="s">
        <v>1359</v>
      </c>
      <c r="C27" s="556"/>
    </row>
    <row r="28" spans="2:3" ht="15.75" thickBot="1" x14ac:dyDescent="0.3">
      <c r="B28" s="167" t="s">
        <v>1360</v>
      </c>
      <c r="C28" s="556"/>
    </row>
    <row r="29" spans="2:3" ht="26.25" thickBot="1" x14ac:dyDescent="0.3">
      <c r="B29" s="167" t="s">
        <v>1361</v>
      </c>
      <c r="C29" s="556"/>
    </row>
    <row r="30" spans="2:3" ht="26.25" thickBot="1" x14ac:dyDescent="0.3">
      <c r="B30" s="167" t="s">
        <v>1362</v>
      </c>
      <c r="C30" s="556"/>
    </row>
    <row r="31" spans="2:3" ht="15.75" thickBot="1" x14ac:dyDescent="0.3">
      <c r="B31" s="167" t="s">
        <v>1363</v>
      </c>
      <c r="C31" s="556"/>
    </row>
    <row r="32" spans="2:3" ht="15.75" thickBot="1" x14ac:dyDescent="0.3">
      <c r="B32" s="167" t="s">
        <v>1364</v>
      </c>
      <c r="C32" s="556"/>
    </row>
    <row r="33" spans="2:3" ht="15.75" thickBot="1" x14ac:dyDescent="0.3">
      <c r="B33" s="167" t="s">
        <v>1365</v>
      </c>
      <c r="C33" s="556"/>
    </row>
    <row r="34" spans="2:3" ht="15.75" thickBot="1" x14ac:dyDescent="0.3">
      <c r="B34" s="167" t="s">
        <v>1366</v>
      </c>
      <c r="C34" s="556"/>
    </row>
    <row r="35" spans="2:3" ht="15.75" thickBot="1" x14ac:dyDescent="0.3">
      <c r="B35" s="167" t="s">
        <v>1367</v>
      </c>
      <c r="C35" s="556"/>
    </row>
    <row r="36" spans="2:3" ht="26.25" thickBot="1" x14ac:dyDescent="0.3">
      <c r="B36" s="167" t="s">
        <v>1368</v>
      </c>
      <c r="C36" s="556"/>
    </row>
    <row r="37" spans="2:3" ht="15.75" thickBot="1" x14ac:dyDescent="0.3">
      <c r="B37" s="167" t="s">
        <v>1369</v>
      </c>
      <c r="C37" s="556"/>
    </row>
    <row r="38" spans="2:3" ht="15.75" thickBot="1" x14ac:dyDescent="0.3">
      <c r="B38" s="167" t="s">
        <v>1370</v>
      </c>
      <c r="C38" s="557"/>
    </row>
    <row r="39" spans="2:3" ht="26.25" thickBot="1" x14ac:dyDescent="0.3">
      <c r="B39" s="167" t="s">
        <v>1371</v>
      </c>
      <c r="C39" s="558" t="s">
        <v>1555</v>
      </c>
    </row>
    <row r="40" spans="2:3" ht="15.75" thickBot="1" x14ac:dyDescent="0.3">
      <c r="B40" s="167" t="s">
        <v>1372</v>
      </c>
      <c r="C40" s="556"/>
    </row>
    <row r="41" spans="2:3" ht="15.75" thickBot="1" x14ac:dyDescent="0.3">
      <c r="B41" s="167" t="s">
        <v>1373</v>
      </c>
      <c r="C41" s="556"/>
    </row>
    <row r="42" spans="2:3" ht="26.25" thickBot="1" x14ac:dyDescent="0.3">
      <c r="B42" s="167" t="s">
        <v>1374</v>
      </c>
      <c r="C42" s="556"/>
    </row>
    <row r="43" spans="2:3" ht="26.25" thickBot="1" x14ac:dyDescent="0.3">
      <c r="B43" s="167" t="s">
        <v>1375</v>
      </c>
      <c r="C43" s="556"/>
    </row>
    <row r="44" spans="2:3" ht="15.75" thickBot="1" x14ac:dyDescent="0.3">
      <c r="B44" s="167" t="s">
        <v>1376</v>
      </c>
      <c r="C44" s="556"/>
    </row>
    <row r="45" spans="2:3" ht="26.25" thickBot="1" x14ac:dyDescent="0.3">
      <c r="B45" s="167" t="s">
        <v>1377</v>
      </c>
      <c r="C45" s="556"/>
    </row>
    <row r="46" spans="2:3" ht="20.25" customHeight="1" thickBot="1" x14ac:dyDescent="0.3">
      <c r="B46" s="167" t="s">
        <v>1378</v>
      </c>
      <c r="C46" s="556"/>
    </row>
    <row r="47" spans="2:3" ht="26.25" thickBot="1" x14ac:dyDescent="0.3">
      <c r="B47" s="167" t="s">
        <v>1379</v>
      </c>
      <c r="C47" s="556"/>
    </row>
    <row r="48" spans="2:3" ht="26.25" thickBot="1" x14ac:dyDescent="0.3">
      <c r="B48" s="167" t="s">
        <v>1380</v>
      </c>
      <c r="C48" s="556"/>
    </row>
    <row r="49" spans="2:3" ht="15.75" thickBot="1" x14ac:dyDescent="0.3">
      <c r="B49" s="167" t="s">
        <v>1381</v>
      </c>
      <c r="C49" s="556"/>
    </row>
    <row r="50" spans="2:3" ht="15.75" thickBot="1" x14ac:dyDescent="0.3">
      <c r="B50" s="167" t="s">
        <v>1382</v>
      </c>
      <c r="C50" s="556"/>
    </row>
    <row r="51" spans="2:3" ht="15.75" thickBot="1" x14ac:dyDescent="0.3">
      <c r="B51" s="167" t="s">
        <v>1383</v>
      </c>
      <c r="C51" s="556"/>
    </row>
    <row r="52" spans="2:3" ht="15.75" thickBot="1" x14ac:dyDescent="0.3">
      <c r="B52" s="167" t="s">
        <v>1384</v>
      </c>
      <c r="C52" s="556"/>
    </row>
    <row r="53" spans="2:3" ht="15.75" thickBot="1" x14ac:dyDescent="0.3">
      <c r="B53" s="167" t="s">
        <v>1385</v>
      </c>
      <c r="C53" s="556"/>
    </row>
    <row r="54" spans="2:3" ht="15.75" thickBot="1" x14ac:dyDescent="0.3">
      <c r="B54" s="167" t="s">
        <v>1386</v>
      </c>
      <c r="C54" s="556"/>
    </row>
    <row r="55" spans="2:3" ht="15.75" thickBot="1" x14ac:dyDescent="0.3">
      <c r="B55" s="167" t="s">
        <v>1688</v>
      </c>
      <c r="C55" s="556"/>
    </row>
    <row r="56" spans="2:3" ht="15.75" thickBot="1" x14ac:dyDescent="0.3">
      <c r="B56" s="167" t="s">
        <v>1387</v>
      </c>
      <c r="C56" s="556"/>
    </row>
    <row r="57" spans="2:3" ht="15.75" thickBot="1" x14ac:dyDescent="0.3">
      <c r="B57" s="167" t="s">
        <v>1388</v>
      </c>
      <c r="C57" s="556"/>
    </row>
    <row r="58" spans="2:3" ht="26.25" thickBot="1" x14ac:dyDescent="0.3">
      <c r="B58" s="167" t="s">
        <v>1389</v>
      </c>
      <c r="C58" s="556"/>
    </row>
    <row r="59" spans="2:3" ht="15.75" thickBot="1" x14ac:dyDescent="0.3">
      <c r="B59" s="167" t="s">
        <v>1390</v>
      </c>
      <c r="C59" s="556"/>
    </row>
    <row r="60" spans="2:3" ht="15.75" thickBot="1" x14ac:dyDescent="0.3">
      <c r="B60" s="167" t="s">
        <v>1391</v>
      </c>
      <c r="C60" s="556"/>
    </row>
    <row r="61" spans="2:3" ht="15.75" thickBot="1" x14ac:dyDescent="0.3">
      <c r="B61" s="167" t="s">
        <v>1392</v>
      </c>
      <c r="C61" s="556"/>
    </row>
    <row r="62" spans="2:3" ht="15.75" thickBot="1" x14ac:dyDescent="0.3">
      <c r="B62" s="167" t="s">
        <v>1393</v>
      </c>
      <c r="C62" s="556"/>
    </row>
    <row r="63" spans="2:3" ht="26.25" thickBot="1" x14ac:dyDescent="0.3">
      <c r="B63" s="167" t="s">
        <v>1394</v>
      </c>
      <c r="C63" s="556"/>
    </row>
    <row r="64" spans="2:3" ht="15.75" thickBot="1" x14ac:dyDescent="0.3">
      <c r="B64" s="167" t="s">
        <v>1395</v>
      </c>
      <c r="C64" s="556"/>
    </row>
    <row r="65" spans="2:3" ht="15.75" thickBot="1" x14ac:dyDescent="0.3">
      <c r="B65" s="167" t="s">
        <v>1396</v>
      </c>
      <c r="C65" s="556"/>
    </row>
    <row r="66" spans="2:3" ht="15.75" thickBot="1" x14ac:dyDescent="0.3">
      <c r="B66" s="167" t="s">
        <v>1397</v>
      </c>
      <c r="C66" s="557"/>
    </row>
    <row r="67" spans="2:3" ht="15.75" thickBot="1" x14ac:dyDescent="0.3">
      <c r="B67" s="168" t="s">
        <v>1405</v>
      </c>
      <c r="C67" s="562" t="s">
        <v>1406</v>
      </c>
    </row>
    <row r="68" spans="2:3" ht="15.75" thickBot="1" x14ac:dyDescent="0.3">
      <c r="B68" s="167" t="s">
        <v>1407</v>
      </c>
      <c r="C68" s="563"/>
    </row>
    <row r="69" spans="2:3" ht="15.75" thickBot="1" x14ac:dyDescent="0.3">
      <c r="B69" s="167" t="s">
        <v>1408</v>
      </c>
      <c r="C69" s="563"/>
    </row>
    <row r="70" spans="2:3" ht="15.75" thickBot="1" x14ac:dyDescent="0.3">
      <c r="B70" s="167" t="s">
        <v>1409</v>
      </c>
      <c r="C70" s="563"/>
    </row>
    <row r="71" spans="2:3" ht="15.75" thickBot="1" x14ac:dyDescent="0.3">
      <c r="B71" s="167" t="s">
        <v>1410</v>
      </c>
      <c r="C71" s="563"/>
    </row>
    <row r="72" spans="2:3" ht="15.75" thickBot="1" x14ac:dyDescent="0.3">
      <c r="B72" s="167" t="s">
        <v>1411</v>
      </c>
      <c r="C72" s="563"/>
    </row>
    <row r="73" spans="2:3" ht="15.75" thickBot="1" x14ac:dyDescent="0.3">
      <c r="B73" s="167" t="s">
        <v>1412</v>
      </c>
      <c r="C73" s="563"/>
    </row>
    <row r="74" spans="2:3" ht="15.75" thickBot="1" x14ac:dyDescent="0.3">
      <c r="B74" s="167" t="s">
        <v>1413</v>
      </c>
      <c r="C74" s="563"/>
    </row>
    <row r="75" spans="2:3" ht="15.75" thickBot="1" x14ac:dyDescent="0.3">
      <c r="B75" s="167" t="s">
        <v>1414</v>
      </c>
      <c r="C75" s="563"/>
    </row>
    <row r="76" spans="2:3" ht="15.75" thickBot="1" x14ac:dyDescent="0.3">
      <c r="B76" s="167" t="s">
        <v>1415</v>
      </c>
      <c r="C76" s="563"/>
    </row>
    <row r="77" spans="2:3" ht="15.75" thickBot="1" x14ac:dyDescent="0.3">
      <c r="B77" s="167" t="s">
        <v>1416</v>
      </c>
      <c r="C77" s="563"/>
    </row>
    <row r="78" spans="2:3" ht="15.75" thickBot="1" x14ac:dyDescent="0.3">
      <c r="B78" s="167" t="s">
        <v>1417</v>
      </c>
      <c r="C78" s="563"/>
    </row>
    <row r="79" spans="2:3" ht="15.75" thickBot="1" x14ac:dyDescent="0.3">
      <c r="B79" s="167" t="s">
        <v>1418</v>
      </c>
      <c r="C79" s="563"/>
    </row>
    <row r="80" spans="2:3" ht="15.75" thickBot="1" x14ac:dyDescent="0.3">
      <c r="B80" s="167" t="s">
        <v>1419</v>
      </c>
      <c r="C80" s="563"/>
    </row>
    <row r="81" spans="2:3" ht="15.75" thickBot="1" x14ac:dyDescent="0.3">
      <c r="B81" s="167" t="s">
        <v>1420</v>
      </c>
      <c r="C81" s="563"/>
    </row>
    <row r="82" spans="2:3" ht="15.75" thickBot="1" x14ac:dyDescent="0.3">
      <c r="B82" s="167" t="s">
        <v>1421</v>
      </c>
      <c r="C82" s="563"/>
    </row>
    <row r="83" spans="2:3" ht="15.75" thickBot="1" x14ac:dyDescent="0.3">
      <c r="B83" s="167" t="s">
        <v>1422</v>
      </c>
      <c r="C83" s="563"/>
    </row>
    <row r="84" spans="2:3" ht="15.75" thickBot="1" x14ac:dyDescent="0.3">
      <c r="B84" s="167" t="s">
        <v>1423</v>
      </c>
      <c r="C84" s="564"/>
    </row>
    <row r="85" spans="2:3" ht="15.75" thickBot="1" x14ac:dyDescent="0.3">
      <c r="B85" s="167" t="s">
        <v>1424</v>
      </c>
      <c r="C85" s="562" t="s">
        <v>1425</v>
      </c>
    </row>
    <row r="86" spans="2:3" ht="15.75" thickBot="1" x14ac:dyDescent="0.3">
      <c r="B86" s="167" t="s">
        <v>1426</v>
      </c>
      <c r="C86" s="563"/>
    </row>
    <row r="87" spans="2:3" ht="15.75" thickBot="1" x14ac:dyDescent="0.3">
      <c r="B87" s="167" t="s">
        <v>1427</v>
      </c>
      <c r="C87" s="563"/>
    </row>
    <row r="88" spans="2:3" ht="15.75" thickBot="1" x14ac:dyDescent="0.3">
      <c r="B88" s="167" t="s">
        <v>1428</v>
      </c>
      <c r="C88" s="563"/>
    </row>
    <row r="89" spans="2:3" ht="15.75" thickBot="1" x14ac:dyDescent="0.3">
      <c r="B89" s="167" t="s">
        <v>1429</v>
      </c>
      <c r="C89" s="563"/>
    </row>
    <row r="90" spans="2:3" ht="15.75" thickBot="1" x14ac:dyDescent="0.3">
      <c r="B90" s="167" t="s">
        <v>1430</v>
      </c>
      <c r="C90" s="563"/>
    </row>
    <row r="91" spans="2:3" ht="15.75" thickBot="1" x14ac:dyDescent="0.3">
      <c r="B91" s="167" t="s">
        <v>1431</v>
      </c>
      <c r="C91" s="564"/>
    </row>
    <row r="92" spans="2:3" ht="15.75" thickBot="1" x14ac:dyDescent="0.3">
      <c r="B92" s="167" t="s">
        <v>1398</v>
      </c>
      <c r="C92" s="562" t="s">
        <v>1399</v>
      </c>
    </row>
    <row r="93" spans="2:3" ht="15.75" thickBot="1" x14ac:dyDescent="0.3">
      <c r="B93" s="167" t="s">
        <v>1400</v>
      </c>
      <c r="C93" s="563"/>
    </row>
    <row r="94" spans="2:3" ht="15.75" thickBot="1" x14ac:dyDescent="0.3">
      <c r="B94" s="167" t="s">
        <v>1401</v>
      </c>
      <c r="C94" s="563"/>
    </row>
    <row r="95" spans="2:3" ht="15.75" thickBot="1" x14ac:dyDescent="0.3">
      <c r="B95" s="167" t="s">
        <v>1402</v>
      </c>
      <c r="C95" s="563"/>
    </row>
    <row r="96" spans="2:3" ht="15.75" thickBot="1" x14ac:dyDescent="0.3">
      <c r="B96" s="167" t="s">
        <v>1403</v>
      </c>
      <c r="C96" s="563"/>
    </row>
    <row r="97" spans="2:3" ht="26.25" thickBot="1" x14ac:dyDescent="0.3">
      <c r="B97" s="167" t="s">
        <v>1404</v>
      </c>
      <c r="C97" s="564"/>
    </row>
    <row r="98" spans="2:3" ht="16.5" customHeight="1" thickBot="1" x14ac:dyDescent="0.3">
      <c r="B98" s="168" t="s">
        <v>1432</v>
      </c>
      <c r="C98" s="562" t="s">
        <v>1433</v>
      </c>
    </row>
    <row r="99" spans="2:3" ht="15.75" thickBot="1" x14ac:dyDescent="0.3">
      <c r="B99" s="168" t="s">
        <v>1434</v>
      </c>
      <c r="C99" s="563"/>
    </row>
    <row r="100" spans="2:3" ht="15.75" thickBot="1" x14ac:dyDescent="0.3">
      <c r="B100" s="168" t="s">
        <v>1435</v>
      </c>
      <c r="C100" s="563"/>
    </row>
    <row r="101" spans="2:3" ht="15.75" thickBot="1" x14ac:dyDescent="0.3">
      <c r="B101" s="168" t="s">
        <v>1436</v>
      </c>
      <c r="C101" s="563"/>
    </row>
    <row r="102" spans="2:3" ht="15.75" thickBot="1" x14ac:dyDescent="0.3">
      <c r="B102" s="168" t="s">
        <v>1437</v>
      </c>
      <c r="C102" s="563"/>
    </row>
    <row r="103" spans="2:3" ht="15.75" thickBot="1" x14ac:dyDescent="0.3">
      <c r="B103" s="168" t="s">
        <v>1438</v>
      </c>
      <c r="C103" s="563"/>
    </row>
    <row r="104" spans="2:3" ht="15.75" thickBot="1" x14ac:dyDescent="0.3">
      <c r="B104" s="168" t="s">
        <v>1439</v>
      </c>
      <c r="C104" s="563"/>
    </row>
    <row r="105" spans="2:3" ht="15.75" thickBot="1" x14ac:dyDescent="0.3">
      <c r="B105" s="168" t="s">
        <v>1440</v>
      </c>
      <c r="C105" s="563"/>
    </row>
    <row r="106" spans="2:3" ht="15.75" thickBot="1" x14ac:dyDescent="0.3">
      <c r="B106" s="168" t="s">
        <v>1441</v>
      </c>
      <c r="C106" s="564"/>
    </row>
    <row r="107" spans="2:3" ht="15.75" thickBot="1" x14ac:dyDescent="0.3">
      <c r="B107" s="168" t="s">
        <v>1442</v>
      </c>
      <c r="C107" s="562" t="s">
        <v>1443</v>
      </c>
    </row>
    <row r="108" spans="2:3" ht="15.75" thickBot="1" x14ac:dyDescent="0.3">
      <c r="B108" s="168" t="s">
        <v>1444</v>
      </c>
      <c r="C108" s="563"/>
    </row>
    <row r="109" spans="2:3" ht="15.75" thickBot="1" x14ac:dyDescent="0.3">
      <c r="B109" s="168" t="s">
        <v>1445</v>
      </c>
      <c r="C109" s="563"/>
    </row>
    <row r="110" spans="2:3" ht="15.75" thickBot="1" x14ac:dyDescent="0.3">
      <c r="B110" s="168" t="s">
        <v>1446</v>
      </c>
      <c r="C110" s="563"/>
    </row>
    <row r="111" spans="2:3" ht="15.75" thickBot="1" x14ac:dyDescent="0.3">
      <c r="B111" s="168" t="s">
        <v>1447</v>
      </c>
      <c r="C111" s="563"/>
    </row>
    <row r="112" spans="2:3" ht="15.75" thickBot="1" x14ac:dyDescent="0.3">
      <c r="B112" s="168" t="s">
        <v>1448</v>
      </c>
      <c r="C112" s="563"/>
    </row>
    <row r="113" spans="2:3" ht="15.75" thickBot="1" x14ac:dyDescent="0.3">
      <c r="B113" s="168" t="s">
        <v>1449</v>
      </c>
      <c r="C113" s="563"/>
    </row>
    <row r="114" spans="2:3" ht="15.75" thickBot="1" x14ac:dyDescent="0.3">
      <c r="B114" s="168" t="s">
        <v>1448</v>
      </c>
      <c r="C114" s="564"/>
    </row>
    <row r="115" spans="2:3" ht="15.75" thickBot="1" x14ac:dyDescent="0.3">
      <c r="B115" s="168" t="s">
        <v>1450</v>
      </c>
      <c r="C115" s="562" t="s">
        <v>1451</v>
      </c>
    </row>
    <row r="116" spans="2:3" ht="15.75" thickBot="1" x14ac:dyDescent="0.3">
      <c r="B116" s="168" t="s">
        <v>1452</v>
      </c>
      <c r="C116" s="563"/>
    </row>
    <row r="117" spans="2:3" ht="15.75" thickBot="1" x14ac:dyDescent="0.3">
      <c r="B117" s="168" t="s">
        <v>1453</v>
      </c>
      <c r="C117" s="563"/>
    </row>
    <row r="118" spans="2:3" ht="15.75" thickBot="1" x14ac:dyDescent="0.3">
      <c r="B118" s="168" t="s">
        <v>1454</v>
      </c>
      <c r="C118" s="563"/>
    </row>
    <row r="119" spans="2:3" ht="15.75" thickBot="1" x14ac:dyDescent="0.3">
      <c r="B119" s="168" t="s">
        <v>1455</v>
      </c>
      <c r="C119" s="563"/>
    </row>
    <row r="120" spans="2:3" ht="15.75" thickBot="1" x14ac:dyDescent="0.3">
      <c r="B120" s="168" t="s">
        <v>1456</v>
      </c>
      <c r="C120" s="563"/>
    </row>
    <row r="121" spans="2:3" ht="15.75" thickBot="1" x14ac:dyDescent="0.3">
      <c r="B121" s="168" t="s">
        <v>1457</v>
      </c>
      <c r="C121" s="563"/>
    </row>
    <row r="122" spans="2:3" ht="15.75" thickBot="1" x14ac:dyDescent="0.3">
      <c r="B122" s="168" t="s">
        <v>1458</v>
      </c>
      <c r="C122" s="563"/>
    </row>
    <row r="123" spans="2:3" ht="15.75" thickBot="1" x14ac:dyDescent="0.3">
      <c r="B123" s="168" t="s">
        <v>1556</v>
      </c>
      <c r="C123" s="564"/>
    </row>
    <row r="124" spans="2:3" ht="15.75" thickBot="1" x14ac:dyDescent="0.3">
      <c r="B124" s="168" t="s">
        <v>1459</v>
      </c>
      <c r="C124" s="562" t="s">
        <v>1460</v>
      </c>
    </row>
    <row r="125" spans="2:3" ht="15.75" thickBot="1" x14ac:dyDescent="0.3">
      <c r="B125" s="168" t="s">
        <v>1461</v>
      </c>
      <c r="C125" s="563"/>
    </row>
    <row r="126" spans="2:3" ht="15.75" thickBot="1" x14ac:dyDescent="0.3">
      <c r="B126" s="168" t="s">
        <v>1462</v>
      </c>
      <c r="C126" s="563"/>
    </row>
    <row r="127" spans="2:3" ht="15.75" thickBot="1" x14ac:dyDescent="0.3">
      <c r="B127" s="168" t="s">
        <v>1463</v>
      </c>
      <c r="C127" s="563"/>
    </row>
    <row r="128" spans="2:3" ht="15.75" thickBot="1" x14ac:dyDescent="0.3">
      <c r="B128" s="168" t="s">
        <v>1464</v>
      </c>
      <c r="C128" s="563"/>
    </row>
    <row r="129" spans="2:3" ht="15.75" thickBot="1" x14ac:dyDescent="0.3">
      <c r="B129" s="168" t="s">
        <v>1465</v>
      </c>
      <c r="C129" s="563"/>
    </row>
    <row r="130" spans="2:3" ht="15.75" thickBot="1" x14ac:dyDescent="0.3">
      <c r="B130" s="168" t="s">
        <v>1466</v>
      </c>
      <c r="C130" s="563"/>
    </row>
    <row r="131" spans="2:3" ht="15.75" thickBot="1" x14ac:dyDescent="0.3">
      <c r="B131" s="168" t="s">
        <v>1467</v>
      </c>
      <c r="C131" s="563"/>
    </row>
    <row r="132" spans="2:3" ht="15.75" thickBot="1" x14ac:dyDescent="0.3">
      <c r="B132" s="168" t="s">
        <v>1468</v>
      </c>
      <c r="C132" s="563"/>
    </row>
    <row r="133" spans="2:3" ht="15.75" thickBot="1" x14ac:dyDescent="0.3">
      <c r="B133" s="168" t="s">
        <v>1469</v>
      </c>
      <c r="C133" s="563"/>
    </row>
    <row r="134" spans="2:3" ht="15.75" thickBot="1" x14ac:dyDescent="0.3">
      <c r="B134" s="168" t="s">
        <v>1470</v>
      </c>
      <c r="C134" s="563"/>
    </row>
    <row r="135" spans="2:3" ht="15.75" thickBot="1" x14ac:dyDescent="0.3">
      <c r="B135" s="168" t="s">
        <v>1471</v>
      </c>
      <c r="C135" s="563"/>
    </row>
    <row r="136" spans="2:3" ht="15.75" thickBot="1" x14ac:dyDescent="0.3">
      <c r="B136" s="168" t="s">
        <v>1472</v>
      </c>
      <c r="C136" s="563"/>
    </row>
    <row r="137" spans="2:3" ht="15.75" thickBot="1" x14ac:dyDescent="0.3">
      <c r="B137" s="168" t="s">
        <v>1473</v>
      </c>
      <c r="C137" s="564"/>
    </row>
    <row r="138" spans="2:3" ht="15.75" thickBot="1" x14ac:dyDescent="0.3">
      <c r="B138" s="168" t="s">
        <v>1474</v>
      </c>
      <c r="C138" s="559" t="s">
        <v>1475</v>
      </c>
    </row>
    <row r="139" spans="2:3" ht="15.75" thickBot="1" x14ac:dyDescent="0.3">
      <c r="B139" s="168" t="s">
        <v>1476</v>
      </c>
      <c r="C139" s="560"/>
    </row>
    <row r="140" spans="2:3" ht="15.75" thickBot="1" x14ac:dyDescent="0.3">
      <c r="B140" s="168" t="s">
        <v>1477</v>
      </c>
      <c r="C140" s="560"/>
    </row>
    <row r="141" spans="2:3" ht="15.75" thickBot="1" x14ac:dyDescent="0.3">
      <c r="B141" s="168" t="s">
        <v>1478</v>
      </c>
      <c r="C141" s="560"/>
    </row>
    <row r="142" spans="2:3" ht="15.75" thickBot="1" x14ac:dyDescent="0.3">
      <c r="B142" s="168" t="s">
        <v>1479</v>
      </c>
      <c r="C142" s="560"/>
    </row>
    <row r="143" spans="2:3" ht="15.75" thickBot="1" x14ac:dyDescent="0.3">
      <c r="B143" s="168" t="s">
        <v>1480</v>
      </c>
      <c r="C143" s="560"/>
    </row>
    <row r="144" spans="2:3" ht="15.75" thickBot="1" x14ac:dyDescent="0.3">
      <c r="B144" s="168" t="s">
        <v>1457</v>
      </c>
      <c r="C144" s="560"/>
    </row>
    <row r="145" spans="2:3" ht="15.75" thickBot="1" x14ac:dyDescent="0.3">
      <c r="B145" s="168" t="s">
        <v>1458</v>
      </c>
      <c r="C145" s="561"/>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100" t="s">
        <v>1333</v>
      </c>
    </row>
    <row r="5" spans="2:4" ht="16.5" thickTop="1" thickBot="1" x14ac:dyDescent="0.3">
      <c r="B5" s="101" t="s">
        <v>1303</v>
      </c>
    </row>
    <row r="6" spans="2:4" ht="15.75" thickBot="1" x14ac:dyDescent="0.3">
      <c r="B6" s="101" t="s">
        <v>1290</v>
      </c>
    </row>
    <row r="7" spans="2:4" ht="19.5" customHeight="1" thickBot="1" x14ac:dyDescent="0.3">
      <c r="B7" s="101" t="s">
        <v>1522</v>
      </c>
    </row>
    <row r="8" spans="2:4" ht="15.75" thickBot="1" x14ac:dyDescent="0.3">
      <c r="B8" s="101" t="s">
        <v>1523</v>
      </c>
    </row>
    <row r="9" spans="2:4" ht="15.75" thickBot="1" x14ac:dyDescent="0.3">
      <c r="B9" s="101" t="s">
        <v>1524</v>
      </c>
    </row>
    <row r="10" spans="2:4" ht="15.75" thickBot="1" x14ac:dyDescent="0.3">
      <c r="B10" s="101" t="s">
        <v>1298</v>
      </c>
    </row>
    <row r="11" spans="2:4" ht="15.75" thickBot="1" x14ac:dyDescent="0.3">
      <c r="B11" s="101" t="s">
        <v>1299</v>
      </c>
    </row>
    <row r="12" spans="2:4" ht="15.75" thickBot="1" x14ac:dyDescent="0.3">
      <c r="B12" s="101" t="s">
        <v>1525</v>
      </c>
    </row>
    <row r="13" spans="2:4" ht="15.75" thickBot="1" x14ac:dyDescent="0.3">
      <c r="B13" s="101" t="s">
        <v>1526</v>
      </c>
    </row>
    <row r="14" spans="2:4" ht="15.75" thickBot="1" x14ac:dyDescent="0.3">
      <c r="B14" s="101" t="s">
        <v>1301</v>
      </c>
    </row>
    <row r="15" spans="2:4" ht="15.75" thickBot="1" x14ac:dyDescent="0.3">
      <c r="B15" s="101" t="s">
        <v>1527</v>
      </c>
    </row>
    <row r="16" spans="2:4" ht="15.75" thickBot="1" x14ac:dyDescent="0.3">
      <c r="B16" s="101" t="s">
        <v>1528</v>
      </c>
    </row>
    <row r="17" spans="2:2" ht="15.75" thickBot="1" x14ac:dyDescent="0.3">
      <c r="B17" s="101" t="s">
        <v>1288</v>
      </c>
    </row>
    <row r="18" spans="2:2" ht="15.75" thickBot="1" x14ac:dyDescent="0.3">
      <c r="B18" s="101" t="s">
        <v>1529</v>
      </c>
    </row>
    <row r="19" spans="2:2" ht="15.75" thickBot="1" x14ac:dyDescent="0.3">
      <c r="B19" s="101" t="s">
        <v>1294</v>
      </c>
    </row>
    <row r="20" spans="2:2" ht="15.75" thickBot="1" x14ac:dyDescent="0.3">
      <c r="B20" s="101" t="s">
        <v>1302</v>
      </c>
    </row>
    <row r="21" spans="2:2" ht="15.75" thickBot="1" x14ac:dyDescent="0.3">
      <c r="B21" s="101" t="s">
        <v>1530</v>
      </c>
    </row>
    <row r="22" spans="2:2" ht="15.75" thickBot="1" x14ac:dyDescent="0.3">
      <c r="B22" s="101" t="s">
        <v>1300</v>
      </c>
    </row>
    <row r="23" spans="2:2" ht="15.75" thickBot="1" x14ac:dyDescent="0.3">
      <c r="B23" s="101" t="s">
        <v>1531</v>
      </c>
    </row>
    <row r="24" spans="2:2" ht="15.75" thickBot="1" x14ac:dyDescent="0.3">
      <c r="B24" s="101" t="s">
        <v>1292</v>
      </c>
    </row>
    <row r="25" spans="2:2" ht="15.75" thickBot="1" x14ac:dyDescent="0.3">
      <c r="B25" s="101" t="s">
        <v>1295</v>
      </c>
    </row>
    <row r="26" spans="2:2" ht="15.75" thickBot="1" x14ac:dyDescent="0.3">
      <c r="B26" s="101" t="s">
        <v>1532</v>
      </c>
    </row>
    <row r="27" spans="2:2" ht="15.75" thickBot="1" x14ac:dyDescent="0.3">
      <c r="B27" s="101" t="s">
        <v>1533</v>
      </c>
    </row>
    <row r="28" spans="2:2" ht="15.75" thickBot="1" x14ac:dyDescent="0.3">
      <c r="B28" s="101" t="s">
        <v>1293</v>
      </c>
    </row>
    <row r="29" spans="2:2" ht="15.75" thickBot="1" x14ac:dyDescent="0.3">
      <c r="B29" s="101" t="s">
        <v>1534</v>
      </c>
    </row>
    <row r="30" spans="2:2" ht="15.75" thickBot="1" x14ac:dyDescent="0.3">
      <c r="B30" s="101" t="s">
        <v>1535</v>
      </c>
    </row>
    <row r="31" spans="2:2" ht="15.75" thickBot="1" x14ac:dyDescent="0.3">
      <c r="B31" s="101" t="s">
        <v>1536</v>
      </c>
    </row>
    <row r="32" spans="2:2" ht="15.75" thickBot="1" x14ac:dyDescent="0.3">
      <c r="B32" s="101" t="s">
        <v>1537</v>
      </c>
    </row>
    <row r="33" spans="2:2" ht="15.75" thickBot="1" x14ac:dyDescent="0.3">
      <c r="B33" s="101" t="s">
        <v>330</v>
      </c>
    </row>
    <row r="34" spans="2:2" ht="15.75" thickBot="1" x14ac:dyDescent="0.3">
      <c r="B34" s="101" t="s">
        <v>1297</v>
      </c>
    </row>
    <row r="35" spans="2:2" ht="15.75" thickBot="1" x14ac:dyDescent="0.3">
      <c r="B35" s="101" t="s">
        <v>1296</v>
      </c>
    </row>
    <row r="36" spans="2:2" ht="15.75" thickBot="1" x14ac:dyDescent="0.3">
      <c r="B36" s="101" t="s">
        <v>1538</v>
      </c>
    </row>
    <row r="37" spans="2:2" ht="15.75" thickBot="1" x14ac:dyDescent="0.3">
      <c r="B37" s="101" t="s">
        <v>1539</v>
      </c>
    </row>
    <row r="38" spans="2:2" ht="15.75" thickBot="1" x14ac:dyDescent="0.3">
      <c r="B38" s="101" t="s">
        <v>1540</v>
      </c>
    </row>
    <row r="39" spans="2:2" ht="15.75" thickBot="1" x14ac:dyDescent="0.3">
      <c r="B39" s="101" t="s">
        <v>1289</v>
      </c>
    </row>
    <row r="40" spans="2:2" ht="15.75" thickBot="1" x14ac:dyDescent="0.3">
      <c r="B40" s="101" t="s">
        <v>1291</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CL554"/>
  <sheetViews>
    <sheetView showGridLines="0" tabSelected="1" topLeftCell="AZ19" zoomScale="85" zoomScaleNormal="85" zoomScalePageLayoutView="115" workbookViewId="0">
      <selection activeCell="BC19" sqref="BC19"/>
    </sheetView>
  </sheetViews>
  <sheetFormatPr baseColWidth="10" defaultColWidth="11.42578125" defaultRowHeight="12" x14ac:dyDescent="0.25"/>
  <cols>
    <col min="1" max="1" width="1.28515625" style="89" customWidth="1"/>
    <col min="2" max="3" width="1" style="89" customWidth="1"/>
    <col min="4" max="4" width="15.28515625" style="267" customWidth="1"/>
    <col min="5" max="5" width="0.7109375" style="89" customWidth="1"/>
    <col min="6" max="6" width="26.7109375" style="89" customWidth="1"/>
    <col min="7" max="7" width="0.7109375" style="89" customWidth="1"/>
    <col min="8" max="8" width="32.42578125" style="89" customWidth="1"/>
    <col min="9" max="9" width="24.28515625" style="89" bestFit="1" customWidth="1"/>
    <col min="10" max="10" width="0.7109375" style="89" customWidth="1"/>
    <col min="11" max="11" width="9.5703125" style="89" hidden="1" customWidth="1"/>
    <col min="12" max="12" width="16.28515625" style="271" customWidth="1"/>
    <col min="13" max="13" width="0.7109375" style="89" customWidth="1"/>
    <col min="14" max="14" width="12.28515625" style="89" customWidth="1"/>
    <col min="15" max="15" width="0.7109375" style="89" customWidth="1"/>
    <col min="16" max="16" width="20.7109375" style="89" customWidth="1"/>
    <col min="17" max="17" width="0.7109375" style="89" customWidth="1"/>
    <col min="18" max="18" width="7.28515625" style="89" hidden="1" customWidth="1"/>
    <col min="19" max="19" width="33.7109375" style="89" customWidth="1"/>
    <col min="20" max="25" width="22.28515625" style="89" hidden="1" customWidth="1"/>
    <col min="26" max="26" width="17.5703125" style="89" hidden="1" customWidth="1"/>
    <col min="27" max="27" width="0.7109375" style="89" customWidth="1"/>
    <col min="28" max="28" width="16.7109375" style="89" customWidth="1"/>
    <col min="29" max="29" width="0.7109375" style="89" customWidth="1"/>
    <col min="30" max="30" width="7.28515625" style="89" hidden="1" customWidth="1"/>
    <col min="31" max="31" width="19.28515625" style="89" customWidth="1"/>
    <col min="32" max="33" width="9.5703125" style="89" hidden="1" customWidth="1"/>
    <col min="34" max="34" width="0.7109375" style="89" customWidth="1"/>
    <col min="35" max="35" width="28.28515625" style="89" customWidth="1"/>
    <col min="36" max="36" width="0.7109375" style="89" customWidth="1"/>
    <col min="37" max="37" width="19.28515625" style="89" customWidth="1"/>
    <col min="38" max="38" width="0.7109375" style="89" customWidth="1"/>
    <col min="39" max="39" width="17" style="272" customWidth="1"/>
    <col min="40" max="40" width="0.7109375" style="272" customWidth="1"/>
    <col min="41" max="41" width="20.5703125" style="272" customWidth="1"/>
    <col min="42" max="42" width="0.7109375" style="272" customWidth="1"/>
    <col min="43" max="43" width="17.42578125" style="89" customWidth="1"/>
    <col min="44" max="44" width="0.7109375" style="89" customWidth="1"/>
    <col min="45" max="45" width="17.42578125" style="89" customWidth="1"/>
    <col min="46" max="46" width="0.7109375" style="89" customWidth="1"/>
    <col min="47" max="47" width="10.7109375" style="273" hidden="1" customWidth="1"/>
    <col min="48" max="48" width="10.7109375" style="89" hidden="1" customWidth="1"/>
    <col min="49" max="49" width="18.7109375" style="89" customWidth="1"/>
    <col min="50" max="51" width="9.5703125" style="89" hidden="1" customWidth="1"/>
    <col min="52" max="52" width="0.7109375" style="89" customWidth="1"/>
    <col min="53" max="53" width="42.28515625" style="89" customWidth="1"/>
    <col min="54" max="54" width="0.7109375" style="378" customWidth="1"/>
    <col min="55" max="55" width="52.7109375" style="89" customWidth="1"/>
    <col min="56" max="56" width="0.7109375" style="378" customWidth="1"/>
    <col min="57" max="57" width="21.85546875" style="89" customWidth="1"/>
    <col min="58" max="58" width="0.7109375" style="378" customWidth="1"/>
    <col min="59" max="59" width="21.42578125" style="89" customWidth="1"/>
    <col min="60" max="60" width="0.7109375" style="378" customWidth="1"/>
    <col min="61" max="61" width="24.28515625" style="89" customWidth="1"/>
    <col min="62" max="62" width="0.7109375" style="89" customWidth="1"/>
    <col min="63" max="63" width="31" style="89" customWidth="1"/>
    <col min="64" max="64" width="0.7109375" style="89" customWidth="1"/>
    <col min="65" max="72" width="7.5703125" style="89" customWidth="1"/>
    <col min="73" max="73" width="0.7109375" style="89" customWidth="1"/>
    <col min="74" max="80" width="11.42578125" style="89"/>
    <col min="81" max="81" width="11.42578125" style="89" customWidth="1"/>
    <col min="82" max="82" width="0.7109375" style="89" customWidth="1"/>
    <col min="83" max="16384" width="11.42578125" style="89"/>
  </cols>
  <sheetData>
    <row r="1" spans="1:90" s="385" customFormat="1" ht="30" customHeight="1" x14ac:dyDescent="0.25">
      <c r="A1" s="494"/>
      <c r="B1" s="494"/>
      <c r="C1" s="494"/>
      <c r="D1" s="494"/>
      <c r="E1" s="494"/>
      <c r="F1" s="495" t="s">
        <v>3</v>
      </c>
      <c r="G1" s="495"/>
      <c r="H1" s="495"/>
      <c r="I1" s="495"/>
      <c r="J1" s="495"/>
      <c r="K1" s="495"/>
      <c r="L1" s="495"/>
      <c r="M1" s="495"/>
      <c r="N1" s="495"/>
      <c r="O1" s="495"/>
      <c r="P1" s="497" t="s">
        <v>1694</v>
      </c>
      <c r="Q1" s="497"/>
      <c r="R1" s="470"/>
      <c r="S1" s="493">
        <v>43441</v>
      </c>
      <c r="AM1" s="387"/>
      <c r="AN1" s="387"/>
      <c r="AO1" s="387"/>
      <c r="AP1" s="387"/>
      <c r="AU1" s="388"/>
      <c r="BB1" s="127"/>
      <c r="BD1" s="127"/>
      <c r="BF1" s="127"/>
      <c r="BH1" s="127"/>
    </row>
    <row r="2" spans="1:90" s="385" customFormat="1" ht="30" customHeight="1" x14ac:dyDescent="0.25">
      <c r="A2" s="494"/>
      <c r="B2" s="494"/>
      <c r="C2" s="494"/>
      <c r="D2" s="494"/>
      <c r="E2" s="494"/>
      <c r="F2" s="498" t="s">
        <v>1689</v>
      </c>
      <c r="G2" s="498"/>
      <c r="H2" s="498"/>
      <c r="I2" s="498"/>
      <c r="J2" s="498"/>
      <c r="K2" s="498"/>
      <c r="L2" s="498"/>
      <c r="M2" s="498"/>
      <c r="N2" s="498"/>
      <c r="O2" s="498"/>
      <c r="P2" s="497" t="s">
        <v>1762</v>
      </c>
      <c r="Q2" s="497"/>
      <c r="R2" s="470"/>
      <c r="S2" s="441" t="s">
        <v>1764</v>
      </c>
      <c r="AM2" s="387"/>
      <c r="AN2" s="387"/>
      <c r="AO2" s="387"/>
      <c r="AP2" s="387"/>
      <c r="AU2" s="388"/>
      <c r="BB2" s="127"/>
      <c r="BD2" s="127"/>
      <c r="BF2" s="127"/>
      <c r="BH2" s="127"/>
    </row>
    <row r="3" spans="1:90" s="385" customFormat="1" ht="30" customHeight="1" x14ac:dyDescent="0.25">
      <c r="A3" s="494"/>
      <c r="B3" s="494"/>
      <c r="C3" s="494"/>
      <c r="D3" s="494"/>
      <c r="E3" s="494"/>
      <c r="F3" s="499" t="s">
        <v>1825</v>
      </c>
      <c r="G3" s="499"/>
      <c r="H3" s="499"/>
      <c r="I3" s="499"/>
      <c r="J3" s="499"/>
      <c r="K3" s="499"/>
      <c r="L3" s="499"/>
      <c r="M3" s="499"/>
      <c r="N3" s="499"/>
      <c r="O3" s="499"/>
      <c r="P3" s="565" t="s">
        <v>1690</v>
      </c>
      <c r="Q3" s="497"/>
      <c r="R3" s="497"/>
      <c r="S3" s="497"/>
      <c r="AM3" s="387"/>
      <c r="AN3" s="387"/>
      <c r="AO3" s="387"/>
      <c r="AP3" s="387"/>
      <c r="AU3" s="388"/>
      <c r="BB3" s="127"/>
      <c r="BD3" s="127"/>
      <c r="BF3" s="127"/>
      <c r="BH3" s="127"/>
    </row>
    <row r="4" spans="1:90" s="385" customFormat="1" x14ac:dyDescent="0.25">
      <c r="B4" s="389"/>
      <c r="C4" s="389"/>
      <c r="D4" s="390"/>
      <c r="E4" s="389"/>
      <c r="F4" s="389"/>
      <c r="G4" s="389"/>
      <c r="H4" s="391"/>
      <c r="I4" s="391"/>
      <c r="J4" s="391"/>
      <c r="K4" s="391"/>
      <c r="L4" s="392"/>
      <c r="M4" s="389"/>
      <c r="N4" s="391"/>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93"/>
      <c r="AN4" s="393"/>
      <c r="AO4" s="393"/>
      <c r="AP4" s="393"/>
      <c r="AQ4" s="389"/>
      <c r="AR4" s="389"/>
      <c r="AS4" s="389"/>
      <c r="AT4" s="389"/>
      <c r="AU4" s="394"/>
      <c r="AV4" s="389"/>
      <c r="AW4" s="389"/>
      <c r="AX4" s="389"/>
      <c r="AY4" s="389"/>
      <c r="AZ4" s="395"/>
      <c r="BA4" s="389"/>
      <c r="BB4" s="389"/>
      <c r="BC4" s="389"/>
      <c r="BD4" s="389"/>
      <c r="BE4" s="389"/>
      <c r="BF4" s="389"/>
      <c r="BG4" s="389"/>
      <c r="BH4" s="389"/>
      <c r="BI4" s="389"/>
      <c r="BJ4" s="389"/>
      <c r="BK4" s="389"/>
      <c r="BL4" s="389"/>
      <c r="BM4" s="389"/>
      <c r="BN4" s="389"/>
      <c r="BO4" s="389"/>
      <c r="BP4" s="389"/>
      <c r="BQ4" s="389"/>
      <c r="BR4" s="389"/>
      <c r="BS4" s="389"/>
      <c r="BT4" s="389"/>
      <c r="BU4" s="389"/>
    </row>
    <row r="5" spans="1:90" s="385" customFormat="1" ht="15.75" hidden="1" customHeight="1" x14ac:dyDescent="0.25">
      <c r="B5" s="386"/>
      <c r="C5" s="386"/>
      <c r="D5" s="396"/>
      <c r="E5" s="386"/>
      <c r="F5" s="386"/>
      <c r="G5" s="386"/>
      <c r="H5" s="569" t="s">
        <v>1693</v>
      </c>
      <c r="I5" s="569"/>
      <c r="J5" s="569"/>
      <c r="K5" s="569"/>
      <c r="L5" s="569"/>
      <c r="M5" s="569"/>
      <c r="N5" s="569"/>
      <c r="O5" s="569"/>
      <c r="P5" s="569"/>
      <c r="Q5" s="569"/>
      <c r="R5" s="569"/>
      <c r="S5" s="569"/>
      <c r="T5" s="569"/>
      <c r="U5" s="569"/>
      <c r="V5" s="569"/>
      <c r="W5" s="569"/>
      <c r="X5" s="569"/>
      <c r="Y5" s="569"/>
      <c r="Z5" s="569"/>
      <c r="AA5" s="569"/>
      <c r="AB5" s="569"/>
      <c r="AC5" s="569"/>
      <c r="AD5" s="569"/>
      <c r="AE5" s="569"/>
      <c r="AF5" s="397"/>
      <c r="AG5" s="397"/>
      <c r="AH5" s="397"/>
      <c r="AI5" s="397"/>
      <c r="AJ5" s="397"/>
      <c r="AK5" s="397"/>
      <c r="AL5" s="397"/>
      <c r="AM5" s="397"/>
      <c r="AN5" s="397"/>
      <c r="AO5" s="397"/>
      <c r="AP5" s="397"/>
      <c r="AQ5" s="397"/>
      <c r="AR5" s="397"/>
      <c r="AS5" s="397"/>
      <c r="AT5" s="397"/>
      <c r="AU5" s="397"/>
      <c r="AV5" s="397"/>
      <c r="AW5" s="397"/>
      <c r="AX5" s="397"/>
      <c r="AY5" s="397"/>
      <c r="AZ5" s="398"/>
      <c r="BB5" s="127"/>
      <c r="BD5" s="127"/>
      <c r="BF5" s="127"/>
      <c r="BH5" s="127"/>
    </row>
    <row r="6" spans="1:90" s="385" customFormat="1" hidden="1" x14ac:dyDescent="0.25">
      <c r="B6" s="389"/>
      <c r="C6" s="389"/>
      <c r="D6" s="390"/>
      <c r="E6" s="389"/>
      <c r="F6" s="389"/>
      <c r="G6" s="389"/>
      <c r="H6" s="391"/>
      <c r="I6" s="391"/>
      <c r="J6" s="391"/>
      <c r="K6" s="391"/>
      <c r="L6" s="392"/>
      <c r="M6" s="389"/>
      <c r="N6" s="391"/>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93"/>
      <c r="AN6" s="393"/>
      <c r="AO6" s="393"/>
      <c r="AP6" s="393"/>
      <c r="AQ6" s="389"/>
      <c r="AR6" s="389"/>
      <c r="AS6" s="389"/>
      <c r="AT6" s="389"/>
      <c r="AU6" s="394"/>
      <c r="AV6" s="389"/>
      <c r="AW6" s="389"/>
      <c r="AX6" s="389"/>
      <c r="AY6" s="389"/>
      <c r="AZ6" s="395"/>
      <c r="BA6" s="389"/>
      <c r="BB6" s="389"/>
      <c r="BC6" s="389"/>
      <c r="BD6" s="389"/>
      <c r="BE6" s="389"/>
      <c r="BF6" s="389"/>
      <c r="BG6" s="389"/>
      <c r="BH6" s="389"/>
      <c r="BI6" s="389"/>
      <c r="BJ6" s="389"/>
      <c r="BK6" s="389"/>
      <c r="BL6" s="389"/>
      <c r="BM6" s="389"/>
      <c r="BN6" s="389"/>
      <c r="BO6" s="389"/>
      <c r="BP6" s="389"/>
      <c r="BQ6" s="389"/>
      <c r="BR6" s="389"/>
      <c r="BS6" s="389"/>
      <c r="BT6" s="389"/>
      <c r="BU6" s="389"/>
    </row>
    <row r="7" spans="1:90" s="386" customFormat="1" x14ac:dyDescent="0.25">
      <c r="B7" s="323"/>
      <c r="C7" s="323"/>
      <c r="D7" s="326"/>
      <c r="E7" s="323"/>
      <c r="F7" s="323"/>
      <c r="G7" s="323"/>
      <c r="H7" s="323"/>
      <c r="I7" s="323"/>
      <c r="J7" s="323"/>
      <c r="K7" s="323"/>
      <c r="L7" s="399"/>
      <c r="M7" s="323"/>
      <c r="N7" s="323"/>
      <c r="O7" s="400"/>
      <c r="P7" s="400"/>
      <c r="Q7" s="400"/>
      <c r="R7" s="400"/>
      <c r="S7" s="400"/>
      <c r="T7" s="400"/>
      <c r="U7" s="400"/>
      <c r="V7" s="400"/>
      <c r="W7" s="400"/>
      <c r="X7" s="400"/>
      <c r="Y7" s="400"/>
      <c r="Z7" s="400"/>
      <c r="AA7" s="400"/>
      <c r="AB7" s="400"/>
      <c r="AC7" s="400"/>
      <c r="AD7" s="400"/>
      <c r="AE7" s="400"/>
      <c r="AF7" s="400"/>
      <c r="AG7" s="400"/>
      <c r="AH7" s="400"/>
      <c r="AI7" s="400"/>
      <c r="AJ7" s="400"/>
      <c r="AK7" s="400"/>
      <c r="AL7" s="400"/>
      <c r="AM7" s="401"/>
      <c r="AN7" s="401"/>
      <c r="AO7" s="401"/>
      <c r="AP7" s="401"/>
      <c r="AQ7" s="400"/>
      <c r="AR7" s="400"/>
      <c r="AS7" s="400"/>
      <c r="AT7" s="400"/>
      <c r="AU7" s="402"/>
      <c r="AV7" s="400"/>
      <c r="AW7" s="400"/>
      <c r="AX7" s="400"/>
      <c r="AY7" s="400"/>
      <c r="AZ7" s="323"/>
      <c r="BA7" s="400"/>
      <c r="BB7" s="400"/>
      <c r="BC7" s="400"/>
      <c r="BD7" s="400"/>
      <c r="BE7" s="400"/>
      <c r="BF7" s="400"/>
      <c r="BG7" s="400"/>
      <c r="BH7" s="400"/>
      <c r="BI7" s="400"/>
      <c r="BJ7" s="400"/>
      <c r="BK7" s="400"/>
      <c r="BL7" s="400"/>
      <c r="BM7" s="400"/>
      <c r="BN7" s="400"/>
      <c r="BO7" s="400"/>
      <c r="BP7" s="400"/>
      <c r="BQ7" s="400"/>
      <c r="BR7" s="400"/>
      <c r="BS7" s="400"/>
      <c r="BT7" s="400"/>
      <c r="BU7" s="400"/>
    </row>
    <row r="8" spans="1:90" s="386" customFormat="1" x14ac:dyDescent="0.25">
      <c r="B8" s="323"/>
      <c r="C8" s="323"/>
      <c r="D8" s="326"/>
      <c r="E8" s="323"/>
      <c r="F8" s="323"/>
      <c r="G8" s="323"/>
      <c r="H8" s="403" t="s">
        <v>3</v>
      </c>
      <c r="I8" s="322" t="str">
        <f>IF('1. IDENTIFICACION DEL RIESGO'!K8="","",'1. IDENTIFICACION DEL RIESGO'!K8)</f>
        <v>Mejora e Innovación</v>
      </c>
      <c r="J8" s="404"/>
      <c r="K8" s="405"/>
      <c r="L8" s="399"/>
      <c r="M8" s="323"/>
      <c r="N8" s="404"/>
      <c r="O8" s="406"/>
      <c r="P8" s="406"/>
      <c r="Q8" s="406"/>
      <c r="R8" s="406"/>
      <c r="S8" s="406"/>
      <c r="T8" s="406"/>
      <c r="U8" s="406"/>
      <c r="V8" s="406"/>
      <c r="W8" s="406"/>
      <c r="X8" s="406"/>
      <c r="Y8" s="406"/>
      <c r="Z8" s="406"/>
      <c r="AA8" s="406"/>
      <c r="AB8" s="406"/>
      <c r="AC8" s="406"/>
      <c r="AD8" s="406"/>
      <c r="AE8" s="406"/>
      <c r="AF8" s="406"/>
      <c r="AG8" s="406"/>
      <c r="AH8" s="406"/>
      <c r="AI8" s="406"/>
      <c r="AJ8" s="406"/>
      <c r="AK8" s="406"/>
      <c r="AL8" s="406"/>
      <c r="AM8" s="401"/>
      <c r="AN8" s="401"/>
      <c r="AO8" s="401"/>
      <c r="AP8" s="401"/>
      <c r="AQ8" s="400"/>
      <c r="AR8" s="400"/>
      <c r="AS8" s="400"/>
      <c r="AT8" s="406"/>
      <c r="AU8" s="407"/>
      <c r="AV8" s="400"/>
      <c r="AW8" s="400"/>
      <c r="AX8" s="400"/>
      <c r="AY8" s="400"/>
      <c r="AZ8" s="323"/>
      <c r="BA8" s="400"/>
      <c r="BB8" s="400"/>
      <c r="BC8" s="400"/>
      <c r="BD8" s="400"/>
      <c r="BE8" s="400"/>
      <c r="BF8" s="400"/>
      <c r="BG8" s="400"/>
      <c r="BH8" s="400"/>
      <c r="BI8" s="400"/>
      <c r="BJ8" s="400"/>
      <c r="BK8" s="400"/>
      <c r="BL8" s="400"/>
      <c r="BM8" s="400"/>
      <c r="BN8" s="400"/>
      <c r="BO8" s="400"/>
      <c r="BP8" s="400"/>
      <c r="BQ8" s="400"/>
      <c r="BR8" s="400"/>
      <c r="BS8" s="400"/>
      <c r="BT8" s="400"/>
      <c r="BU8" s="400"/>
    </row>
    <row r="9" spans="1:90" s="386" customFormat="1" x14ac:dyDescent="0.25">
      <c r="B9" s="323"/>
      <c r="C9" s="323"/>
      <c r="D9" s="326"/>
      <c r="E9" s="323"/>
      <c r="F9" s="323"/>
      <c r="G9" s="323"/>
      <c r="H9" s="323"/>
      <c r="I9" s="404"/>
      <c r="J9" s="404"/>
      <c r="K9" s="404"/>
      <c r="L9" s="408"/>
      <c r="M9" s="323"/>
      <c r="N9" s="404"/>
      <c r="O9" s="406"/>
      <c r="P9" s="406"/>
      <c r="Q9" s="406"/>
      <c r="R9" s="406"/>
      <c r="S9" s="406"/>
      <c r="T9" s="406"/>
      <c r="U9" s="406"/>
      <c r="V9" s="406"/>
      <c r="W9" s="406"/>
      <c r="X9" s="406"/>
      <c r="Y9" s="406"/>
      <c r="Z9" s="406"/>
      <c r="AA9" s="406"/>
      <c r="AB9" s="406"/>
      <c r="AC9" s="406"/>
      <c r="AD9" s="406"/>
      <c r="AE9" s="406"/>
      <c r="AF9" s="406"/>
      <c r="AG9" s="406"/>
      <c r="AH9" s="406"/>
      <c r="AI9" s="406"/>
      <c r="AJ9" s="406"/>
      <c r="AK9" s="406"/>
      <c r="AL9" s="406"/>
      <c r="AM9" s="401"/>
      <c r="AN9" s="401"/>
      <c r="AO9" s="401"/>
      <c r="AP9" s="401"/>
      <c r="AQ9" s="400"/>
      <c r="AR9" s="400"/>
      <c r="AS9" s="400"/>
      <c r="AT9" s="406"/>
      <c r="AU9" s="407"/>
      <c r="AV9" s="400"/>
      <c r="AW9" s="400"/>
      <c r="AX9" s="400"/>
      <c r="AY9" s="400"/>
      <c r="AZ9" s="323"/>
      <c r="BA9" s="400"/>
      <c r="BB9" s="400"/>
      <c r="BC9" s="400"/>
      <c r="BD9" s="400"/>
      <c r="BE9" s="400"/>
      <c r="BF9" s="400"/>
      <c r="BG9" s="400"/>
      <c r="BH9" s="400"/>
      <c r="BI9" s="400"/>
      <c r="BJ9" s="400"/>
      <c r="BK9" s="400"/>
      <c r="BL9" s="400"/>
      <c r="BM9" s="400"/>
      <c r="BN9" s="400"/>
      <c r="BO9" s="400"/>
      <c r="BP9" s="400"/>
      <c r="BQ9" s="400"/>
      <c r="BR9" s="400"/>
      <c r="BS9" s="400"/>
      <c r="BT9" s="400"/>
      <c r="BU9" s="400"/>
    </row>
    <row r="10" spans="1:90" s="386" customFormat="1" x14ac:dyDescent="0.25">
      <c r="B10" s="323"/>
      <c r="C10" s="323"/>
      <c r="D10" s="326"/>
      <c r="E10" s="323"/>
      <c r="F10" s="323"/>
      <c r="G10" s="323"/>
      <c r="H10" s="323"/>
      <c r="I10" s="409"/>
      <c r="J10" s="404"/>
      <c r="K10" s="404"/>
      <c r="L10" s="408"/>
      <c r="M10" s="323"/>
      <c r="N10" s="400"/>
      <c r="O10" s="400"/>
      <c r="P10" s="400"/>
      <c r="Q10" s="400"/>
      <c r="R10" s="400"/>
      <c r="S10" s="400"/>
      <c r="T10" s="400"/>
      <c r="U10" s="400"/>
      <c r="V10" s="400"/>
      <c r="W10" s="400"/>
      <c r="X10" s="400"/>
      <c r="Y10" s="400"/>
      <c r="Z10" s="400"/>
      <c r="AA10" s="400"/>
      <c r="AB10" s="400"/>
      <c r="AC10" s="400"/>
      <c r="AD10" s="400"/>
      <c r="AE10" s="400"/>
      <c r="AF10" s="400"/>
      <c r="AG10" s="400"/>
      <c r="AH10" s="400"/>
      <c r="AI10" s="400"/>
      <c r="AJ10" s="400"/>
      <c r="AK10" s="400"/>
      <c r="AL10" s="400"/>
      <c r="AM10" s="401"/>
      <c r="AN10" s="401"/>
      <c r="AO10" s="401"/>
      <c r="AP10" s="401"/>
      <c r="AQ10" s="400"/>
      <c r="AR10" s="400"/>
      <c r="AS10" s="400"/>
      <c r="AT10" s="400"/>
      <c r="AU10" s="402"/>
      <c r="AV10" s="400"/>
      <c r="AW10" s="400"/>
      <c r="AX10" s="400"/>
      <c r="AY10" s="400"/>
      <c r="AZ10" s="323"/>
      <c r="BA10" s="400"/>
      <c r="BB10" s="400"/>
      <c r="BC10" s="400"/>
      <c r="BD10" s="400"/>
      <c r="BE10" s="400"/>
      <c r="BF10" s="400"/>
      <c r="BG10" s="400"/>
      <c r="BH10" s="400"/>
      <c r="BI10" s="400"/>
      <c r="BJ10" s="400"/>
      <c r="BK10" s="400"/>
      <c r="BL10" s="400"/>
      <c r="BM10" s="400"/>
      <c r="BN10" s="400"/>
      <c r="BO10" s="400"/>
      <c r="BP10" s="400"/>
      <c r="BQ10" s="400"/>
      <c r="BR10" s="400"/>
      <c r="BS10" s="400"/>
      <c r="BT10" s="400"/>
      <c r="BU10" s="400"/>
    </row>
    <row r="11" spans="1:90" s="386" customFormat="1" x14ac:dyDescent="0.25">
      <c r="B11" s="323"/>
      <c r="C11" s="323"/>
      <c r="D11" s="326"/>
      <c r="E11" s="323"/>
      <c r="F11" s="323"/>
      <c r="G11" s="323"/>
      <c r="H11" s="410" t="s">
        <v>1285</v>
      </c>
      <c r="I11" s="411">
        <f>'1. IDENTIFICACION DEL RIESGO'!K14</f>
        <v>43427</v>
      </c>
      <c r="J11" s="404"/>
      <c r="K11" s="404"/>
      <c r="L11" s="408"/>
      <c r="M11" s="323"/>
      <c r="N11" s="400"/>
      <c r="O11" s="400"/>
      <c r="P11" s="400"/>
      <c r="Q11" s="400"/>
      <c r="R11" s="400"/>
      <c r="S11" s="400"/>
      <c r="T11" s="400"/>
      <c r="U11" s="400"/>
      <c r="V11" s="400"/>
      <c r="W11" s="400"/>
      <c r="X11" s="400"/>
      <c r="Y11" s="400"/>
      <c r="Z11" s="400"/>
      <c r="AA11" s="400"/>
      <c r="AB11" s="400"/>
      <c r="AC11" s="400"/>
      <c r="AD11" s="400"/>
      <c r="AE11" s="400"/>
      <c r="AF11" s="400"/>
      <c r="AG11" s="400"/>
      <c r="AH11" s="400"/>
      <c r="AI11" s="400"/>
      <c r="AJ11" s="400"/>
      <c r="AK11" s="400"/>
      <c r="AL11" s="400"/>
      <c r="AM11" s="412"/>
      <c r="AN11" s="412"/>
      <c r="AO11" s="412"/>
      <c r="AP11" s="412"/>
      <c r="AQ11" s="323"/>
      <c r="AR11" s="323"/>
      <c r="AS11" s="323"/>
      <c r="AT11" s="400"/>
      <c r="AU11" s="402"/>
      <c r="AV11" s="400"/>
      <c r="AW11" s="323"/>
      <c r="AX11" s="413"/>
      <c r="AY11" s="413"/>
      <c r="AZ11" s="323"/>
      <c r="BA11" s="400"/>
      <c r="BB11" s="400"/>
      <c r="BC11" s="400"/>
      <c r="BD11" s="400"/>
      <c r="BE11" s="400"/>
      <c r="BF11" s="400"/>
      <c r="BG11" s="400"/>
      <c r="BH11" s="400"/>
      <c r="BI11" s="400"/>
      <c r="BJ11" s="400"/>
      <c r="BK11" s="400"/>
      <c r="BL11" s="400"/>
      <c r="BM11" s="400"/>
      <c r="BN11" s="400"/>
      <c r="BO11" s="400"/>
      <c r="BP11" s="400"/>
      <c r="BQ11" s="400"/>
      <c r="BR11" s="400"/>
      <c r="BS11" s="400"/>
      <c r="BT11" s="400"/>
      <c r="BU11" s="400"/>
    </row>
    <row r="12" spans="1:90" s="386" customFormat="1" x14ac:dyDescent="0.25">
      <c r="B12" s="323"/>
      <c r="C12" s="323"/>
      <c r="D12" s="326"/>
      <c r="E12" s="400"/>
      <c r="F12" s="323"/>
      <c r="G12" s="323"/>
      <c r="H12" s="400"/>
      <c r="I12" s="400"/>
      <c r="J12" s="404"/>
      <c r="K12" s="404"/>
      <c r="L12" s="408"/>
      <c r="M12" s="323"/>
      <c r="N12" s="400"/>
      <c r="O12" s="400"/>
      <c r="P12" s="400"/>
      <c r="Q12" s="400"/>
      <c r="R12" s="400"/>
      <c r="S12" s="400"/>
      <c r="T12" s="400"/>
      <c r="U12" s="400"/>
      <c r="V12" s="400"/>
      <c r="W12" s="400"/>
      <c r="X12" s="400"/>
      <c r="Y12" s="400"/>
      <c r="Z12" s="400"/>
      <c r="AA12" s="400"/>
      <c r="AB12" s="400"/>
      <c r="AC12" s="400"/>
      <c r="AD12" s="400"/>
      <c r="AE12" s="400"/>
      <c r="AF12" s="400"/>
      <c r="AG12" s="400"/>
      <c r="AH12" s="400"/>
      <c r="AI12" s="400"/>
      <c r="AJ12" s="400"/>
      <c r="AK12" s="400"/>
      <c r="AL12" s="323"/>
      <c r="AM12" s="323"/>
      <c r="AN12" s="323"/>
      <c r="AO12" s="323"/>
      <c r="AP12" s="323"/>
      <c r="AQ12" s="323"/>
      <c r="AR12" s="323"/>
      <c r="AS12" s="323"/>
      <c r="AT12" s="323"/>
      <c r="AU12" s="323"/>
      <c r="AV12" s="323"/>
      <c r="AW12" s="323"/>
      <c r="AX12" s="323"/>
      <c r="AY12" s="323"/>
      <c r="AZ12" s="323"/>
      <c r="BA12" s="323"/>
      <c r="BB12" s="323"/>
      <c r="BC12" s="323"/>
      <c r="BD12" s="323"/>
      <c r="BE12" s="323"/>
      <c r="BF12" s="323"/>
      <c r="BG12" s="323"/>
      <c r="BH12" s="323"/>
      <c r="BI12" s="323"/>
      <c r="BJ12" s="323"/>
      <c r="BK12" s="323"/>
      <c r="BL12" s="323"/>
      <c r="BM12" s="323"/>
      <c r="BN12" s="323"/>
      <c r="BO12" s="323"/>
      <c r="BP12" s="323"/>
      <c r="BQ12" s="323"/>
      <c r="BR12" s="323"/>
      <c r="BS12" s="323"/>
      <c r="BT12" s="323"/>
      <c r="BU12" s="323"/>
    </row>
    <row r="13" spans="1:90" s="386" customFormat="1" x14ac:dyDescent="0.25">
      <c r="B13" s="323"/>
      <c r="C13" s="323"/>
      <c r="D13" s="326"/>
      <c r="E13" s="323"/>
      <c r="F13" s="323"/>
      <c r="G13" s="323"/>
      <c r="H13" s="323"/>
      <c r="I13" s="323"/>
      <c r="J13" s="323"/>
      <c r="K13" s="323"/>
      <c r="L13" s="399"/>
      <c r="M13" s="323"/>
      <c r="N13" s="323"/>
      <c r="O13" s="323"/>
      <c r="P13" s="323"/>
      <c r="Q13" s="323"/>
      <c r="R13" s="323"/>
      <c r="S13" s="323"/>
      <c r="T13" s="323"/>
      <c r="U13" s="323"/>
      <c r="V13" s="323"/>
      <c r="W13" s="323"/>
      <c r="X13" s="323"/>
      <c r="Y13" s="323"/>
      <c r="Z13" s="323"/>
      <c r="AA13" s="323"/>
      <c r="AB13" s="323"/>
      <c r="AC13" s="323"/>
      <c r="AD13" s="323"/>
      <c r="AE13" s="323"/>
      <c r="AF13" s="323"/>
      <c r="AG13" s="323"/>
      <c r="AH13" s="323"/>
      <c r="AI13" s="323"/>
      <c r="AJ13" s="323"/>
      <c r="AK13" s="414"/>
      <c r="AL13" s="414"/>
      <c r="AM13" s="414"/>
      <c r="AN13" s="414"/>
      <c r="AO13" s="414"/>
      <c r="AP13" s="414"/>
      <c r="AQ13" s="414"/>
      <c r="AR13" s="414"/>
      <c r="AS13" s="414"/>
      <c r="AT13" s="414"/>
      <c r="AU13" s="414"/>
      <c r="AV13" s="414"/>
      <c r="AW13" s="414"/>
      <c r="AX13" s="414"/>
      <c r="AY13" s="414"/>
      <c r="AZ13" s="414"/>
      <c r="BA13" s="414"/>
      <c r="BB13" s="414"/>
      <c r="BC13" s="414"/>
      <c r="BD13" s="414"/>
      <c r="BE13" s="414"/>
      <c r="BF13" s="414"/>
      <c r="BG13" s="414"/>
      <c r="BH13" s="414"/>
      <c r="BI13" s="414"/>
      <c r="BJ13" s="414"/>
      <c r="BK13" s="414"/>
      <c r="BL13" s="414"/>
      <c r="BM13" s="414"/>
      <c r="BN13" s="414"/>
      <c r="BO13" s="414"/>
      <c r="BP13" s="414"/>
      <c r="BQ13" s="414"/>
      <c r="BR13" s="414"/>
      <c r="BS13" s="414"/>
      <c r="BT13" s="414"/>
      <c r="BU13" s="414"/>
    </row>
    <row r="14" spans="1:90" s="386" customFormat="1" ht="15" x14ac:dyDescent="0.25">
      <c r="B14" s="323"/>
      <c r="C14" s="323"/>
      <c r="D14" s="326"/>
      <c r="E14" s="415"/>
      <c r="F14" s="331"/>
      <c r="G14" s="331"/>
      <c r="H14" s="578" t="s">
        <v>1644</v>
      </c>
      <c r="I14" s="578"/>
      <c r="J14" s="578"/>
      <c r="K14" s="578"/>
      <c r="L14" s="578"/>
      <c r="M14" s="578"/>
      <c r="N14" s="578"/>
      <c r="O14" s="578"/>
      <c r="P14" s="578"/>
      <c r="Q14" s="578"/>
      <c r="R14" s="578"/>
      <c r="S14" s="578"/>
      <c r="T14" s="578"/>
      <c r="U14" s="578"/>
      <c r="V14" s="578"/>
      <c r="W14" s="578"/>
      <c r="X14" s="578"/>
      <c r="Y14" s="578"/>
      <c r="Z14" s="578"/>
      <c r="AA14" s="578"/>
      <c r="AB14" s="578"/>
      <c r="AC14" s="578"/>
      <c r="AD14" s="578"/>
      <c r="AE14" s="578"/>
      <c r="AF14" s="331"/>
      <c r="AG14" s="331"/>
      <c r="AH14" s="331"/>
      <c r="AI14" s="577" t="s">
        <v>1645</v>
      </c>
      <c r="AJ14" s="577"/>
      <c r="AK14" s="577"/>
      <c r="AL14" s="577"/>
      <c r="AM14" s="577"/>
      <c r="AN14" s="577"/>
      <c r="AO14" s="577"/>
      <c r="AP14" s="577"/>
      <c r="AQ14" s="577"/>
      <c r="AR14" s="577"/>
      <c r="AS14" s="577"/>
      <c r="AT14" s="577"/>
      <c r="AU14" s="577"/>
      <c r="AV14" s="577"/>
      <c r="AW14" s="577"/>
      <c r="AX14" s="416"/>
      <c r="AY14" s="416"/>
      <c r="AZ14" s="416"/>
      <c r="BA14" s="582" t="s">
        <v>1646</v>
      </c>
      <c r="BB14" s="582"/>
      <c r="BC14" s="582"/>
      <c r="BD14" s="582"/>
      <c r="BE14" s="582"/>
      <c r="BF14" s="582"/>
      <c r="BG14" s="582"/>
      <c r="BH14" s="582"/>
      <c r="BI14" s="582"/>
      <c r="BJ14" s="582"/>
      <c r="BK14" s="582"/>
      <c r="BM14" s="566" t="s">
        <v>1698</v>
      </c>
      <c r="BN14" s="566"/>
      <c r="BO14" s="566"/>
      <c r="BP14" s="566"/>
      <c r="BQ14" s="566"/>
      <c r="BR14" s="566"/>
      <c r="BS14" s="566"/>
      <c r="BT14" s="566"/>
      <c r="BV14" s="566" t="s">
        <v>1699</v>
      </c>
      <c r="BW14" s="566"/>
      <c r="BX14" s="566"/>
      <c r="BY14" s="566"/>
      <c r="BZ14" s="566"/>
      <c r="CA14" s="566"/>
      <c r="CB14" s="566"/>
      <c r="CC14" s="566"/>
      <c r="CE14" s="566" t="s">
        <v>1700</v>
      </c>
      <c r="CF14" s="566"/>
      <c r="CG14" s="566"/>
      <c r="CH14" s="566"/>
      <c r="CI14" s="566"/>
      <c r="CJ14" s="566"/>
      <c r="CK14" s="566"/>
      <c r="CL14" s="566"/>
    </row>
    <row r="15" spans="1:90" s="386" customFormat="1" ht="30" customHeight="1" x14ac:dyDescent="0.25">
      <c r="B15" s="323"/>
      <c r="C15" s="323"/>
      <c r="D15" s="326"/>
      <c r="E15" s="330"/>
      <c r="F15" s="583" t="s">
        <v>1271</v>
      </c>
      <c r="G15" s="86"/>
      <c r="H15" s="575" t="s">
        <v>3</v>
      </c>
      <c r="I15" s="576"/>
      <c r="J15" s="417"/>
      <c r="K15" s="87"/>
      <c r="L15" s="574" t="s">
        <v>1274</v>
      </c>
      <c r="M15" s="417"/>
      <c r="N15" s="574" t="s">
        <v>1304</v>
      </c>
      <c r="O15" s="418"/>
      <c r="P15" s="545" t="s">
        <v>1278</v>
      </c>
      <c r="Q15" s="545"/>
      <c r="R15" s="545"/>
      <c r="S15" s="545"/>
      <c r="T15" s="545"/>
      <c r="U15" s="545"/>
      <c r="V15" s="545"/>
      <c r="W15" s="545"/>
      <c r="X15" s="545"/>
      <c r="Y15" s="545"/>
      <c r="Z15" s="545"/>
      <c r="AA15" s="545"/>
      <c r="AB15" s="545"/>
      <c r="AC15" s="545"/>
      <c r="AD15" s="545"/>
      <c r="AE15" s="545"/>
      <c r="AF15" s="545" t="s">
        <v>1304</v>
      </c>
      <c r="AG15" s="567" t="s">
        <v>1504</v>
      </c>
      <c r="AH15" s="419"/>
      <c r="AI15" s="571" t="s">
        <v>1279</v>
      </c>
      <c r="AJ15" s="420"/>
      <c r="AK15" s="570" t="s">
        <v>1501</v>
      </c>
      <c r="AL15" s="420"/>
      <c r="AM15" s="571" t="s">
        <v>1310</v>
      </c>
      <c r="AN15" s="420"/>
      <c r="AO15" s="570" t="s">
        <v>1518</v>
      </c>
      <c r="AP15" s="420"/>
      <c r="AQ15" s="570" t="s">
        <v>1312</v>
      </c>
      <c r="AR15" s="420"/>
      <c r="AS15" s="571" t="s">
        <v>1313</v>
      </c>
      <c r="AT15" s="419"/>
      <c r="AU15" s="567" t="s">
        <v>1503</v>
      </c>
      <c r="AV15" s="567" t="s">
        <v>1502</v>
      </c>
      <c r="AW15" s="571" t="s">
        <v>1314</v>
      </c>
      <c r="AX15" s="545" t="s">
        <v>1304</v>
      </c>
      <c r="AY15" s="567" t="s">
        <v>1504</v>
      </c>
      <c r="AZ15" s="331"/>
      <c r="BA15" s="545"/>
      <c r="BB15" s="545"/>
      <c r="BC15" s="545"/>
      <c r="BD15" s="545"/>
      <c r="BE15" s="545"/>
      <c r="BF15" s="545"/>
      <c r="BG15" s="545"/>
      <c r="BH15" s="545"/>
      <c r="BI15" s="545"/>
      <c r="BJ15" s="545"/>
      <c r="BK15" s="545"/>
      <c r="BM15" s="567"/>
      <c r="BN15" s="567"/>
      <c r="BO15" s="567"/>
      <c r="BP15" s="567"/>
      <c r="BQ15" s="567"/>
      <c r="BR15" s="567"/>
      <c r="BS15" s="567"/>
      <c r="BT15" s="567"/>
      <c r="BV15" s="567"/>
      <c r="BW15" s="567"/>
      <c r="BX15" s="567"/>
      <c r="BY15" s="567"/>
      <c r="BZ15" s="567"/>
      <c r="CA15" s="567"/>
      <c r="CB15" s="567"/>
      <c r="CC15" s="567"/>
      <c r="CE15" s="567"/>
      <c r="CF15" s="567"/>
      <c r="CG15" s="567"/>
      <c r="CH15" s="567"/>
      <c r="CI15" s="567"/>
      <c r="CJ15" s="567"/>
      <c r="CK15" s="567"/>
      <c r="CL15" s="567"/>
    </row>
    <row r="16" spans="1:90" s="386" customFormat="1" ht="30" customHeight="1" x14ac:dyDescent="0.25">
      <c r="B16" s="323"/>
      <c r="C16" s="323"/>
      <c r="D16" s="326"/>
      <c r="E16" s="330"/>
      <c r="F16" s="583"/>
      <c r="G16" s="86"/>
      <c r="H16" s="575"/>
      <c r="I16" s="576"/>
      <c r="J16" s="417"/>
      <c r="K16" s="87"/>
      <c r="L16" s="574"/>
      <c r="M16" s="417"/>
      <c r="N16" s="574"/>
      <c r="O16" s="418"/>
      <c r="P16" s="421" t="s">
        <v>5</v>
      </c>
      <c r="Q16" s="419"/>
      <c r="R16" s="421" t="s">
        <v>1103</v>
      </c>
      <c r="S16" s="422" t="s">
        <v>1552</v>
      </c>
      <c r="T16" s="370" t="s">
        <v>1636</v>
      </c>
      <c r="U16" s="370" t="s">
        <v>1637</v>
      </c>
      <c r="V16" s="370" t="s">
        <v>1638</v>
      </c>
      <c r="W16" s="370" t="s">
        <v>1640</v>
      </c>
      <c r="X16" s="370" t="s">
        <v>1639</v>
      </c>
      <c r="Y16" s="370"/>
      <c r="Z16" s="370" t="s">
        <v>1635</v>
      </c>
      <c r="AA16" s="419"/>
      <c r="AB16" s="421" t="s">
        <v>6</v>
      </c>
      <c r="AC16" s="419"/>
      <c r="AD16" s="423" t="s">
        <v>1104</v>
      </c>
      <c r="AE16" s="421" t="s">
        <v>1277</v>
      </c>
      <c r="AF16" s="545"/>
      <c r="AG16" s="567"/>
      <c r="AH16" s="419"/>
      <c r="AI16" s="571"/>
      <c r="AJ16" s="420"/>
      <c r="AK16" s="570"/>
      <c r="AL16" s="420"/>
      <c r="AM16" s="571"/>
      <c r="AN16" s="420"/>
      <c r="AO16" s="570"/>
      <c r="AP16" s="420"/>
      <c r="AQ16" s="570"/>
      <c r="AR16" s="420"/>
      <c r="AS16" s="571"/>
      <c r="AT16" s="419"/>
      <c r="AU16" s="568"/>
      <c r="AV16" s="568"/>
      <c r="AW16" s="571"/>
      <c r="AX16" s="545"/>
      <c r="AY16" s="567"/>
      <c r="AZ16" s="334"/>
      <c r="BA16" s="422" t="s">
        <v>1315</v>
      </c>
      <c r="BB16" s="127"/>
      <c r="BC16" s="422" t="s">
        <v>1281</v>
      </c>
      <c r="BD16" s="127"/>
      <c r="BE16" s="422" t="s">
        <v>1283</v>
      </c>
      <c r="BF16" s="127"/>
      <c r="BG16" s="422" t="s">
        <v>1282</v>
      </c>
      <c r="BH16" s="86"/>
      <c r="BI16" s="421" t="s">
        <v>12</v>
      </c>
      <c r="BK16" s="421" t="s">
        <v>1679</v>
      </c>
      <c r="BM16" s="568"/>
      <c r="BN16" s="568"/>
      <c r="BO16" s="568"/>
      <c r="BP16" s="568"/>
      <c r="BQ16" s="568"/>
      <c r="BR16" s="568"/>
      <c r="BS16" s="568"/>
      <c r="BT16" s="568"/>
      <c r="BV16" s="568"/>
      <c r="BW16" s="568"/>
      <c r="BX16" s="568"/>
      <c r="BY16" s="568"/>
      <c r="BZ16" s="568"/>
      <c r="CA16" s="568"/>
      <c r="CB16" s="568"/>
      <c r="CC16" s="568"/>
      <c r="CE16" s="568"/>
      <c r="CF16" s="568"/>
      <c r="CG16" s="568"/>
      <c r="CH16" s="568"/>
      <c r="CI16" s="568"/>
      <c r="CJ16" s="568"/>
      <c r="CK16" s="568"/>
      <c r="CL16" s="568"/>
    </row>
    <row r="17" spans="1:90" s="88" customFormat="1" ht="276.75" customHeight="1" x14ac:dyDescent="0.25">
      <c r="A17" s="386"/>
      <c r="B17" s="323"/>
      <c r="C17" s="323"/>
      <c r="D17" s="326"/>
      <c r="E17" s="330"/>
      <c r="F17" s="424" t="str">
        <f>+IF('1. IDENTIFICACION DEL RIESGO'!F29="","",'1. IDENTIFICACION DEL RIESGO'!F29)</f>
        <v>Eje de Calidad</v>
      </c>
      <c r="G17" s="126"/>
      <c r="H17" s="572" t="str">
        <f>+IF('1. IDENTIFICACION DEL RIESGO'!H29="","",'1. IDENTIFICACION DEL RIESGO'!H29)</f>
        <v>Mejora e Innovación</v>
      </c>
      <c r="I17" s="573"/>
      <c r="J17" s="118"/>
      <c r="K17" s="87"/>
      <c r="L17" s="425" t="str">
        <f>+IF('1. IDENTIFICACION DEL RIESGO'!O29="","",'1. IDENTIFICACION DEL RIESGO'!O29)</f>
        <v>Falta de apropiación del Modelo de Operación por procesos y metodologias asociadas al SIGE.</v>
      </c>
      <c r="M17" s="119"/>
      <c r="N17" s="426" t="str">
        <f>+IF('1. IDENTIFICACION DEL RIESGO'!AB29="","",'1. IDENTIFICACION DEL RIESGO'!AB29)</f>
        <v>MI1</v>
      </c>
      <c r="O17" s="269"/>
      <c r="P17" s="381" t="s">
        <v>1095</v>
      </c>
      <c r="Q17" s="83"/>
      <c r="R17" s="126">
        <f>IF(F17=DATOS!BL$4,VLOOKUP(P17,Tabla42C,2,0),VLOOKUP(P17,Tabla42[],2,0))</f>
        <v>4</v>
      </c>
      <c r="S17" s="178" t="s">
        <v>1783</v>
      </c>
      <c r="T17" s="179">
        <v>3</v>
      </c>
      <c r="U17" s="179">
        <v>5</v>
      </c>
      <c r="V17" s="179">
        <v>2</v>
      </c>
      <c r="W17" s="179"/>
      <c r="X17" s="179"/>
      <c r="Y17" s="179">
        <v>3</v>
      </c>
      <c r="Z17" s="341">
        <f>+IF(F17=DATOS!BL$4,'2. ANALISIS DEL RIESGO'!Y17,AVERAGE(AVERAGE('2. ANALISIS DEL RIESGO'!T17:X17),'2. ANALISIS DEL RIESGO'!Y17))</f>
        <v>3.166666666666667</v>
      </c>
      <c r="AA17" s="83"/>
      <c r="AB17" s="424" t="str">
        <f>IF(F17="","",IF(F17=DATOS!$BL$4,IF(Z17&gt;=12,DATOS!$AW$6,IF(Z17&gt;=6,DATOS!$AW$5,IF(Z17&gt;=1,DATOS!$AW$4,""))),IF(Z17&gt;4,DATOS!$AW$6,IF(Z17&gt;3,DATOS!$AW$5,IF(Z17&gt;2,DATOS!$AW$4,IF(Z17&gt;1,DATOS!$AW$3,IF(Z17&gt;0,DATOS!$AW$2,"")))))))</f>
        <v>MAYOR</v>
      </c>
      <c r="AC17" s="82"/>
      <c r="AD17" s="277">
        <f>IF(F17=DATOS!$BL$4,VLOOKUP(AB17,Tabla44C,2,0),VLOOKUP(AB17,Tabla44[],2,0))</f>
        <v>4</v>
      </c>
      <c r="AE17" s="428" t="str">
        <f>IF(OR(P17="",S17=""),"",IF(F17=DATOS!$BL$4,INDEX(MATRIZ_RIESGOS_CORRUPCION,'2. ANALISIS DEL RIESGO'!R17,'2. ANALISIS DEL RIESGO'!AD17),INDEX(MATRIZ_RIESGOS,'2. ANALISIS DEL RIESGO'!R17,'2. ANALISIS DEL RIESGO'!AD17)))</f>
        <v>ALTA-IMPORTANTE 8</v>
      </c>
      <c r="AF17" s="382" t="str">
        <f>N17</f>
        <v>MI1</v>
      </c>
      <c r="AG17" s="382">
        <f>IFERROR(IF(F17=DATOS!$BL$4,INDEX(DATOS!$BD$26:$BF$30,'2. ANALISIS DEL RIESGO'!R17,'2. ANALISIS DEL RIESGO'!AD17),INDEX(DATOS!$BD$12:$BH$16,'2. ANALISIS DEL RIESGO'!R17,'2. ANALISIS DEL RIESGO'!AD17)),"")</f>
        <v>19</v>
      </c>
      <c r="AH17" s="82"/>
      <c r="AI17" s="429" t="str">
        <f>concatenateif(Tabla46[ID RIESGO],N17,Tabla46[DESCRIPCION DEL CONTROL],CHAR(10))</f>
        <v>Seguimiento Plan Operativo SIGE
Procedimiento de Revisión por la Dirección del SIGE
Comité estratégico Regional
Plan Institucional de Capacitación
Asistencia Técnica en temas del SIGE</v>
      </c>
      <c r="AJ17" s="83"/>
      <c r="AK17" s="430">
        <f>IFERROR(IF(AVERAGEIFS(Tabla46[SOLIDEZ INDIVIDUAL DE CADA CONTROL],Tabla46[ID RIESGO],N17)=0,"",AVERAGEIFS(Tabla46[SOLIDEZ INDIVIDUAL DE CADA CONTROL],Tabla46[ID RIESGO],N17)),"")</f>
        <v>80</v>
      </c>
      <c r="AL17" s="83"/>
      <c r="AM17" s="431" t="str">
        <f>IF(OR(AK17="",ISTEXT(AK17)),"",IF(AK17=100,DATOS!$AR$79,IF(AK17&gt;=50,DATOS!$AR$80,DATOS!$AR$81)))</f>
        <v>MODERADO</v>
      </c>
      <c r="AN17" s="342"/>
      <c r="AO17" s="432" t="str">
        <f>IF(AM17="","",VLOOKUP(AM17,DATOS!$AR$79:$AS$81,2,0))</f>
        <v>El conjunto de controles mitiga parcialmente el riesgo asociado. Para su tratamiento se requiere tomar acciones adicionales, las cuales serán incluidas en el Plan de tratamiento de riesgos.</v>
      </c>
      <c r="AP17" s="270"/>
      <c r="AQ17" s="125" t="s">
        <v>1734</v>
      </c>
      <c r="AR17" s="93"/>
      <c r="AS17" s="383" t="s">
        <v>1735</v>
      </c>
      <c r="AT17" s="82"/>
      <c r="AU17" s="343">
        <f t="shared" ref="AU17:AU28" si="0">IFERROR(MIN(IF(AQ17="","",IF(AND(AQ17="Directamente",AM17="FUERTE"),MIN(R17+2,5),IF(AND(AQ17="Directamente",AM17="MODERADO"),MIN(R17+1,5),R17))),5),"")</f>
        <v>5</v>
      </c>
      <c r="AV17" s="344">
        <f t="shared" ref="AV17:AV28" si="1">IFERROR(MIN(IF(AS17="","",IF(AND(AS17="Directamente",AM17="FUERTE"),MAX(AD17-2,1),IF(AND(AS17="Indirectamente",AM17="FUERTE"),MAX(AD17-1,1),IF(AND(AS17="Directamente",AM17="MODERADO"),MAX(AD17-1,1),AD17)))),5),"")</f>
        <v>4</v>
      </c>
      <c r="AW17" s="427" t="str">
        <f>IF(OR(AU17="",AV17=""),"",IF(F17=DATOS!$BL$4,INDEX(MATRIZ_RIESGOS_CORRUPCION,'2. ANALISIS DEL RIESGO'!AU17,'2. ANALISIS DEL RIESGO'!AV17),INDEX(MATRIZ_RIESGOS,'2. ANALISIS DEL RIESGO'!AU17,'2. ANALISIS DEL RIESGO'!AV17)))</f>
        <v>ALTA-IMPORTANTE 4</v>
      </c>
      <c r="AX17" s="37" t="str">
        <f>N17</f>
        <v>MI1</v>
      </c>
      <c r="AY17" s="91">
        <f>IFERROR(IF(F17=DATOS!$BL$4,INDEX(DATOS!$BD$26:$BF$30,'2. ANALISIS DEL RIESGO'!AU17,'2. ANALISIS DEL RIESGO'!AV17),INDEX(DATOS!$BD$12:$BH$16,'2. ANALISIS DEL RIESGO'!AU17,'2. ANALISIS DEL RIESGO'!AV17)),"")</f>
        <v>20</v>
      </c>
      <c r="AZ17" s="6"/>
      <c r="BA17" s="178" t="s">
        <v>1811</v>
      </c>
      <c r="BB17" s="83"/>
      <c r="BC17" s="178" t="s">
        <v>1813</v>
      </c>
      <c r="BD17" s="83"/>
      <c r="BE17" s="284" t="s">
        <v>1814</v>
      </c>
      <c r="BF17" s="83"/>
      <c r="BG17" s="365" t="s">
        <v>1815</v>
      </c>
      <c r="BH17" s="83"/>
      <c r="BI17" s="178" t="s">
        <v>1812</v>
      </c>
      <c r="BK17" s="178" t="s">
        <v>1816</v>
      </c>
      <c r="BM17" s="579"/>
      <c r="BN17" s="580"/>
      <c r="BO17" s="580"/>
      <c r="BP17" s="580"/>
      <c r="BQ17" s="580"/>
      <c r="BR17" s="580"/>
      <c r="BS17" s="580"/>
      <c r="BT17" s="581"/>
      <c r="BV17" s="579"/>
      <c r="BW17" s="580"/>
      <c r="BX17" s="580"/>
      <c r="BY17" s="580"/>
      <c r="BZ17" s="580"/>
      <c r="CA17" s="580"/>
      <c r="CB17" s="580"/>
      <c r="CC17" s="581"/>
      <c r="CE17" s="579"/>
      <c r="CF17" s="580"/>
      <c r="CG17" s="580"/>
      <c r="CH17" s="580"/>
      <c r="CI17" s="580"/>
      <c r="CJ17" s="580"/>
      <c r="CK17" s="580"/>
      <c r="CL17" s="581"/>
    </row>
    <row r="18" spans="1:90" s="88" customFormat="1" ht="276.75" customHeight="1" x14ac:dyDescent="0.25">
      <c r="A18" s="386"/>
      <c r="B18" s="323"/>
      <c r="C18" s="323"/>
      <c r="D18" s="326"/>
      <c r="E18" s="330"/>
      <c r="F18" s="424" t="str">
        <f>+IF('1. IDENTIFICACION DEL RIESGO'!F30="","",'1. IDENTIFICACION DEL RIESGO'!F30)</f>
        <v>Eje de Calidad</v>
      </c>
      <c r="G18" s="126"/>
      <c r="H18" s="572" t="str">
        <f>+IF('1. IDENTIFICACION DEL RIESGO'!H30="","",'1. IDENTIFICACION DEL RIESGO'!H30)</f>
        <v>Mejora e Innovación</v>
      </c>
      <c r="I18" s="573"/>
      <c r="J18" s="118"/>
      <c r="K18" s="87"/>
      <c r="L18" s="425" t="str">
        <f>+IF('1. IDENTIFICACION DEL RIESGO'!O30="","",'1. IDENTIFICACION DEL RIESGO'!O30)</f>
        <v>Pérdida y/o desaprovechamiento del conocimiento en el ICBF</v>
      </c>
      <c r="M18" s="119"/>
      <c r="N18" s="426" t="str">
        <f>+IF('1. IDENTIFICACION DEL RIESGO'!AB30="","",'1. IDENTIFICACION DEL RIESGO'!AB30)</f>
        <v>MI2</v>
      </c>
      <c r="O18" s="269"/>
      <c r="P18" s="381" t="s">
        <v>1616</v>
      </c>
      <c r="Q18" s="83"/>
      <c r="R18" s="126">
        <f>IF(F18=DATOS!BL$4,VLOOKUP(P18,Tabla42C,2,0),VLOOKUP(P18,Tabla42[],2,0))</f>
        <v>3</v>
      </c>
      <c r="S18" s="178" t="s">
        <v>1784</v>
      </c>
      <c r="T18" s="179">
        <v>2</v>
      </c>
      <c r="U18" s="179"/>
      <c r="V18" s="179">
        <v>2</v>
      </c>
      <c r="W18" s="179"/>
      <c r="X18" s="179">
        <v>2</v>
      </c>
      <c r="Y18" s="179">
        <v>3</v>
      </c>
      <c r="Z18" s="341">
        <f>+IF(F18=DATOS!BL$4,'2. ANALISIS DEL RIESGO'!Y18,AVERAGE(AVERAGE('2. ANALISIS DEL RIESGO'!T18:X18),'2. ANALISIS DEL RIESGO'!Y18))</f>
        <v>2.5</v>
      </c>
      <c r="AA18" s="83"/>
      <c r="AB18" s="424" t="str">
        <f>IF(F18="","",IF(F18=DATOS!$BL$4,IF(Z18&gt;=12,DATOS!$AW$6,IF(Z18&gt;=6,DATOS!$AW$5,IF(Z18&gt;=1,DATOS!$AW$4,""))),IF(Z18&gt;4,DATOS!$AW$6,IF(Z18&gt;3,DATOS!$AW$5,IF(Z18&gt;2,DATOS!$AW$4,IF(Z18&gt;1,DATOS!$AW$3,IF(Z18&gt;0,DATOS!$AW$2,"")))))))</f>
        <v xml:space="preserve">MODERADO </v>
      </c>
      <c r="AC18" s="82"/>
      <c r="AD18" s="277">
        <f>IF(F18=DATOS!$BL$4,VLOOKUP(AB18,Tabla44C,2,0),VLOOKUP(AB18,Tabla44[],2,0))</f>
        <v>3</v>
      </c>
      <c r="AE18" s="428" t="str">
        <f>IF(OR(P18="",S18=""),"",IF(F18=DATOS!$BL$4,INDEX(MATRIZ_RIESGOS_CORRUPCION,'2. ANALISIS DEL RIESGO'!R18,'2. ANALISIS DEL RIESGO'!AD18),INDEX(MATRIZ_RIESGOS,'2. ANALISIS DEL RIESGO'!R18,'2. ANALISIS DEL RIESGO'!AD18)))</f>
        <v>ALTA-IMPORTANTE 9</v>
      </c>
      <c r="AF18" s="382" t="str">
        <f t="shared" ref="AF18:AF28" si="2">N18</f>
        <v>MI2</v>
      </c>
      <c r="AG18" s="382">
        <f>IFERROR(IF(F18=DATOS!$BL$4,INDEX(DATOS!$BD$26:$BF$30,'2. ANALISIS DEL RIESGO'!R18,'2. ANALISIS DEL RIESGO'!AD18),INDEX(DATOS!$BD$12:$BH$16,'2. ANALISIS DEL RIESGO'!R18,'2. ANALISIS DEL RIESGO'!AD18)),"")</f>
        <v>13</v>
      </c>
      <c r="AH18" s="82"/>
      <c r="AI18" s="429" t="str">
        <f>concatenateif(Tabla46[ID RIESGO],N18,Tabla46[DESCRIPCION DEL CONTROL],CHAR(10))</f>
        <v>Biblioteca Virtual
Procedimiento de Evaluaciones, Investigaciones, Encuestas, Estudios y Análisis.
Procedimiento de Elaboración y Control de Documentos
Procedimiento de Actualización y modificación de lineamientos técnicos y manuales.
Estrategia Mejorando Estamos
Escuela Virtual ICBF
Informes de Gestión Institucional</v>
      </c>
      <c r="AJ18" s="83"/>
      <c r="AK18" s="430">
        <f>IFERROR(IF(AVERAGEIFS(Tabla46[SOLIDEZ INDIVIDUAL DE CADA CONTROL],Tabla46[ID RIESGO],N18)=0,"",AVERAGEIFS(Tabla46[SOLIDEZ INDIVIDUAL DE CADA CONTROL],Tabla46[ID RIESGO],N18)),"")</f>
        <v>92.857142857142861</v>
      </c>
      <c r="AL18" s="83"/>
      <c r="AM18" s="431" t="str">
        <f>IF(OR(AK18="",ISTEXT(AK18)),"",IF(AK18=100,DATOS!$AR$79,IF(AK18&gt;=50,DATOS!$AR$80,DATOS!$AR$81)))</f>
        <v>MODERADO</v>
      </c>
      <c r="AN18" s="342"/>
      <c r="AO18" s="432" t="str">
        <f>IF(AM18="","",VLOOKUP(AM18,DATOS!$AR$79:$AS$81,2,0))</f>
        <v>El conjunto de controles mitiga parcialmente el riesgo asociado. Para su tratamiento se requiere tomar acciones adicionales, las cuales serán incluidas en el Plan de tratamiento de riesgos.</v>
      </c>
      <c r="AP18" s="270"/>
      <c r="AQ18" s="125" t="s">
        <v>1734</v>
      </c>
      <c r="AR18" s="93"/>
      <c r="AS18" s="383" t="s">
        <v>1736</v>
      </c>
      <c r="AT18" s="82"/>
      <c r="AU18" s="343">
        <f t="shared" si="0"/>
        <v>4</v>
      </c>
      <c r="AV18" s="344">
        <f t="shared" si="1"/>
        <v>3</v>
      </c>
      <c r="AW18" s="427" t="str">
        <f>IF(OR(AU18="",AV18=""),"",IF(F18=DATOS!$BL$4,INDEX(MATRIZ_RIESGOS_CORRUPCION,'2. ANALISIS DEL RIESGO'!AU18,'2. ANALISIS DEL RIESGO'!AV18),INDEX(MATRIZ_RIESGOS,'2. ANALISIS DEL RIESGO'!AU18,'2. ANALISIS DEL RIESGO'!AV18)))</f>
        <v>MODERADO 6</v>
      </c>
      <c r="AX18" s="37" t="str">
        <f t="shared" ref="AX18:AX28" si="3">N18</f>
        <v>MI2</v>
      </c>
      <c r="AY18" s="91">
        <f>IFERROR(IF(F18=DATOS!$BL$4,INDEX(DATOS!$BD$26:$BF$30,'2. ANALISIS DEL RIESGO'!AU18,'2. ANALISIS DEL RIESGO'!AV18),INDEX(DATOS!$BD$12:$BH$16,'2. ANALISIS DEL RIESGO'!AU18,'2. ANALISIS DEL RIESGO'!AV18)),"")</f>
        <v>14</v>
      </c>
      <c r="AZ18" s="6"/>
      <c r="BA18" s="178" t="s">
        <v>1817</v>
      </c>
      <c r="BB18" s="83"/>
      <c r="BC18" s="178" t="s">
        <v>1835</v>
      </c>
      <c r="BD18" s="83"/>
      <c r="BE18" s="284" t="s">
        <v>1820</v>
      </c>
      <c r="BF18" s="83"/>
      <c r="BG18" s="365" t="s">
        <v>1819</v>
      </c>
      <c r="BH18" s="83"/>
      <c r="BI18" s="178" t="s">
        <v>1818</v>
      </c>
      <c r="BK18" s="178" t="s">
        <v>1824</v>
      </c>
      <c r="BM18" s="579"/>
      <c r="BN18" s="580"/>
      <c r="BO18" s="580"/>
      <c r="BP18" s="580"/>
      <c r="BQ18" s="580"/>
      <c r="BR18" s="580"/>
      <c r="BS18" s="580"/>
      <c r="BT18" s="581"/>
      <c r="BV18" s="579"/>
      <c r="BW18" s="580"/>
      <c r="BX18" s="580"/>
      <c r="BY18" s="580"/>
      <c r="BZ18" s="580"/>
      <c r="CA18" s="580"/>
      <c r="CB18" s="580"/>
      <c r="CC18" s="581"/>
      <c r="CE18" s="579"/>
      <c r="CF18" s="580"/>
      <c r="CG18" s="580"/>
      <c r="CH18" s="580"/>
      <c r="CI18" s="580"/>
      <c r="CJ18" s="580"/>
      <c r="CK18" s="580"/>
      <c r="CL18" s="581"/>
    </row>
    <row r="19" spans="1:90" s="88" customFormat="1" ht="378.6" customHeight="1" x14ac:dyDescent="0.25">
      <c r="A19" s="386"/>
      <c r="B19" s="323"/>
      <c r="C19" s="323"/>
      <c r="D19" s="326"/>
      <c r="E19" s="330"/>
      <c r="F19" s="424" t="str">
        <f>+IF('1. IDENTIFICACION DEL RIESGO'!F31="","",'1. IDENTIFICACION DEL RIESGO'!F31)</f>
        <v>Eje de Calidad</v>
      </c>
      <c r="G19" s="126"/>
      <c r="H19" s="572" t="str">
        <f>+IF('1. IDENTIFICACION DEL RIESGO'!H31="","",'1. IDENTIFICACION DEL RIESGO'!H31)</f>
        <v>Mejora e Innovación</v>
      </c>
      <c r="I19" s="573"/>
      <c r="J19" s="118"/>
      <c r="K19" s="87"/>
      <c r="L19" s="425" t="str">
        <f>+IF('1. IDENTIFICACION DEL RIESGO'!O31="","",'1. IDENTIFICACION DEL RIESGO'!O31)</f>
        <v>Debilidad en la cultura de innovación en el ICBF.</v>
      </c>
      <c r="M19" s="119"/>
      <c r="N19" s="426" t="str">
        <f>+IF('1. IDENTIFICACION DEL RIESGO'!AB31="","",'1. IDENTIFICACION DEL RIESGO'!AB31)</f>
        <v>MI3</v>
      </c>
      <c r="O19" s="269"/>
      <c r="P19" s="381" t="s">
        <v>1616</v>
      </c>
      <c r="Q19" s="83"/>
      <c r="R19" s="126">
        <f>IF(F19=DATOS!BL$4,VLOOKUP(P19,Tabla42C,2,0),VLOOKUP(P19,Tabla42[],2,0))</f>
        <v>3</v>
      </c>
      <c r="S19" s="178" t="s">
        <v>1785</v>
      </c>
      <c r="T19" s="179">
        <v>3</v>
      </c>
      <c r="U19" s="179"/>
      <c r="V19" s="179">
        <v>2</v>
      </c>
      <c r="W19" s="179"/>
      <c r="X19" s="179"/>
      <c r="Y19" s="179">
        <v>2</v>
      </c>
      <c r="Z19" s="341">
        <f>+IF(F19=DATOS!BL$4,'2. ANALISIS DEL RIESGO'!Y19,AVERAGE(AVERAGE('2. ANALISIS DEL RIESGO'!T19:X19),'2. ANALISIS DEL RIESGO'!Y19))</f>
        <v>2.25</v>
      </c>
      <c r="AA19" s="83"/>
      <c r="AB19" s="424" t="str">
        <f>IF(F19="","",IF(F19=DATOS!$BL$4,IF(Z19&gt;=12,DATOS!$AW$6,IF(Z19&gt;=6,DATOS!$AW$5,IF(Z19&gt;=1,DATOS!$AW$4,""))),IF(Z19&gt;4,DATOS!$AW$6,IF(Z19&gt;3,DATOS!$AW$5,IF(Z19&gt;2,DATOS!$AW$4,IF(Z19&gt;1,DATOS!$AW$3,IF(Z19&gt;0,DATOS!$AW$2,"")))))))</f>
        <v xml:space="preserve">MODERADO </v>
      </c>
      <c r="AC19" s="82"/>
      <c r="AD19" s="277">
        <f>IF(F19=DATOS!$BL$4,VLOOKUP(AB19,Tabla44C,2,0),VLOOKUP(AB19,Tabla44[],2,0))</f>
        <v>3</v>
      </c>
      <c r="AE19" s="428" t="str">
        <f>IF(OR(P19="",S19=""),"",IF(F19=DATOS!$BL$4,INDEX(MATRIZ_RIESGOS_CORRUPCION,'2. ANALISIS DEL RIESGO'!R19,'2. ANALISIS DEL RIESGO'!AD19),INDEX(MATRIZ_RIESGOS,'2. ANALISIS DEL RIESGO'!R19,'2. ANALISIS DEL RIESGO'!AD19)))</f>
        <v>ALTA-IMPORTANTE 9</v>
      </c>
      <c r="AF19" s="382" t="str">
        <f t="shared" si="2"/>
        <v>MI3</v>
      </c>
      <c r="AG19" s="382">
        <f>IFERROR(IF(F19=DATOS!$BL$4,INDEX(DATOS!$BD$26:$BF$30,'2. ANALISIS DEL RIESGO'!R19,'2. ANALISIS DEL RIESGO'!AD19),INDEX(DATOS!$BD$12:$BH$16,'2. ANALISIS DEL RIESGO'!R19,'2. ANALISIS DEL RIESGO'!AD19)),"")</f>
        <v>13</v>
      </c>
      <c r="AH19" s="82"/>
      <c r="AI19" s="429" t="str">
        <f>concatenateif(Tabla46[ID RIESGO],N19,Tabla46[DESCRIPCION DEL CONTROL],CHAR(10))</f>
        <v>Guía Innovación
Escuela Virtual ICBF</v>
      </c>
      <c r="AJ19" s="83"/>
      <c r="AK19" s="430">
        <f>IFERROR(IF(AVERAGEIFS(Tabla46[SOLIDEZ INDIVIDUAL DE CADA CONTROL],Tabla46[ID RIESGO],N19)=0,"",AVERAGEIFS(Tabla46[SOLIDEZ INDIVIDUAL DE CADA CONTROL],Tabla46[ID RIESGO],N19)),"")</f>
        <v>100</v>
      </c>
      <c r="AL19" s="83"/>
      <c r="AM19" s="431" t="str">
        <f>IF(OR(AK19="",ISTEXT(AK19)),"",IF(AK19=100,DATOS!$AR$79,IF(AK19&gt;=50,DATOS!$AR$80,DATOS!$AR$81)))</f>
        <v>FUERTE</v>
      </c>
      <c r="AN19" s="342"/>
      <c r="AO19" s="432" t="str">
        <f>IF(AM19="","",VLOOKUP(AM19,DATOS!$AR$79:$AS$81,2,0))</f>
        <v>El conjunto de controles mitiga el riesgo asociado y no requieren de acciones adicionales para su tratamiento.</v>
      </c>
      <c r="AP19" s="270"/>
      <c r="AQ19" s="125" t="s">
        <v>1734</v>
      </c>
      <c r="AR19" s="93"/>
      <c r="AS19" s="383" t="s">
        <v>1735</v>
      </c>
      <c r="AT19" s="82"/>
      <c r="AU19" s="343">
        <f t="shared" si="0"/>
        <v>5</v>
      </c>
      <c r="AV19" s="344">
        <f t="shared" si="1"/>
        <v>3</v>
      </c>
      <c r="AW19" s="427" t="str">
        <f>IF(OR(AU19="",AV19=""),"",IF(F19=DATOS!$BL$4,INDEX(MATRIZ_RIESGOS_CORRUPCION,'2. ANALISIS DEL RIESGO'!AU19,'2. ANALISIS DEL RIESGO'!AV19),INDEX(MATRIZ_RIESGOS,'2. ANALISIS DEL RIESGO'!AU19,'2. ANALISIS DEL RIESGO'!AV19)))</f>
        <v>MODERADO 3</v>
      </c>
      <c r="AX19" s="37" t="str">
        <f t="shared" si="3"/>
        <v>MI3</v>
      </c>
      <c r="AY19" s="91">
        <f>IFERROR(IF(F19=DATOS!$BL$4,INDEX(DATOS!$BD$26:$BF$30,'2. ANALISIS DEL RIESGO'!AU19,'2. ANALISIS DEL RIESGO'!AV19),INDEX(DATOS!$BD$12:$BH$16,'2. ANALISIS DEL RIESGO'!AU19,'2. ANALISIS DEL RIESGO'!AV19)),"")</f>
        <v>15</v>
      </c>
      <c r="AZ19" s="6"/>
      <c r="BA19" s="178" t="s">
        <v>1817</v>
      </c>
      <c r="BB19" s="83"/>
      <c r="BC19" s="178" t="s">
        <v>1834</v>
      </c>
      <c r="BD19" s="83"/>
      <c r="BE19" s="284" t="s">
        <v>1821</v>
      </c>
      <c r="BF19" s="83"/>
      <c r="BG19" s="365" t="s">
        <v>1822</v>
      </c>
      <c r="BH19" s="83"/>
      <c r="BI19" s="178" t="s">
        <v>1823</v>
      </c>
      <c r="BK19" s="178" t="s">
        <v>1833</v>
      </c>
      <c r="BM19" s="579"/>
      <c r="BN19" s="580"/>
      <c r="BO19" s="580"/>
      <c r="BP19" s="580"/>
      <c r="BQ19" s="580"/>
      <c r="BR19" s="580"/>
      <c r="BS19" s="580"/>
      <c r="BT19" s="581"/>
      <c r="BV19" s="579"/>
      <c r="BW19" s="580"/>
      <c r="BX19" s="580"/>
      <c r="BY19" s="580"/>
      <c r="BZ19" s="580"/>
      <c r="CA19" s="580"/>
      <c r="CB19" s="580"/>
      <c r="CC19" s="581"/>
      <c r="CE19" s="579"/>
      <c r="CF19" s="580"/>
      <c r="CG19" s="580"/>
      <c r="CH19" s="580"/>
      <c r="CI19" s="580"/>
      <c r="CJ19" s="580"/>
      <c r="CK19" s="580"/>
      <c r="CL19" s="581"/>
    </row>
    <row r="20" spans="1:90" s="88" customFormat="1" ht="276.75" hidden="1" customHeight="1" x14ac:dyDescent="0.25">
      <c r="A20" s="386"/>
      <c r="B20" s="323"/>
      <c r="C20" s="323"/>
      <c r="D20" s="326"/>
      <c r="E20" s="330"/>
      <c r="F20" s="424" t="e">
        <f>+IF('1. IDENTIFICACION DEL RIESGO'!#REF!="","",'1. IDENTIFICACION DEL RIESGO'!#REF!)</f>
        <v>#REF!</v>
      </c>
      <c r="G20" s="126"/>
      <c r="H20" s="572" t="e">
        <f>+IF('1. IDENTIFICACION DEL RIESGO'!#REF!="","",'1. IDENTIFICACION DEL RIESGO'!#REF!)</f>
        <v>#REF!</v>
      </c>
      <c r="I20" s="573"/>
      <c r="J20" s="118"/>
      <c r="K20" s="87"/>
      <c r="L20" s="425" t="str">
        <f>+IF('1. IDENTIFICACION DEL RIESGO'!O32="","",'1. IDENTIFICACION DEL RIESGO'!O32)</f>
        <v/>
      </c>
      <c r="M20" s="119"/>
      <c r="N20" s="426" t="e">
        <f>+IF('1. IDENTIFICACION DEL RIESGO'!#REF!="","",'1. IDENTIFICACION DEL RIESGO'!#REF!)</f>
        <v>#REF!</v>
      </c>
      <c r="O20" s="269"/>
      <c r="P20" s="381"/>
      <c r="Q20" s="83"/>
      <c r="R20" s="126" t="e">
        <f>IF(F20=DATOS!BL$4,VLOOKUP(P20,Tabla42C,2,0),VLOOKUP(P20,Tabla42[],2,0))</f>
        <v>#REF!</v>
      </c>
      <c r="S20" s="178"/>
      <c r="T20" s="179">
        <v>5</v>
      </c>
      <c r="U20" s="179"/>
      <c r="V20" s="179"/>
      <c r="W20" s="179"/>
      <c r="X20" s="179"/>
      <c r="Y20" s="179">
        <v>1</v>
      </c>
      <c r="Z20" s="341" t="e">
        <f>+IF(F20=DATOS!BL$4,'2. ANALISIS DEL RIESGO'!Y20,AVERAGE(AVERAGE('2. ANALISIS DEL RIESGO'!T20:X20),'2. ANALISIS DEL RIESGO'!Y20))</f>
        <v>#REF!</v>
      </c>
      <c r="AA20" s="83"/>
      <c r="AB20" s="424" t="e">
        <f>IF(F20="","",IF(F20=DATOS!$BL$4,IF(Z20&gt;=12,DATOS!$AW$6,IF(Z20&gt;=6,DATOS!$AW$5,IF(Z20&gt;=1,DATOS!$AW$4,""))),IF(Z20&gt;4,DATOS!$AW$6,IF(Z20&gt;3,DATOS!$AW$5,IF(Z20&gt;2,DATOS!$AW$4,IF(Z20&gt;1,DATOS!$AW$3,IF(Z20&gt;0,DATOS!$AW$2,"")))))))</f>
        <v>#REF!</v>
      </c>
      <c r="AC20" s="82"/>
      <c r="AD20" s="277" t="e">
        <f>IF(F20=DATOS!$BL$4,VLOOKUP(AB20,Tabla44C,2,0),VLOOKUP(AB20,Tabla44[],2,0))</f>
        <v>#REF!</v>
      </c>
      <c r="AE20" s="428" t="str">
        <f>IF(OR(P20="",S20=""),"",IF(F20=DATOS!$BL$4,INDEX(MATRIZ_RIESGOS_CORRUPCION,'2. ANALISIS DEL RIESGO'!R20,'2. ANALISIS DEL RIESGO'!AD20),INDEX(MATRIZ_RIESGOS,'2. ANALISIS DEL RIESGO'!R20,'2. ANALISIS DEL RIESGO'!AD20)))</f>
        <v/>
      </c>
      <c r="AF20" s="382" t="e">
        <f t="shared" si="2"/>
        <v>#REF!</v>
      </c>
      <c r="AG20" s="382" t="str">
        <f>IFERROR(IF(F20=DATOS!$BL$4,INDEX(DATOS!$BD$26:$BF$30,'2. ANALISIS DEL RIESGO'!R20,'2. ANALISIS DEL RIESGO'!AD20),INDEX(DATOS!$BD$12:$BH$16,'2. ANALISIS DEL RIESGO'!R20,'2. ANALISIS DEL RIESGO'!AD20)),"")</f>
        <v/>
      </c>
      <c r="AH20" s="82"/>
      <c r="AI20" s="429" t="e">
        <f>concatenateif(Tabla46[ID RIESGO],N20,Tabla46[DESCRIPCION DEL CONTROL],CHAR(10))</f>
        <v>#VALUE!</v>
      </c>
      <c r="AJ20" s="83"/>
      <c r="AK20" s="430" t="str">
        <f>IFERROR(IF(AVERAGEIFS(Tabla46[SOLIDEZ INDIVIDUAL DE CADA CONTROL],Tabla46[ID RIESGO],N20)=0,"",AVERAGEIFS(Tabla46[SOLIDEZ INDIVIDUAL DE CADA CONTROL],Tabla46[ID RIESGO],N20)),"")</f>
        <v/>
      </c>
      <c r="AL20" s="83"/>
      <c r="AM20" s="431" t="str">
        <f>IF(OR(AK20="",ISTEXT(AK20)),"",IF(AK20=100,DATOS!$AR$79,IF(AK20&gt;=50,DATOS!$AR$80,DATOS!$AR$81)))</f>
        <v/>
      </c>
      <c r="AN20" s="342"/>
      <c r="AO20" s="432" t="str">
        <f>IF(AM20="","",VLOOKUP(AM20,DATOS!$AR$79:$AS$81,2,0))</f>
        <v/>
      </c>
      <c r="AP20" s="270"/>
      <c r="AQ20" s="125"/>
      <c r="AR20" s="93"/>
      <c r="AS20" s="383"/>
      <c r="AT20" s="82"/>
      <c r="AU20" s="343" t="str">
        <f t="shared" si="0"/>
        <v/>
      </c>
      <c r="AV20" s="344" t="str">
        <f t="shared" si="1"/>
        <v/>
      </c>
      <c r="AW20" s="427" t="str">
        <f>IF(OR(AU20="",AV20=""),"",IF(F20=DATOS!$BL$4,INDEX(MATRIZ_RIESGOS_CORRUPCION,'2. ANALISIS DEL RIESGO'!AU20,'2. ANALISIS DEL RIESGO'!AV20),INDEX(MATRIZ_RIESGOS,'2. ANALISIS DEL RIESGO'!AU20,'2. ANALISIS DEL RIESGO'!AV20)))</f>
        <v/>
      </c>
      <c r="AX20" s="37" t="e">
        <f t="shared" si="3"/>
        <v>#REF!</v>
      </c>
      <c r="AY20" s="91" t="str">
        <f>IFERROR(IF(F20=DATOS!$BL$4,INDEX(DATOS!$BD$26:$BF$30,'2. ANALISIS DEL RIESGO'!AU20,'2. ANALISIS DEL RIESGO'!AV20),INDEX(DATOS!$BD$12:$BH$16,'2. ANALISIS DEL RIESGO'!AU20,'2. ANALISIS DEL RIESGO'!AV20)),"")</f>
        <v/>
      </c>
      <c r="AZ20" s="6"/>
      <c r="BA20" s="178"/>
      <c r="BB20" s="83"/>
      <c r="BC20" s="178"/>
      <c r="BD20" s="83"/>
      <c r="BE20" s="284"/>
      <c r="BF20" s="83"/>
      <c r="BG20" s="365"/>
      <c r="BH20" s="83"/>
      <c r="BI20" s="178"/>
      <c r="BK20" s="178"/>
      <c r="BM20" s="579"/>
      <c r="BN20" s="580"/>
      <c r="BO20" s="580"/>
      <c r="BP20" s="580"/>
      <c r="BQ20" s="580"/>
      <c r="BR20" s="580"/>
      <c r="BS20" s="580"/>
      <c r="BT20" s="581"/>
      <c r="BV20" s="579"/>
      <c r="BW20" s="580"/>
      <c r="BX20" s="580"/>
      <c r="BY20" s="580"/>
      <c r="BZ20" s="580"/>
      <c r="CA20" s="580"/>
      <c r="CB20" s="580"/>
      <c r="CC20" s="581"/>
      <c r="CE20" s="579"/>
      <c r="CF20" s="580"/>
      <c r="CG20" s="580"/>
      <c r="CH20" s="580"/>
      <c r="CI20" s="580"/>
      <c r="CJ20" s="580"/>
      <c r="CK20" s="580"/>
      <c r="CL20" s="581"/>
    </row>
    <row r="21" spans="1:90" s="88" customFormat="1" ht="276.75" customHeight="1" x14ac:dyDescent="0.25">
      <c r="A21" s="386"/>
      <c r="B21" s="323"/>
      <c r="C21" s="323"/>
      <c r="D21" s="326"/>
      <c r="E21" s="330"/>
      <c r="F21" s="424" t="e">
        <f>+IF('1. IDENTIFICACION DEL RIESGO'!#REF!="","",'1. IDENTIFICACION DEL RIESGO'!#REF!)</f>
        <v>#REF!</v>
      </c>
      <c r="G21" s="126"/>
      <c r="H21" s="572" t="e">
        <f>+IF('1. IDENTIFICACION DEL RIESGO'!#REF!="","",'1. IDENTIFICACION DEL RIESGO'!#REF!)</f>
        <v>#REF!</v>
      </c>
      <c r="I21" s="573"/>
      <c r="J21" s="118"/>
      <c r="K21" s="87"/>
      <c r="L21" s="425" t="e">
        <f>+IF('1. IDENTIFICACION DEL RIESGO'!#REF!="","",'1. IDENTIFICACION DEL RIESGO'!#REF!)</f>
        <v>#REF!</v>
      </c>
      <c r="M21" s="119"/>
      <c r="N21" s="426" t="e">
        <f>+IF('1. IDENTIFICACION DEL RIESGO'!#REF!="","",'1. IDENTIFICACION DEL RIESGO'!#REF!)</f>
        <v>#REF!</v>
      </c>
      <c r="O21" s="269"/>
      <c r="P21" s="381"/>
      <c r="Q21" s="83"/>
      <c r="R21" s="126" t="e">
        <f>IF(F21=DATOS!BL$4,VLOOKUP(P21,Tabla42C,2,0),VLOOKUP(P21,Tabla42[],2,0))</f>
        <v>#REF!</v>
      </c>
      <c r="S21" s="178"/>
      <c r="T21" s="179">
        <v>5</v>
      </c>
      <c r="U21" s="179"/>
      <c r="V21" s="179"/>
      <c r="W21" s="179"/>
      <c r="X21" s="179"/>
      <c r="Y21" s="179">
        <v>1</v>
      </c>
      <c r="Z21" s="341" t="e">
        <f>+IF(F21=DATOS!BL$4,'2. ANALISIS DEL RIESGO'!Y21,AVERAGE(AVERAGE('2. ANALISIS DEL RIESGO'!T21:X21),'2. ANALISIS DEL RIESGO'!Y21))</f>
        <v>#REF!</v>
      </c>
      <c r="AA21" s="83"/>
      <c r="AB21" s="424" t="e">
        <f>IF(F21="","",IF(F21=DATOS!$BL$4,IF(Z21&gt;=12,DATOS!$AW$6,IF(Z21&gt;=6,DATOS!$AW$5,IF(Z21&gt;=1,DATOS!$AW$4,""))),IF(Z21&gt;4,DATOS!$AW$6,IF(Z21&gt;3,DATOS!$AW$5,IF(Z21&gt;2,DATOS!$AW$4,IF(Z21&gt;1,DATOS!$AW$3,IF(Z21&gt;0,DATOS!$AW$2,"")))))))</f>
        <v>#REF!</v>
      </c>
      <c r="AC21" s="82"/>
      <c r="AD21" s="277" t="e">
        <f>IF(F21=DATOS!$BL$4,VLOOKUP(AB21,Tabla44C,2,0),VLOOKUP(AB21,Tabla44[],2,0))</f>
        <v>#REF!</v>
      </c>
      <c r="AE21" s="428" t="str">
        <f>IF(OR(P21="",S21=""),"",IF(F21=DATOS!$BL$4,INDEX(MATRIZ_RIESGOS_CORRUPCION,'2. ANALISIS DEL RIESGO'!R21,'2. ANALISIS DEL RIESGO'!AD21),INDEX(MATRIZ_RIESGOS,'2. ANALISIS DEL RIESGO'!R21,'2. ANALISIS DEL RIESGO'!AD21)))</f>
        <v/>
      </c>
      <c r="AF21" s="382" t="e">
        <f t="shared" si="2"/>
        <v>#REF!</v>
      </c>
      <c r="AG21" s="382" t="str">
        <f>IFERROR(IF(F21=DATOS!$BL$4,INDEX(DATOS!$BD$26:$BF$30,'2. ANALISIS DEL RIESGO'!R21,'2. ANALISIS DEL RIESGO'!AD21),INDEX(DATOS!$BD$12:$BH$16,'2. ANALISIS DEL RIESGO'!R21,'2. ANALISIS DEL RIESGO'!AD21)),"")</f>
        <v/>
      </c>
      <c r="AH21" s="82"/>
      <c r="AI21" s="429" t="e">
        <f>concatenateif(Tabla46[ID RIESGO],N21,Tabla46[DESCRIPCION DEL CONTROL],CHAR(10))</f>
        <v>#VALUE!</v>
      </c>
      <c r="AJ21" s="83"/>
      <c r="AK21" s="430" t="str">
        <f>IFERROR(IF(AVERAGEIFS(Tabla46[SOLIDEZ INDIVIDUAL DE CADA CONTROL],Tabla46[ID RIESGO],N21)=0,"",AVERAGEIFS(Tabla46[SOLIDEZ INDIVIDUAL DE CADA CONTROL],Tabla46[ID RIESGO],N21)),"")</f>
        <v/>
      </c>
      <c r="AL21" s="83"/>
      <c r="AM21" s="431" t="str">
        <f>IF(OR(AK21="",ISTEXT(AK21)),"",IF(AK21=100,DATOS!$AR$79,IF(AK21&gt;=50,DATOS!$AR$80,DATOS!$AR$81)))</f>
        <v/>
      </c>
      <c r="AN21" s="342"/>
      <c r="AO21" s="432" t="str">
        <f>IF(AM21="","",VLOOKUP(AM21,DATOS!$AR$79:$AS$81,2,0))</f>
        <v/>
      </c>
      <c r="AP21" s="270"/>
      <c r="AQ21" s="125"/>
      <c r="AR21" s="93"/>
      <c r="AS21" s="383"/>
      <c r="AT21" s="82"/>
      <c r="AU21" s="343" t="str">
        <f t="shared" si="0"/>
        <v/>
      </c>
      <c r="AV21" s="344" t="str">
        <f t="shared" si="1"/>
        <v/>
      </c>
      <c r="AW21" s="427" t="str">
        <f>IF(OR(AU21="",AV21=""),"",IF(F21=DATOS!$BL$4,INDEX(MATRIZ_RIESGOS_CORRUPCION,'2. ANALISIS DEL RIESGO'!AU21,'2. ANALISIS DEL RIESGO'!AV21),INDEX(MATRIZ_RIESGOS,'2. ANALISIS DEL RIESGO'!AU21,'2. ANALISIS DEL RIESGO'!AV21)))</f>
        <v/>
      </c>
      <c r="AX21" s="37" t="e">
        <f t="shared" si="3"/>
        <v>#REF!</v>
      </c>
      <c r="AY21" s="91" t="str">
        <f>IFERROR(IF(F21=DATOS!$BL$4,INDEX(DATOS!$BD$26:$BF$30,'2. ANALISIS DEL RIESGO'!AU21,'2. ANALISIS DEL RIESGO'!AV21),INDEX(DATOS!$BD$12:$BH$16,'2. ANALISIS DEL RIESGO'!AU21,'2. ANALISIS DEL RIESGO'!AV21)),"")</f>
        <v/>
      </c>
      <c r="AZ21" s="6"/>
      <c r="BA21" s="178"/>
      <c r="BB21" s="83"/>
      <c r="BC21" s="178"/>
      <c r="BD21" s="83"/>
      <c r="BE21" s="284"/>
      <c r="BF21" s="83"/>
      <c r="BG21" s="365"/>
      <c r="BH21" s="83"/>
      <c r="BI21" s="178"/>
      <c r="BK21" s="178"/>
      <c r="BM21" s="579"/>
      <c r="BN21" s="580"/>
      <c r="BO21" s="580"/>
      <c r="BP21" s="580"/>
      <c r="BQ21" s="580"/>
      <c r="BR21" s="580"/>
      <c r="BS21" s="580"/>
      <c r="BT21" s="581"/>
      <c r="BV21" s="579"/>
      <c r="BW21" s="580"/>
      <c r="BX21" s="580"/>
      <c r="BY21" s="580"/>
      <c r="BZ21" s="580"/>
      <c r="CA21" s="580"/>
      <c r="CB21" s="580"/>
      <c r="CC21" s="581"/>
      <c r="CE21" s="579"/>
      <c r="CF21" s="580"/>
      <c r="CG21" s="580"/>
      <c r="CH21" s="580"/>
      <c r="CI21" s="580"/>
      <c r="CJ21" s="580"/>
      <c r="CK21" s="580"/>
      <c r="CL21" s="581"/>
    </row>
    <row r="22" spans="1:90" s="88" customFormat="1" ht="276.75" customHeight="1" x14ac:dyDescent="0.25">
      <c r="A22" s="386"/>
      <c r="B22" s="323"/>
      <c r="C22" s="323"/>
      <c r="D22" s="326"/>
      <c r="E22" s="330"/>
      <c r="F22" s="424" t="str">
        <f>+IF('1. IDENTIFICACION DEL RIESGO'!F32="","",'1. IDENTIFICACION DEL RIESGO'!F32)</f>
        <v/>
      </c>
      <c r="G22" s="126"/>
      <c r="H22" s="572" t="str">
        <f>+IF('1. IDENTIFICACION DEL RIESGO'!H32="","",'1. IDENTIFICACION DEL RIESGO'!H32)</f>
        <v/>
      </c>
      <c r="I22" s="573"/>
      <c r="J22" s="118"/>
      <c r="K22" s="87"/>
      <c r="L22" s="425" t="str">
        <f>+IF('1. IDENTIFICACION DEL RIESGO'!O30="","",'1. IDENTIFICACION DEL RIESGO'!O30)</f>
        <v>Pérdida y/o desaprovechamiento del conocimiento en el ICBF</v>
      </c>
      <c r="M22" s="119"/>
      <c r="N22" s="426" t="e">
        <f>+IF('1. IDENTIFICACION DEL RIESGO'!AB32="","",'1. IDENTIFICACION DEL RIESGO'!AB32)</f>
        <v>#N/A</v>
      </c>
      <c r="O22" s="269"/>
      <c r="P22" s="381"/>
      <c r="Q22" s="83"/>
      <c r="R22" s="126" t="e">
        <f>IF(F22=DATOS!BL$4,VLOOKUP(P22,Tabla42C,2,0),VLOOKUP(P22,Tabla42[],2,0))</f>
        <v>#N/A</v>
      </c>
      <c r="S22" s="178"/>
      <c r="T22" s="179">
        <v>5</v>
      </c>
      <c r="U22" s="179"/>
      <c r="V22" s="179"/>
      <c r="W22" s="179"/>
      <c r="X22" s="179"/>
      <c r="Y22" s="179">
        <v>1</v>
      </c>
      <c r="Z22" s="341">
        <f>+IF(F22=DATOS!BL$4,'2. ANALISIS DEL RIESGO'!Y22,AVERAGE(AVERAGE('2. ANALISIS DEL RIESGO'!T22:X22),'2. ANALISIS DEL RIESGO'!Y22))</f>
        <v>3</v>
      </c>
      <c r="AA22" s="83"/>
      <c r="AB22" s="424" t="str">
        <f>IF(F22="","",IF(F22=DATOS!$BL$4,IF(Z22&gt;=12,DATOS!$AW$6,IF(Z22&gt;=6,DATOS!$AW$5,IF(Z22&gt;=1,DATOS!$AW$4,""))),IF(Z22&gt;4,DATOS!$AW$6,IF(Z22&gt;3,DATOS!$AW$5,IF(Z22&gt;2,DATOS!$AW$4,IF(Z22&gt;1,DATOS!$AW$3,IF(Z22&gt;0,DATOS!$AW$2,"")))))))</f>
        <v/>
      </c>
      <c r="AC22" s="82"/>
      <c r="AD22" s="277" t="e">
        <f>IF(F22=DATOS!$BL$4,VLOOKUP(AB22,Tabla44C,2,0),VLOOKUP(AB22,Tabla44[],2,0))</f>
        <v>#N/A</v>
      </c>
      <c r="AE22" s="428" t="str">
        <f>IF(OR(P22="",S22=""),"",IF(F22=DATOS!$BL$4,INDEX(MATRIZ_RIESGOS_CORRUPCION,'2. ANALISIS DEL RIESGO'!R22,'2. ANALISIS DEL RIESGO'!AD22),INDEX(MATRIZ_RIESGOS,'2. ANALISIS DEL RIESGO'!R22,'2. ANALISIS DEL RIESGO'!AD22)))</f>
        <v/>
      </c>
      <c r="AF22" s="382" t="e">
        <f t="shared" si="2"/>
        <v>#N/A</v>
      </c>
      <c r="AG22" s="382" t="str">
        <f>IFERROR(IF(F22=DATOS!$BL$4,INDEX(DATOS!$BD$26:$BF$30,'2. ANALISIS DEL RIESGO'!R22,'2. ANALISIS DEL RIESGO'!AD22),INDEX(DATOS!$BD$12:$BH$16,'2. ANALISIS DEL RIESGO'!R22,'2. ANALISIS DEL RIESGO'!AD22)),"")</f>
        <v/>
      </c>
      <c r="AH22" s="82"/>
      <c r="AI22" s="429" t="e">
        <f>concatenateif(Tabla46[ID RIESGO],N22,Tabla46[DESCRIPCION DEL CONTROL],CHAR(10))</f>
        <v>#VALUE!</v>
      </c>
      <c r="AJ22" s="83"/>
      <c r="AK22" s="430" t="str">
        <f>IFERROR(IF(AVERAGEIFS(Tabla46[SOLIDEZ INDIVIDUAL DE CADA CONTROL],Tabla46[ID RIESGO],N22)=0,"",AVERAGEIFS(Tabla46[SOLIDEZ INDIVIDUAL DE CADA CONTROL],Tabla46[ID RIESGO],N22)),"")</f>
        <v/>
      </c>
      <c r="AL22" s="83"/>
      <c r="AM22" s="431" t="str">
        <f>IF(OR(AK22="",ISTEXT(AK22)),"",IF(AK22=100,DATOS!$AR$79,IF(AK22&gt;=50,DATOS!$AR$80,DATOS!$AR$81)))</f>
        <v/>
      </c>
      <c r="AN22" s="342"/>
      <c r="AO22" s="432" t="str">
        <f>IF(AM22="","",VLOOKUP(AM22,DATOS!$AR$79:$AS$81,2,0))</f>
        <v/>
      </c>
      <c r="AP22" s="270"/>
      <c r="AQ22" s="125"/>
      <c r="AR22" s="93"/>
      <c r="AS22" s="383"/>
      <c r="AT22" s="82"/>
      <c r="AU22" s="343" t="str">
        <f t="shared" si="0"/>
        <v/>
      </c>
      <c r="AV22" s="344" t="str">
        <f t="shared" si="1"/>
        <v/>
      </c>
      <c r="AW22" s="427" t="str">
        <f>IF(OR(AU22="",AV22=""),"",IF(F22=DATOS!$BL$4,INDEX(MATRIZ_RIESGOS_CORRUPCION,'2. ANALISIS DEL RIESGO'!AU22,'2. ANALISIS DEL RIESGO'!AV22),INDEX(MATRIZ_RIESGOS,'2. ANALISIS DEL RIESGO'!AU22,'2. ANALISIS DEL RIESGO'!AV22)))</f>
        <v/>
      </c>
      <c r="AX22" s="37" t="e">
        <f t="shared" si="3"/>
        <v>#N/A</v>
      </c>
      <c r="AY22" s="91" t="str">
        <f>IFERROR(IF(F22=DATOS!$BL$4,INDEX(DATOS!$BD$26:$BF$30,'2. ANALISIS DEL RIESGO'!AU22,'2. ANALISIS DEL RIESGO'!AV22),INDEX(DATOS!$BD$12:$BH$16,'2. ANALISIS DEL RIESGO'!AU22,'2. ANALISIS DEL RIESGO'!AV22)),"")</f>
        <v/>
      </c>
      <c r="AZ22" s="6"/>
      <c r="BA22" s="178"/>
      <c r="BB22" s="83"/>
      <c r="BC22" s="178"/>
      <c r="BD22" s="83"/>
      <c r="BE22" s="284"/>
      <c r="BF22" s="83"/>
      <c r="BG22" s="365"/>
      <c r="BH22" s="83"/>
      <c r="BI22" s="178"/>
      <c r="BK22" s="178"/>
      <c r="BM22" s="579"/>
      <c r="BN22" s="580"/>
      <c r="BO22" s="580"/>
      <c r="BP22" s="580"/>
      <c r="BQ22" s="580"/>
      <c r="BR22" s="580"/>
      <c r="BS22" s="580"/>
      <c r="BT22" s="581"/>
      <c r="BV22" s="579"/>
      <c r="BW22" s="580"/>
      <c r="BX22" s="580"/>
      <c r="BY22" s="580"/>
      <c r="BZ22" s="580"/>
      <c r="CA22" s="580"/>
      <c r="CB22" s="580"/>
      <c r="CC22" s="581"/>
      <c r="CE22" s="579"/>
      <c r="CF22" s="580"/>
      <c r="CG22" s="580"/>
      <c r="CH22" s="580"/>
      <c r="CI22" s="580"/>
      <c r="CJ22" s="580"/>
      <c r="CK22" s="580"/>
      <c r="CL22" s="581"/>
    </row>
    <row r="23" spans="1:90" s="88" customFormat="1" ht="276.75" customHeight="1" x14ac:dyDescent="0.25">
      <c r="A23" s="386"/>
      <c r="B23" s="323"/>
      <c r="C23" s="323"/>
      <c r="D23" s="326"/>
      <c r="E23" s="330"/>
      <c r="F23" s="424" t="str">
        <f>+IF('1. IDENTIFICACION DEL RIESGO'!F33="","",'1. IDENTIFICACION DEL RIESGO'!F33)</f>
        <v/>
      </c>
      <c r="G23" s="126"/>
      <c r="H23" s="572" t="str">
        <f>+IF('1. IDENTIFICACION DEL RIESGO'!H33="","",'1. IDENTIFICACION DEL RIESGO'!H33)</f>
        <v/>
      </c>
      <c r="I23" s="573"/>
      <c r="J23" s="118"/>
      <c r="K23" s="87"/>
      <c r="L23" s="425" t="str">
        <f>+IF('1. IDENTIFICACION DEL RIESGO'!O33="","",'1. IDENTIFICACION DEL RIESGO'!O33)</f>
        <v/>
      </c>
      <c r="M23" s="119"/>
      <c r="N23" s="426" t="str">
        <f>+IF('1. IDENTIFICACION DEL RIESGO'!AB33="","",'1. IDENTIFICACION DEL RIESGO'!AB33)</f>
        <v/>
      </c>
      <c r="O23" s="269"/>
      <c r="P23" s="381"/>
      <c r="Q23" s="83"/>
      <c r="R23" s="126" t="e">
        <f>IF(F23=DATOS!BL$4,VLOOKUP(P23,Tabla42C,2,0),VLOOKUP(P23,Tabla42[],2,0))</f>
        <v>#N/A</v>
      </c>
      <c r="S23" s="178"/>
      <c r="T23" s="179">
        <v>5</v>
      </c>
      <c r="U23" s="179"/>
      <c r="V23" s="179"/>
      <c r="W23" s="179"/>
      <c r="X23" s="179"/>
      <c r="Y23" s="179">
        <v>1</v>
      </c>
      <c r="Z23" s="341">
        <f>+IF(F23=DATOS!BL$4,'2. ANALISIS DEL RIESGO'!Y23,AVERAGE(AVERAGE('2. ANALISIS DEL RIESGO'!T23:X23),'2. ANALISIS DEL RIESGO'!Y23))</f>
        <v>3</v>
      </c>
      <c r="AA23" s="83"/>
      <c r="AB23" s="424" t="str">
        <f>IF(F23="","",IF(F23=DATOS!$BL$4,IF(Z23&gt;=12,DATOS!$AW$6,IF(Z23&gt;=6,DATOS!$AW$5,IF(Z23&gt;=1,DATOS!$AW$4,""))),IF(Z23&gt;4,DATOS!$AW$6,IF(Z23&gt;3,DATOS!$AW$5,IF(Z23&gt;2,DATOS!$AW$4,IF(Z23&gt;1,DATOS!$AW$3,IF(Z23&gt;0,DATOS!$AW$2,"")))))))</f>
        <v/>
      </c>
      <c r="AC23" s="82"/>
      <c r="AD23" s="277" t="e">
        <f>IF(F23=DATOS!$BL$4,VLOOKUP(AB23,Tabla44C,2,0),VLOOKUP(AB23,Tabla44[],2,0))</f>
        <v>#N/A</v>
      </c>
      <c r="AE23" s="428" t="str">
        <f>IF(OR(P23="",S23=""),"",IF(F23=DATOS!$BL$4,INDEX(MATRIZ_RIESGOS_CORRUPCION,'2. ANALISIS DEL RIESGO'!R23,'2. ANALISIS DEL RIESGO'!AD23),INDEX(MATRIZ_RIESGOS,'2. ANALISIS DEL RIESGO'!R23,'2. ANALISIS DEL RIESGO'!AD23)))</f>
        <v/>
      </c>
      <c r="AF23" s="382" t="str">
        <f t="shared" si="2"/>
        <v/>
      </c>
      <c r="AG23" s="382" t="str">
        <f>IFERROR(IF(F23=DATOS!$BL$4,INDEX(DATOS!$BD$26:$BF$30,'2. ANALISIS DEL RIESGO'!R23,'2. ANALISIS DEL RIESGO'!AD23),INDEX(DATOS!$BD$12:$BH$16,'2. ANALISIS DEL RIESGO'!R23,'2. ANALISIS DEL RIESGO'!AD23)),"")</f>
        <v/>
      </c>
      <c r="AH23" s="82"/>
      <c r="AI23" s="429" t="str">
        <f>concatenateif(Tabla46[ID RIESGO],N23,Tabla46[DESCRIPCION DEL CONTROL],CHAR(10))</f>
        <v xml:space="preserve">
</v>
      </c>
      <c r="AJ23" s="83"/>
      <c r="AK23" s="430" t="str">
        <f>IFERROR(IF(AVERAGEIFS(Tabla46[SOLIDEZ INDIVIDUAL DE CADA CONTROL],Tabla46[ID RIESGO],N23)=0,"",AVERAGEIFS(Tabla46[SOLIDEZ INDIVIDUAL DE CADA CONTROL],Tabla46[ID RIESGO],N23)),"")</f>
        <v/>
      </c>
      <c r="AL23" s="83"/>
      <c r="AM23" s="431" t="str">
        <f>IF(OR(AK23="",ISTEXT(AK23)),"",IF(AK23=100,DATOS!$AR$79,IF(AK23&gt;=50,DATOS!$AR$80,DATOS!$AR$81)))</f>
        <v/>
      </c>
      <c r="AN23" s="342"/>
      <c r="AO23" s="432" t="str">
        <f>IF(AM23="","",VLOOKUP(AM23,DATOS!$AR$79:$AS$81,2,0))</f>
        <v/>
      </c>
      <c r="AP23" s="270"/>
      <c r="AQ23" s="125"/>
      <c r="AR23" s="93"/>
      <c r="AS23" s="383"/>
      <c r="AT23" s="82"/>
      <c r="AU23" s="343" t="str">
        <f t="shared" si="0"/>
        <v/>
      </c>
      <c r="AV23" s="344" t="str">
        <f t="shared" si="1"/>
        <v/>
      </c>
      <c r="AW23" s="427" t="str">
        <f>IF(OR(AU23="",AV23=""),"",IF(F23=DATOS!$BL$4,INDEX(MATRIZ_RIESGOS_CORRUPCION,'2. ANALISIS DEL RIESGO'!AU23,'2. ANALISIS DEL RIESGO'!AV23),INDEX(MATRIZ_RIESGOS,'2. ANALISIS DEL RIESGO'!AU23,'2. ANALISIS DEL RIESGO'!AV23)))</f>
        <v/>
      </c>
      <c r="AX23" s="37" t="str">
        <f t="shared" si="3"/>
        <v/>
      </c>
      <c r="AY23" s="91" t="str">
        <f>IFERROR(IF(F23=DATOS!$BL$4,INDEX(DATOS!$BD$26:$BF$30,'2. ANALISIS DEL RIESGO'!AU23,'2. ANALISIS DEL RIESGO'!AV23),INDEX(DATOS!$BD$12:$BH$16,'2. ANALISIS DEL RIESGO'!AU23,'2. ANALISIS DEL RIESGO'!AV23)),"")</f>
        <v/>
      </c>
      <c r="AZ23" s="6"/>
      <c r="BA23" s="178"/>
      <c r="BB23" s="83"/>
      <c r="BC23" s="178"/>
      <c r="BD23" s="83"/>
      <c r="BE23" s="284"/>
      <c r="BF23" s="83"/>
      <c r="BG23" s="365"/>
      <c r="BH23" s="83"/>
      <c r="BI23" s="178"/>
      <c r="BK23" s="178"/>
      <c r="BM23" s="579"/>
      <c r="BN23" s="580"/>
      <c r="BO23" s="580"/>
      <c r="BP23" s="580"/>
      <c r="BQ23" s="580"/>
      <c r="BR23" s="580"/>
      <c r="BS23" s="580"/>
      <c r="BT23" s="581"/>
      <c r="BV23" s="579"/>
      <c r="BW23" s="580"/>
      <c r="BX23" s="580"/>
      <c r="BY23" s="580"/>
      <c r="BZ23" s="580"/>
      <c r="CA23" s="580"/>
      <c r="CB23" s="580"/>
      <c r="CC23" s="581"/>
      <c r="CE23" s="579"/>
      <c r="CF23" s="580"/>
      <c r="CG23" s="580"/>
      <c r="CH23" s="580"/>
      <c r="CI23" s="580"/>
      <c r="CJ23" s="580"/>
      <c r="CK23" s="580"/>
      <c r="CL23" s="581"/>
    </row>
    <row r="24" spans="1:90" s="88" customFormat="1" ht="276.75" customHeight="1" x14ac:dyDescent="0.25">
      <c r="A24" s="386"/>
      <c r="B24" s="323"/>
      <c r="C24" s="323"/>
      <c r="D24" s="326"/>
      <c r="E24" s="330"/>
      <c r="F24" s="424" t="str">
        <f>+IF('1. IDENTIFICACION DEL RIESGO'!F34="","",'1. IDENTIFICACION DEL RIESGO'!F34)</f>
        <v/>
      </c>
      <c r="G24" s="126"/>
      <c r="H24" s="572" t="str">
        <f>+IF('1. IDENTIFICACION DEL RIESGO'!H34="","",'1. IDENTIFICACION DEL RIESGO'!H34)</f>
        <v/>
      </c>
      <c r="I24" s="573"/>
      <c r="J24" s="118"/>
      <c r="K24" s="87"/>
      <c r="L24" s="425" t="str">
        <f>+IF('1. IDENTIFICACION DEL RIESGO'!O34="","",'1. IDENTIFICACION DEL RIESGO'!O34)</f>
        <v/>
      </c>
      <c r="M24" s="119"/>
      <c r="N24" s="426" t="str">
        <f>+IF('1. IDENTIFICACION DEL RIESGO'!AB34="","",'1. IDENTIFICACION DEL RIESGO'!AB34)</f>
        <v/>
      </c>
      <c r="O24" s="269"/>
      <c r="P24" s="381"/>
      <c r="Q24" s="83"/>
      <c r="R24" s="126" t="e">
        <f>IF(F24=DATOS!BL$4,VLOOKUP(P24,Tabla42C,2,0),VLOOKUP(P24,Tabla42[],2,0))</f>
        <v>#N/A</v>
      </c>
      <c r="S24" s="178"/>
      <c r="T24" s="179">
        <v>5</v>
      </c>
      <c r="U24" s="179"/>
      <c r="V24" s="179"/>
      <c r="W24" s="179"/>
      <c r="X24" s="179"/>
      <c r="Y24" s="179">
        <v>1</v>
      </c>
      <c r="Z24" s="341">
        <f>+IF(F24=DATOS!BL$4,'2. ANALISIS DEL RIESGO'!Y24,AVERAGE(AVERAGE('2. ANALISIS DEL RIESGO'!T24:X24),'2. ANALISIS DEL RIESGO'!Y24))</f>
        <v>3</v>
      </c>
      <c r="AA24" s="83"/>
      <c r="AB24" s="424" t="str">
        <f>IF(F24="","",IF(F24=DATOS!$BL$4,IF(Z24&gt;=12,DATOS!$AW$6,IF(Z24&gt;=6,DATOS!$AW$5,IF(Z24&gt;=1,DATOS!$AW$4,""))),IF(Z24&gt;4,DATOS!$AW$6,IF(Z24&gt;3,DATOS!$AW$5,IF(Z24&gt;2,DATOS!$AW$4,IF(Z24&gt;1,DATOS!$AW$3,IF(Z24&gt;0,DATOS!$AW$2,"")))))))</f>
        <v/>
      </c>
      <c r="AC24" s="82"/>
      <c r="AD24" s="277" t="e">
        <f>IF(F24=DATOS!$BL$4,VLOOKUP(AB24,Tabla44C,2,0),VLOOKUP(AB24,Tabla44[],2,0))</f>
        <v>#N/A</v>
      </c>
      <c r="AE24" s="428" t="str">
        <f>IF(OR(P24="",S24=""),"",IF(F24=DATOS!$BL$4,INDEX(MATRIZ_RIESGOS_CORRUPCION,'2. ANALISIS DEL RIESGO'!R24,'2. ANALISIS DEL RIESGO'!AD24),INDEX(MATRIZ_RIESGOS,'2. ANALISIS DEL RIESGO'!R24,'2. ANALISIS DEL RIESGO'!AD24)))</f>
        <v/>
      </c>
      <c r="AF24" s="382" t="str">
        <f t="shared" si="2"/>
        <v/>
      </c>
      <c r="AG24" s="382" t="str">
        <f>IFERROR(IF(F24=DATOS!$BL$4,INDEX(DATOS!$BD$26:$BF$30,'2. ANALISIS DEL RIESGO'!R24,'2. ANALISIS DEL RIESGO'!AD24),INDEX(DATOS!$BD$12:$BH$16,'2. ANALISIS DEL RIESGO'!R24,'2. ANALISIS DEL RIESGO'!AD24)),"")</f>
        <v/>
      </c>
      <c r="AH24" s="82"/>
      <c r="AI24" s="429" t="str">
        <f>concatenateif(Tabla46[ID RIESGO],N24,Tabla46[DESCRIPCION DEL CONTROL],CHAR(10))</f>
        <v xml:space="preserve">
</v>
      </c>
      <c r="AJ24" s="83"/>
      <c r="AK24" s="430" t="str">
        <f>IFERROR(IF(AVERAGEIFS(Tabla46[SOLIDEZ INDIVIDUAL DE CADA CONTROL],Tabla46[ID RIESGO],N24)=0,"",AVERAGEIFS(Tabla46[SOLIDEZ INDIVIDUAL DE CADA CONTROL],Tabla46[ID RIESGO],N24)),"")</f>
        <v/>
      </c>
      <c r="AL24" s="83"/>
      <c r="AM24" s="431" t="str">
        <f>IF(OR(AK24="",ISTEXT(AK24)),"",IF(AK24=100,DATOS!$AR$79,IF(AK24&gt;=50,DATOS!$AR$80,DATOS!$AR$81)))</f>
        <v/>
      </c>
      <c r="AN24" s="342"/>
      <c r="AO24" s="432" t="str">
        <f>IF(AM24="","",VLOOKUP(AM24,DATOS!$AR$79:$AS$81,2,0))</f>
        <v/>
      </c>
      <c r="AP24" s="270"/>
      <c r="AQ24" s="125"/>
      <c r="AR24" s="93"/>
      <c r="AS24" s="383"/>
      <c r="AT24" s="82"/>
      <c r="AU24" s="343" t="str">
        <f t="shared" si="0"/>
        <v/>
      </c>
      <c r="AV24" s="344" t="str">
        <f t="shared" si="1"/>
        <v/>
      </c>
      <c r="AW24" s="427" t="str">
        <f>IF(OR(AU24="",AV24=""),"",IF(F24=DATOS!$BL$4,INDEX(MATRIZ_RIESGOS_CORRUPCION,'2. ANALISIS DEL RIESGO'!AU24,'2. ANALISIS DEL RIESGO'!AV24),INDEX(MATRIZ_RIESGOS,'2. ANALISIS DEL RIESGO'!AU24,'2. ANALISIS DEL RIESGO'!AV24)))</f>
        <v/>
      </c>
      <c r="AX24" s="37" t="str">
        <f t="shared" si="3"/>
        <v/>
      </c>
      <c r="AY24" s="91" t="str">
        <f>IFERROR(IF(F24=DATOS!$BL$4,INDEX(DATOS!$BD$26:$BF$30,'2. ANALISIS DEL RIESGO'!AU24,'2. ANALISIS DEL RIESGO'!AV24),INDEX(DATOS!$BD$12:$BH$16,'2. ANALISIS DEL RIESGO'!AU24,'2. ANALISIS DEL RIESGO'!AV24)),"")</f>
        <v/>
      </c>
      <c r="AZ24" s="6"/>
      <c r="BA24" s="178"/>
      <c r="BB24" s="83"/>
      <c r="BC24" s="178"/>
      <c r="BD24" s="83"/>
      <c r="BE24" s="284"/>
      <c r="BF24" s="83"/>
      <c r="BG24" s="365"/>
      <c r="BH24" s="83"/>
      <c r="BI24" s="178"/>
      <c r="BK24" s="178"/>
      <c r="BM24" s="579"/>
      <c r="BN24" s="580"/>
      <c r="BO24" s="580"/>
      <c r="BP24" s="580"/>
      <c r="BQ24" s="580"/>
      <c r="BR24" s="580"/>
      <c r="BS24" s="580"/>
      <c r="BT24" s="581"/>
      <c r="BV24" s="579"/>
      <c r="BW24" s="580"/>
      <c r="BX24" s="580"/>
      <c r="BY24" s="580"/>
      <c r="BZ24" s="580"/>
      <c r="CA24" s="580"/>
      <c r="CB24" s="580"/>
      <c r="CC24" s="581"/>
      <c r="CE24" s="579"/>
      <c r="CF24" s="580"/>
      <c r="CG24" s="580"/>
      <c r="CH24" s="580"/>
      <c r="CI24" s="580"/>
      <c r="CJ24" s="580"/>
      <c r="CK24" s="580"/>
      <c r="CL24" s="581"/>
    </row>
    <row r="25" spans="1:90" s="88" customFormat="1" ht="276.75" customHeight="1" x14ac:dyDescent="0.25">
      <c r="A25" s="386"/>
      <c r="B25" s="323"/>
      <c r="C25" s="323"/>
      <c r="D25" s="326"/>
      <c r="E25" s="330"/>
      <c r="F25" s="424" t="str">
        <f>+IF('1. IDENTIFICACION DEL RIESGO'!F35="","",'1. IDENTIFICACION DEL RIESGO'!F35)</f>
        <v/>
      </c>
      <c r="G25" s="126"/>
      <c r="H25" s="572" t="str">
        <f>+IF('1. IDENTIFICACION DEL RIESGO'!H35="","",'1. IDENTIFICACION DEL RIESGO'!H35)</f>
        <v/>
      </c>
      <c r="I25" s="573"/>
      <c r="J25" s="118"/>
      <c r="K25" s="87"/>
      <c r="L25" s="425" t="str">
        <f>+IF('1. IDENTIFICACION DEL RIESGO'!O35="","",'1. IDENTIFICACION DEL RIESGO'!O35)</f>
        <v/>
      </c>
      <c r="M25" s="119"/>
      <c r="N25" s="426" t="str">
        <f>+IF('1. IDENTIFICACION DEL RIESGO'!AB35="","",'1. IDENTIFICACION DEL RIESGO'!AB35)</f>
        <v/>
      </c>
      <c r="O25" s="269"/>
      <c r="P25" s="381"/>
      <c r="Q25" s="83"/>
      <c r="R25" s="126" t="e">
        <f>IF(F25=DATOS!BL$4,VLOOKUP(P25,Tabla42C,2,0),VLOOKUP(P25,Tabla42[],2,0))</f>
        <v>#N/A</v>
      </c>
      <c r="S25" s="178"/>
      <c r="T25" s="179">
        <v>5</v>
      </c>
      <c r="U25" s="179"/>
      <c r="V25" s="179"/>
      <c r="W25" s="179"/>
      <c r="X25" s="179"/>
      <c r="Y25" s="179">
        <v>1</v>
      </c>
      <c r="Z25" s="341">
        <f>+IF(F25=DATOS!BL$4,'2. ANALISIS DEL RIESGO'!Y25,AVERAGE(AVERAGE('2. ANALISIS DEL RIESGO'!T25:X25),'2. ANALISIS DEL RIESGO'!Y25))</f>
        <v>3</v>
      </c>
      <c r="AA25" s="83"/>
      <c r="AB25" s="424" t="str">
        <f>IF(F25="","",IF(F25=DATOS!$BL$4,IF(Z25&gt;=12,DATOS!$AW$6,IF(Z25&gt;=6,DATOS!$AW$5,IF(Z25&gt;=1,DATOS!$AW$4,""))),IF(Z25&gt;4,DATOS!$AW$6,IF(Z25&gt;3,DATOS!$AW$5,IF(Z25&gt;2,DATOS!$AW$4,IF(Z25&gt;1,DATOS!$AW$3,IF(Z25&gt;0,DATOS!$AW$2,"")))))))</f>
        <v/>
      </c>
      <c r="AC25" s="82"/>
      <c r="AD25" s="277" t="e">
        <f>IF(F25=DATOS!$BL$4,VLOOKUP(AB25,Tabla44C,2,0),VLOOKUP(AB25,Tabla44[],2,0))</f>
        <v>#N/A</v>
      </c>
      <c r="AE25" s="428" t="str">
        <f>IF(OR(P25="",S25=""),"",IF(F25=DATOS!$BL$4,INDEX(MATRIZ_RIESGOS_CORRUPCION,'2. ANALISIS DEL RIESGO'!R25,'2. ANALISIS DEL RIESGO'!AD25),INDEX(MATRIZ_RIESGOS,'2. ANALISIS DEL RIESGO'!R25,'2. ANALISIS DEL RIESGO'!AD25)))</f>
        <v/>
      </c>
      <c r="AF25" s="382" t="str">
        <f t="shared" si="2"/>
        <v/>
      </c>
      <c r="AG25" s="382" t="str">
        <f>IFERROR(IF(F25=DATOS!$BL$4,INDEX(DATOS!$BD$26:$BF$30,'2. ANALISIS DEL RIESGO'!R25,'2. ANALISIS DEL RIESGO'!AD25),INDEX(DATOS!$BD$12:$BH$16,'2. ANALISIS DEL RIESGO'!R25,'2. ANALISIS DEL RIESGO'!AD25)),"")</f>
        <v/>
      </c>
      <c r="AH25" s="82"/>
      <c r="AI25" s="429" t="str">
        <f>concatenateif(Tabla46[ID RIESGO],N25,Tabla46[DESCRIPCION DEL CONTROL],CHAR(10))</f>
        <v xml:space="preserve">
</v>
      </c>
      <c r="AJ25" s="83"/>
      <c r="AK25" s="430" t="str">
        <f>IFERROR(IF(AVERAGEIFS(Tabla46[SOLIDEZ INDIVIDUAL DE CADA CONTROL],Tabla46[ID RIESGO],N25)=0,"",AVERAGEIFS(Tabla46[SOLIDEZ INDIVIDUAL DE CADA CONTROL],Tabla46[ID RIESGO],N25)),"")</f>
        <v/>
      </c>
      <c r="AL25" s="83"/>
      <c r="AM25" s="431" t="str">
        <f>IF(OR(AK25="",ISTEXT(AK25)),"",IF(AK25=100,DATOS!$AR$79,IF(AK25&gt;=50,DATOS!$AR$80,DATOS!$AR$81)))</f>
        <v/>
      </c>
      <c r="AN25" s="342"/>
      <c r="AO25" s="432" t="str">
        <f>IF(AM25="","",VLOOKUP(AM25,DATOS!$AR$79:$AS$81,2,0))</f>
        <v/>
      </c>
      <c r="AP25" s="270"/>
      <c r="AQ25" s="125"/>
      <c r="AR25" s="93"/>
      <c r="AS25" s="383"/>
      <c r="AT25" s="82"/>
      <c r="AU25" s="343" t="str">
        <f t="shared" si="0"/>
        <v/>
      </c>
      <c r="AV25" s="344" t="str">
        <f t="shared" si="1"/>
        <v/>
      </c>
      <c r="AW25" s="427" t="str">
        <f>IF(OR(AU25="",AV25=""),"",IF(F25=DATOS!$BL$4,INDEX(MATRIZ_RIESGOS_CORRUPCION,'2. ANALISIS DEL RIESGO'!AU25,'2. ANALISIS DEL RIESGO'!AV25),INDEX(MATRIZ_RIESGOS,'2. ANALISIS DEL RIESGO'!AU25,'2. ANALISIS DEL RIESGO'!AV25)))</f>
        <v/>
      </c>
      <c r="AX25" s="37" t="str">
        <f t="shared" si="3"/>
        <v/>
      </c>
      <c r="AY25" s="91" t="str">
        <f>IFERROR(IF(F25=DATOS!$BL$4,INDEX(DATOS!$BD$26:$BF$30,'2. ANALISIS DEL RIESGO'!AU25,'2. ANALISIS DEL RIESGO'!AV25),INDEX(DATOS!$BD$12:$BH$16,'2. ANALISIS DEL RIESGO'!AU25,'2. ANALISIS DEL RIESGO'!AV25)),"")</f>
        <v/>
      </c>
      <c r="AZ25" s="6"/>
      <c r="BA25" s="178"/>
      <c r="BB25" s="83"/>
      <c r="BC25" s="178"/>
      <c r="BD25" s="83"/>
      <c r="BE25" s="284"/>
      <c r="BF25" s="83"/>
      <c r="BG25" s="365"/>
      <c r="BH25" s="83"/>
      <c r="BI25" s="178"/>
      <c r="BK25" s="178"/>
      <c r="BM25" s="579"/>
      <c r="BN25" s="580"/>
      <c r="BO25" s="580"/>
      <c r="BP25" s="580"/>
      <c r="BQ25" s="580"/>
      <c r="BR25" s="580"/>
      <c r="BS25" s="580"/>
      <c r="BT25" s="581"/>
      <c r="BV25" s="579"/>
      <c r="BW25" s="580"/>
      <c r="BX25" s="580"/>
      <c r="BY25" s="580"/>
      <c r="BZ25" s="580"/>
      <c r="CA25" s="580"/>
      <c r="CB25" s="580"/>
      <c r="CC25" s="581"/>
      <c r="CE25" s="579"/>
      <c r="CF25" s="580"/>
      <c r="CG25" s="580"/>
      <c r="CH25" s="580"/>
      <c r="CI25" s="580"/>
      <c r="CJ25" s="580"/>
      <c r="CK25" s="580"/>
      <c r="CL25" s="581"/>
    </row>
    <row r="26" spans="1:90" s="88" customFormat="1" ht="276.75" customHeight="1" x14ac:dyDescent="0.25">
      <c r="A26" s="386"/>
      <c r="B26" s="323"/>
      <c r="C26" s="323"/>
      <c r="D26" s="326"/>
      <c r="E26" s="330"/>
      <c r="F26" s="424" t="str">
        <f>+IF('1. IDENTIFICACION DEL RIESGO'!F36="","",'1. IDENTIFICACION DEL RIESGO'!F36)</f>
        <v/>
      </c>
      <c r="G26" s="126"/>
      <c r="H26" s="572" t="str">
        <f>+IF('1. IDENTIFICACION DEL RIESGO'!H36="","",'1. IDENTIFICACION DEL RIESGO'!H36)</f>
        <v/>
      </c>
      <c r="I26" s="573"/>
      <c r="J26" s="118"/>
      <c r="K26" s="87"/>
      <c r="L26" s="425" t="str">
        <f>+IF('1. IDENTIFICACION DEL RIESGO'!O36="","",'1. IDENTIFICACION DEL RIESGO'!O36)</f>
        <v/>
      </c>
      <c r="M26" s="119"/>
      <c r="N26" s="426" t="str">
        <f>+IF('1. IDENTIFICACION DEL RIESGO'!AB36="","",'1. IDENTIFICACION DEL RIESGO'!AB36)</f>
        <v/>
      </c>
      <c r="O26" s="269"/>
      <c r="P26" s="381"/>
      <c r="Q26" s="83"/>
      <c r="R26" s="126" t="e">
        <f>IF(F26=DATOS!BL$4,VLOOKUP(P26,Tabla42C,2,0),VLOOKUP(P26,Tabla42[],2,0))</f>
        <v>#N/A</v>
      </c>
      <c r="S26" s="178"/>
      <c r="T26" s="179">
        <v>5</v>
      </c>
      <c r="U26" s="179"/>
      <c r="V26" s="179"/>
      <c r="W26" s="179"/>
      <c r="X26" s="179"/>
      <c r="Y26" s="179">
        <v>1</v>
      </c>
      <c r="Z26" s="341">
        <f>+IF(F26=DATOS!BL$4,'2. ANALISIS DEL RIESGO'!Y26,AVERAGE(AVERAGE('2. ANALISIS DEL RIESGO'!T26:X26),'2. ANALISIS DEL RIESGO'!Y26))</f>
        <v>3</v>
      </c>
      <c r="AA26" s="83"/>
      <c r="AB26" s="424" t="str">
        <f>IF(F26="","",IF(F26=DATOS!$BL$4,IF(Z26&gt;=12,DATOS!$AW$6,IF(Z26&gt;=6,DATOS!$AW$5,IF(Z26&gt;=1,DATOS!$AW$4,""))),IF(Z26&gt;4,DATOS!$AW$6,IF(Z26&gt;3,DATOS!$AW$5,IF(Z26&gt;2,DATOS!$AW$4,IF(Z26&gt;1,DATOS!$AW$3,IF(Z26&gt;0,DATOS!$AW$2,"")))))))</f>
        <v/>
      </c>
      <c r="AC26" s="82"/>
      <c r="AD26" s="277" t="e">
        <f>IF(F26=DATOS!$BL$4,VLOOKUP(AB26,Tabla44C,2,0),VLOOKUP(AB26,Tabla44[],2,0))</f>
        <v>#N/A</v>
      </c>
      <c r="AE26" s="428" t="str">
        <f>IF(OR(P26="",S26=""),"",IF(F26=DATOS!$BL$4,INDEX(MATRIZ_RIESGOS_CORRUPCION,'2. ANALISIS DEL RIESGO'!R26,'2. ANALISIS DEL RIESGO'!AD26),INDEX(MATRIZ_RIESGOS,'2. ANALISIS DEL RIESGO'!R26,'2. ANALISIS DEL RIESGO'!AD26)))</f>
        <v/>
      </c>
      <c r="AF26" s="382" t="str">
        <f t="shared" si="2"/>
        <v/>
      </c>
      <c r="AG26" s="382" t="str">
        <f>IFERROR(IF(F26=DATOS!$BL$4,INDEX(DATOS!$BD$26:$BF$30,'2. ANALISIS DEL RIESGO'!R26,'2. ANALISIS DEL RIESGO'!AD26),INDEX(DATOS!$BD$12:$BH$16,'2. ANALISIS DEL RIESGO'!R26,'2. ANALISIS DEL RIESGO'!AD26)),"")</f>
        <v/>
      </c>
      <c r="AH26" s="82"/>
      <c r="AI26" s="429" t="str">
        <f>concatenateif(Tabla46[ID RIESGO],N26,Tabla46[DESCRIPCION DEL CONTROL],CHAR(10))</f>
        <v xml:space="preserve">
</v>
      </c>
      <c r="AJ26" s="83"/>
      <c r="AK26" s="430" t="str">
        <f>IFERROR(IF(AVERAGEIFS(Tabla46[SOLIDEZ INDIVIDUAL DE CADA CONTROL],Tabla46[ID RIESGO],N26)=0,"",AVERAGEIFS(Tabla46[SOLIDEZ INDIVIDUAL DE CADA CONTROL],Tabla46[ID RIESGO],N26)),"")</f>
        <v/>
      </c>
      <c r="AL26" s="83"/>
      <c r="AM26" s="431" t="str">
        <f>IF(OR(AK26="",ISTEXT(AK26)),"",IF(AK26=100,DATOS!$AR$79,IF(AK26&gt;=50,DATOS!$AR$80,DATOS!$AR$81)))</f>
        <v/>
      </c>
      <c r="AN26" s="342"/>
      <c r="AO26" s="432" t="str">
        <f>IF(AM26="","",VLOOKUP(AM26,DATOS!$AR$79:$AS$81,2,0))</f>
        <v/>
      </c>
      <c r="AP26" s="270"/>
      <c r="AQ26" s="125"/>
      <c r="AR26" s="93"/>
      <c r="AS26" s="383"/>
      <c r="AT26" s="82"/>
      <c r="AU26" s="343" t="str">
        <f t="shared" si="0"/>
        <v/>
      </c>
      <c r="AV26" s="344" t="str">
        <f t="shared" si="1"/>
        <v/>
      </c>
      <c r="AW26" s="427" t="str">
        <f>IF(OR(AU26="",AV26=""),"",IF(F26=DATOS!$BL$4,INDEX(MATRIZ_RIESGOS_CORRUPCION,'2. ANALISIS DEL RIESGO'!AU26,'2. ANALISIS DEL RIESGO'!AV26),INDEX(MATRIZ_RIESGOS,'2. ANALISIS DEL RIESGO'!AU26,'2. ANALISIS DEL RIESGO'!AV26)))</f>
        <v/>
      </c>
      <c r="AX26" s="37" t="str">
        <f t="shared" si="3"/>
        <v/>
      </c>
      <c r="AY26" s="91" t="str">
        <f>IFERROR(IF(F26=DATOS!$BL$4,INDEX(DATOS!$BD$26:$BF$30,'2. ANALISIS DEL RIESGO'!AU26,'2. ANALISIS DEL RIESGO'!AV26),INDEX(DATOS!$BD$12:$BH$16,'2. ANALISIS DEL RIESGO'!AU26,'2. ANALISIS DEL RIESGO'!AV26)),"")</f>
        <v/>
      </c>
      <c r="AZ26" s="6"/>
      <c r="BA26" s="178"/>
      <c r="BB26" s="83"/>
      <c r="BC26" s="178"/>
      <c r="BD26" s="83"/>
      <c r="BE26" s="284"/>
      <c r="BF26" s="83"/>
      <c r="BG26" s="365"/>
      <c r="BH26" s="83"/>
      <c r="BI26" s="178"/>
      <c r="BK26" s="178"/>
      <c r="BM26" s="579"/>
      <c r="BN26" s="580"/>
      <c r="BO26" s="580"/>
      <c r="BP26" s="580"/>
      <c r="BQ26" s="580"/>
      <c r="BR26" s="580"/>
      <c r="BS26" s="580"/>
      <c r="BT26" s="581"/>
      <c r="BV26" s="579"/>
      <c r="BW26" s="580"/>
      <c r="BX26" s="580"/>
      <c r="BY26" s="580"/>
      <c r="BZ26" s="580"/>
      <c r="CA26" s="580"/>
      <c r="CB26" s="580"/>
      <c r="CC26" s="581"/>
      <c r="CE26" s="579"/>
      <c r="CF26" s="580"/>
      <c r="CG26" s="580"/>
      <c r="CH26" s="580"/>
      <c r="CI26" s="580"/>
      <c r="CJ26" s="580"/>
      <c r="CK26" s="580"/>
      <c r="CL26" s="581"/>
    </row>
    <row r="27" spans="1:90" s="88" customFormat="1" ht="276.75" customHeight="1" x14ac:dyDescent="0.25">
      <c r="A27" s="386"/>
      <c r="B27" s="323"/>
      <c r="C27" s="323"/>
      <c r="D27" s="326"/>
      <c r="E27" s="330"/>
      <c r="F27" s="424" t="e">
        <f>+IF('1. IDENTIFICACION DEL RIESGO'!#REF!="","",'1. IDENTIFICACION DEL RIESGO'!#REF!)</f>
        <v>#REF!</v>
      </c>
      <c r="G27" s="126"/>
      <c r="H27" s="572" t="e">
        <f>+IF('1. IDENTIFICACION DEL RIESGO'!#REF!="","",'1. IDENTIFICACION DEL RIESGO'!#REF!)</f>
        <v>#REF!</v>
      </c>
      <c r="I27" s="573"/>
      <c r="J27" s="118"/>
      <c r="K27" s="87"/>
      <c r="L27" s="425" t="e">
        <f>+IF('1. IDENTIFICACION DEL RIESGO'!#REF!="","",'1. IDENTIFICACION DEL RIESGO'!#REF!)</f>
        <v>#REF!</v>
      </c>
      <c r="M27" s="119"/>
      <c r="N27" s="426" t="e">
        <f>+IF('1. IDENTIFICACION DEL RIESGO'!#REF!="","",'1. IDENTIFICACION DEL RIESGO'!#REF!)</f>
        <v>#REF!</v>
      </c>
      <c r="O27" s="269"/>
      <c r="P27" s="381"/>
      <c r="Q27" s="83"/>
      <c r="R27" s="126" t="e">
        <f>IF(F27=DATOS!BL$4,VLOOKUP(P27,Tabla42C,2,0),VLOOKUP(P27,Tabla42[],2,0))</f>
        <v>#REF!</v>
      </c>
      <c r="S27" s="178"/>
      <c r="T27" s="179">
        <v>5</v>
      </c>
      <c r="U27" s="179"/>
      <c r="V27" s="179"/>
      <c r="W27" s="179"/>
      <c r="X27" s="179"/>
      <c r="Y27" s="179">
        <v>1</v>
      </c>
      <c r="Z27" s="341" t="e">
        <f>+IF(F27=DATOS!BL$4,'2. ANALISIS DEL RIESGO'!Y27,AVERAGE(AVERAGE('2. ANALISIS DEL RIESGO'!T27:X27),'2. ANALISIS DEL RIESGO'!Y27))</f>
        <v>#REF!</v>
      </c>
      <c r="AA27" s="83"/>
      <c r="AB27" s="424" t="e">
        <f>IF(F27="","",IF(F27=DATOS!$BL$4,IF(Z27&gt;=12,DATOS!$AW$6,IF(Z27&gt;=6,DATOS!$AW$5,IF(Z27&gt;=1,DATOS!$AW$4,""))),IF(Z27&gt;4,DATOS!$AW$6,IF(Z27&gt;3,DATOS!$AW$5,IF(Z27&gt;2,DATOS!$AW$4,IF(Z27&gt;1,DATOS!$AW$3,IF(Z27&gt;0,DATOS!$AW$2,"")))))))</f>
        <v>#REF!</v>
      </c>
      <c r="AC27" s="82"/>
      <c r="AD27" s="277" t="e">
        <f>IF(F27=DATOS!$BL$4,VLOOKUP(AB27,Tabla44C,2,0),VLOOKUP(AB27,Tabla44[],2,0))</f>
        <v>#REF!</v>
      </c>
      <c r="AE27" s="428" t="str">
        <f>IF(OR(P27="",S27=""),"",IF(F27=DATOS!$BL$4,INDEX(MATRIZ_RIESGOS_CORRUPCION,'2. ANALISIS DEL RIESGO'!R27,'2. ANALISIS DEL RIESGO'!AD27),INDEX(MATRIZ_RIESGOS,'2. ANALISIS DEL RIESGO'!R27,'2. ANALISIS DEL RIESGO'!AD27)))</f>
        <v/>
      </c>
      <c r="AF27" s="382" t="e">
        <f t="shared" si="2"/>
        <v>#REF!</v>
      </c>
      <c r="AG27" s="382" t="str">
        <f>IFERROR(IF(F27=DATOS!$BL$4,INDEX(DATOS!$BD$26:$BF$30,'2. ANALISIS DEL RIESGO'!R27,'2. ANALISIS DEL RIESGO'!AD27),INDEX(DATOS!$BD$12:$BH$16,'2. ANALISIS DEL RIESGO'!R27,'2. ANALISIS DEL RIESGO'!AD27)),"")</f>
        <v/>
      </c>
      <c r="AH27" s="82"/>
      <c r="AI27" s="429" t="e">
        <f>concatenateif(Tabla46[ID RIESGO],N27,Tabla46[DESCRIPCION DEL CONTROL],CHAR(10))</f>
        <v>#VALUE!</v>
      </c>
      <c r="AJ27" s="83"/>
      <c r="AK27" s="430" t="str">
        <f>IFERROR(IF(AVERAGEIFS(Tabla46[SOLIDEZ INDIVIDUAL DE CADA CONTROL],Tabla46[ID RIESGO],N27)=0,"",AVERAGEIFS(Tabla46[SOLIDEZ INDIVIDUAL DE CADA CONTROL],Tabla46[ID RIESGO],N27)),"")</f>
        <v/>
      </c>
      <c r="AL27" s="83"/>
      <c r="AM27" s="431" t="str">
        <f>IF(OR(AK27="",ISTEXT(AK27)),"",IF(AK27=100,DATOS!$AR$79,IF(AK27&gt;=50,DATOS!$AR$80,DATOS!$AR$81)))</f>
        <v/>
      </c>
      <c r="AN27" s="342"/>
      <c r="AO27" s="432" t="str">
        <f>IF(AM27="","",VLOOKUP(AM27,DATOS!$AR$79:$AS$81,2,0))</f>
        <v/>
      </c>
      <c r="AP27" s="270"/>
      <c r="AQ27" s="125"/>
      <c r="AR27" s="93"/>
      <c r="AS27" s="383"/>
      <c r="AT27" s="82"/>
      <c r="AU27" s="343" t="str">
        <f t="shared" si="0"/>
        <v/>
      </c>
      <c r="AV27" s="344" t="str">
        <f t="shared" si="1"/>
        <v/>
      </c>
      <c r="AW27" s="427" t="str">
        <f>IF(OR(AU27="",AV27=""),"",IF(F27=DATOS!$BL$4,INDEX(MATRIZ_RIESGOS_CORRUPCION,'2. ANALISIS DEL RIESGO'!AU27,'2. ANALISIS DEL RIESGO'!AV27),INDEX(MATRIZ_RIESGOS,'2. ANALISIS DEL RIESGO'!AU27,'2. ANALISIS DEL RIESGO'!AV27)))</f>
        <v/>
      </c>
      <c r="AX27" s="37" t="e">
        <f t="shared" si="3"/>
        <v>#REF!</v>
      </c>
      <c r="AY27" s="91" t="str">
        <f>IFERROR(IF(F27=DATOS!$BL$4,INDEX(DATOS!$BD$26:$BF$30,'2. ANALISIS DEL RIESGO'!AU27,'2. ANALISIS DEL RIESGO'!AV27),INDEX(DATOS!$BD$12:$BH$16,'2. ANALISIS DEL RIESGO'!AU27,'2. ANALISIS DEL RIESGO'!AV27)),"")</f>
        <v/>
      </c>
      <c r="AZ27" s="6"/>
      <c r="BA27" s="178"/>
      <c r="BB27" s="83"/>
      <c r="BC27" s="178"/>
      <c r="BD27" s="83"/>
      <c r="BE27" s="284"/>
      <c r="BF27" s="83"/>
      <c r="BG27" s="365"/>
      <c r="BH27" s="83"/>
      <c r="BI27" s="178"/>
      <c r="BK27" s="178"/>
      <c r="BM27" s="579"/>
      <c r="BN27" s="580"/>
      <c r="BO27" s="580"/>
      <c r="BP27" s="580"/>
      <c r="BQ27" s="580"/>
      <c r="BR27" s="580"/>
      <c r="BS27" s="580"/>
      <c r="BT27" s="581"/>
      <c r="BV27" s="579"/>
      <c r="BW27" s="580"/>
      <c r="BX27" s="580"/>
      <c r="BY27" s="580"/>
      <c r="BZ27" s="580"/>
      <c r="CA27" s="580"/>
      <c r="CB27" s="580"/>
      <c r="CC27" s="581"/>
      <c r="CE27" s="579"/>
      <c r="CF27" s="580"/>
      <c r="CG27" s="580"/>
      <c r="CH27" s="580"/>
      <c r="CI27" s="580"/>
      <c r="CJ27" s="580"/>
      <c r="CK27" s="580"/>
      <c r="CL27" s="581"/>
    </row>
    <row r="28" spans="1:90" s="88" customFormat="1" ht="276.75" customHeight="1" x14ac:dyDescent="0.25">
      <c r="A28" s="386"/>
      <c r="B28" s="323"/>
      <c r="C28" s="323"/>
      <c r="D28" s="326"/>
      <c r="E28" s="330"/>
      <c r="F28" s="424" t="e">
        <f>+IF('1. IDENTIFICACION DEL RIESGO'!#REF!="","",'1. IDENTIFICACION DEL RIESGO'!#REF!)</f>
        <v>#REF!</v>
      </c>
      <c r="G28" s="126"/>
      <c r="H28" s="572" t="e">
        <f>+IF('1. IDENTIFICACION DEL RIESGO'!#REF!="","",'1. IDENTIFICACION DEL RIESGO'!#REF!)</f>
        <v>#REF!</v>
      </c>
      <c r="I28" s="573"/>
      <c r="J28" s="118"/>
      <c r="K28" s="87"/>
      <c r="L28" s="425" t="e">
        <f>+IF('1. IDENTIFICACION DEL RIESGO'!#REF!="","",'1. IDENTIFICACION DEL RIESGO'!#REF!)</f>
        <v>#REF!</v>
      </c>
      <c r="M28" s="119"/>
      <c r="N28" s="426" t="e">
        <f>+IF('1. IDENTIFICACION DEL RIESGO'!#REF!="","",'1. IDENTIFICACION DEL RIESGO'!#REF!)</f>
        <v>#REF!</v>
      </c>
      <c r="O28" s="269"/>
      <c r="P28" s="381"/>
      <c r="Q28" s="83"/>
      <c r="R28" s="126" t="e">
        <f>IF(F28=DATOS!BL$4,VLOOKUP(P28,Tabla42C,2,0),VLOOKUP(P28,Tabla42[],2,0))</f>
        <v>#REF!</v>
      </c>
      <c r="S28" s="178"/>
      <c r="T28" s="179">
        <v>5</v>
      </c>
      <c r="U28" s="179"/>
      <c r="V28" s="179"/>
      <c r="W28" s="179"/>
      <c r="X28" s="179"/>
      <c r="Y28" s="179">
        <v>1</v>
      </c>
      <c r="Z28" s="341" t="e">
        <f>+IF(F28=DATOS!BL$4,'2. ANALISIS DEL RIESGO'!Y28,AVERAGE(AVERAGE('2. ANALISIS DEL RIESGO'!T28:X28),'2. ANALISIS DEL RIESGO'!Y28))</f>
        <v>#REF!</v>
      </c>
      <c r="AA28" s="83"/>
      <c r="AB28" s="424" t="e">
        <f>IF(F28="","",IF(F28=DATOS!$BL$4,IF(Z28&gt;=12,DATOS!$AW$6,IF(Z28&gt;=6,DATOS!$AW$5,IF(Z28&gt;=1,DATOS!$AW$4,""))),IF(Z28&gt;4,DATOS!$AW$6,IF(Z28&gt;3,DATOS!$AW$5,IF(Z28&gt;2,DATOS!$AW$4,IF(Z28&gt;1,DATOS!$AW$3,IF(Z28&gt;0,DATOS!$AW$2,"")))))))</f>
        <v>#REF!</v>
      </c>
      <c r="AC28" s="82"/>
      <c r="AD28" s="277" t="e">
        <f>IF(F28=DATOS!$BL$4,VLOOKUP(AB28,Tabla44C,2,0),VLOOKUP(AB28,Tabla44[],2,0))</f>
        <v>#REF!</v>
      </c>
      <c r="AE28" s="428" t="str">
        <f>IF(OR(P28="",S28=""),"",IF(F28=DATOS!$BL$4,INDEX(MATRIZ_RIESGOS_CORRUPCION,'2. ANALISIS DEL RIESGO'!R28,'2. ANALISIS DEL RIESGO'!AD28),INDEX(MATRIZ_RIESGOS,'2. ANALISIS DEL RIESGO'!R28,'2. ANALISIS DEL RIESGO'!AD28)))</f>
        <v/>
      </c>
      <c r="AF28" s="382" t="e">
        <f t="shared" si="2"/>
        <v>#REF!</v>
      </c>
      <c r="AG28" s="382" t="str">
        <f>IFERROR(IF(F28=DATOS!$BL$4,INDEX(DATOS!$BD$26:$BF$30,'2. ANALISIS DEL RIESGO'!R28,'2. ANALISIS DEL RIESGO'!AD28),INDEX(DATOS!$BD$12:$BH$16,'2. ANALISIS DEL RIESGO'!R28,'2. ANALISIS DEL RIESGO'!AD28)),"")</f>
        <v/>
      </c>
      <c r="AH28" s="82"/>
      <c r="AI28" s="429" t="e">
        <f>concatenateif(Tabla46[ID RIESGO],N28,Tabla46[DESCRIPCION DEL CONTROL],CHAR(10))</f>
        <v>#VALUE!</v>
      </c>
      <c r="AJ28" s="83"/>
      <c r="AK28" s="430" t="str">
        <f>IFERROR(IF(AVERAGEIFS(Tabla46[SOLIDEZ INDIVIDUAL DE CADA CONTROL],Tabla46[ID RIESGO],N28)=0,"",AVERAGEIFS(Tabla46[SOLIDEZ INDIVIDUAL DE CADA CONTROL],Tabla46[ID RIESGO],N28)),"")</f>
        <v/>
      </c>
      <c r="AL28" s="83"/>
      <c r="AM28" s="431" t="str">
        <f>IF(OR(AK28="",ISTEXT(AK28)),"",IF(AK28=100,DATOS!$AR$79,IF(AK28&gt;=50,DATOS!$AR$80,DATOS!$AR$81)))</f>
        <v/>
      </c>
      <c r="AN28" s="342"/>
      <c r="AO28" s="432" t="str">
        <f>IF(AM28="","",VLOOKUP(AM28,DATOS!$AR$79:$AS$81,2,0))</f>
        <v/>
      </c>
      <c r="AP28" s="270"/>
      <c r="AQ28" s="125"/>
      <c r="AR28" s="93"/>
      <c r="AS28" s="383"/>
      <c r="AT28" s="82"/>
      <c r="AU28" s="343" t="str">
        <f t="shared" si="0"/>
        <v/>
      </c>
      <c r="AV28" s="344" t="str">
        <f t="shared" si="1"/>
        <v/>
      </c>
      <c r="AW28" s="427" t="str">
        <f>IF(OR(AU28="",AV28=""),"",IF(F28=DATOS!$BL$4,INDEX(MATRIZ_RIESGOS_CORRUPCION,'2. ANALISIS DEL RIESGO'!AU28,'2. ANALISIS DEL RIESGO'!AV28),INDEX(MATRIZ_RIESGOS,'2. ANALISIS DEL RIESGO'!AU28,'2. ANALISIS DEL RIESGO'!AV28)))</f>
        <v/>
      </c>
      <c r="AX28" s="37" t="e">
        <f t="shared" si="3"/>
        <v>#REF!</v>
      </c>
      <c r="AY28" s="91" t="str">
        <f>IFERROR(IF(F28=DATOS!$BL$4,INDEX(DATOS!$BD$26:$BF$30,'2. ANALISIS DEL RIESGO'!AU28,'2. ANALISIS DEL RIESGO'!AV28),INDEX(DATOS!$BD$12:$BH$16,'2. ANALISIS DEL RIESGO'!AU28,'2. ANALISIS DEL RIESGO'!AV28)),"")</f>
        <v/>
      </c>
      <c r="AZ28" s="6"/>
      <c r="BA28" s="178"/>
      <c r="BB28" s="83"/>
      <c r="BC28" s="178"/>
      <c r="BD28" s="83"/>
      <c r="BE28" s="284"/>
      <c r="BF28" s="83"/>
      <c r="BG28" s="365"/>
      <c r="BH28" s="83"/>
      <c r="BI28" s="178"/>
      <c r="BK28" s="178"/>
      <c r="BM28" s="579"/>
      <c r="BN28" s="580"/>
      <c r="BO28" s="580"/>
      <c r="BP28" s="580"/>
      <c r="BQ28" s="580"/>
      <c r="BR28" s="580"/>
      <c r="BS28" s="580"/>
      <c r="BT28" s="581"/>
      <c r="BV28" s="579"/>
      <c r="BW28" s="580"/>
      <c r="BX28" s="580"/>
      <c r="BY28" s="580"/>
      <c r="BZ28" s="580"/>
      <c r="CA28" s="580"/>
      <c r="CB28" s="580"/>
      <c r="CC28" s="581"/>
      <c r="CE28" s="579"/>
      <c r="CF28" s="580"/>
      <c r="CG28" s="580"/>
      <c r="CH28" s="580"/>
      <c r="CI28" s="580"/>
      <c r="CJ28" s="580"/>
      <c r="CK28" s="580"/>
      <c r="CL28" s="581"/>
    </row>
    <row r="29" spans="1:90" ht="12.75" x14ac:dyDescent="0.25">
      <c r="O29" s="378"/>
      <c r="Q29" s="378"/>
      <c r="CE29" s="579"/>
      <c r="CF29" s="580"/>
      <c r="CG29" s="580"/>
      <c r="CH29" s="580"/>
      <c r="CI29" s="580"/>
      <c r="CJ29" s="580"/>
      <c r="CK29" s="580"/>
      <c r="CL29" s="581"/>
    </row>
    <row r="30" spans="1:90" s="262" customFormat="1" ht="34.5" customHeight="1" x14ac:dyDescent="0.25">
      <c r="B30" s="502" t="s">
        <v>1692</v>
      </c>
      <c r="C30" s="502"/>
      <c r="D30" s="502"/>
      <c r="E30" s="502"/>
      <c r="F30" s="502"/>
      <c r="G30" s="502"/>
      <c r="H30" s="502"/>
      <c r="I30" s="502"/>
      <c r="J30" s="502"/>
      <c r="K30" s="502"/>
      <c r="L30" s="502"/>
      <c r="M30" s="502"/>
      <c r="N30" s="502"/>
      <c r="O30" s="502"/>
      <c r="P30" s="502"/>
      <c r="Q30" s="502"/>
      <c r="R30" s="502"/>
      <c r="S30" s="502"/>
      <c r="T30" s="502"/>
      <c r="U30" s="502"/>
      <c r="V30" s="502"/>
      <c r="W30" s="502"/>
      <c r="X30" s="502"/>
      <c r="Y30" s="502"/>
      <c r="Z30" s="502"/>
      <c r="AA30" s="502"/>
      <c r="AB30" s="378"/>
      <c r="AC30" s="372"/>
      <c r="AD30" s="373"/>
      <c r="AE30" s="372"/>
      <c r="AF30" s="372"/>
      <c r="AG30" s="372"/>
      <c r="CE30" s="579"/>
      <c r="CF30" s="580"/>
      <c r="CG30" s="580"/>
      <c r="CH30" s="580"/>
      <c r="CI30" s="580"/>
      <c r="CJ30" s="580"/>
      <c r="CK30" s="580"/>
      <c r="CL30" s="581"/>
    </row>
    <row r="31" spans="1:90" ht="12.75" x14ac:dyDescent="0.25">
      <c r="Q31" s="378"/>
      <c r="CE31" s="579"/>
      <c r="CF31" s="580"/>
      <c r="CG31" s="580"/>
      <c r="CH31" s="580"/>
      <c r="CI31" s="580"/>
      <c r="CJ31" s="580"/>
      <c r="CK31" s="580"/>
      <c r="CL31" s="581"/>
    </row>
    <row r="32" spans="1:90" ht="12.75" x14ac:dyDescent="0.25">
      <c r="Q32" s="378"/>
      <c r="CE32" s="579"/>
      <c r="CF32" s="580"/>
      <c r="CG32" s="580"/>
      <c r="CH32" s="580"/>
      <c r="CI32" s="580"/>
      <c r="CJ32" s="580"/>
      <c r="CK32" s="580"/>
      <c r="CL32" s="581"/>
    </row>
    <row r="33" spans="83:90" ht="12.75" x14ac:dyDescent="0.25">
      <c r="CE33" s="579"/>
      <c r="CF33" s="580"/>
      <c r="CG33" s="580"/>
      <c r="CH33" s="580"/>
      <c r="CI33" s="580"/>
      <c r="CJ33" s="580"/>
      <c r="CK33" s="580"/>
      <c r="CL33" s="581"/>
    </row>
    <row r="34" spans="83:90" ht="12.75" x14ac:dyDescent="0.25">
      <c r="CE34" s="579"/>
      <c r="CF34" s="580"/>
      <c r="CG34" s="580"/>
      <c r="CH34" s="580"/>
      <c r="CI34" s="580"/>
      <c r="CJ34" s="580"/>
      <c r="CK34" s="580"/>
      <c r="CL34" s="581"/>
    </row>
    <row r="35" spans="83:90" ht="12.75" x14ac:dyDescent="0.25">
      <c r="CE35" s="579"/>
      <c r="CF35" s="580"/>
      <c r="CG35" s="580"/>
      <c r="CH35" s="580"/>
      <c r="CI35" s="580"/>
      <c r="CJ35" s="580"/>
      <c r="CK35" s="580"/>
      <c r="CL35" s="581"/>
    </row>
    <row r="36" spans="83:90" ht="12.75" x14ac:dyDescent="0.25">
      <c r="CE36" s="579"/>
      <c r="CF36" s="580"/>
      <c r="CG36" s="580"/>
      <c r="CH36" s="580"/>
      <c r="CI36" s="580"/>
      <c r="CJ36" s="580"/>
      <c r="CK36" s="580"/>
      <c r="CL36" s="581"/>
    </row>
    <row r="37" spans="83:90" ht="12.75" x14ac:dyDescent="0.25">
      <c r="CE37" s="579"/>
      <c r="CF37" s="580"/>
      <c r="CG37" s="580"/>
      <c r="CH37" s="580"/>
      <c r="CI37" s="580"/>
      <c r="CJ37" s="580"/>
      <c r="CK37" s="580"/>
      <c r="CL37" s="581"/>
    </row>
    <row r="38" spans="83:90" ht="12.75" x14ac:dyDescent="0.25">
      <c r="CE38" s="579"/>
      <c r="CF38" s="580"/>
      <c r="CG38" s="580"/>
      <c r="CH38" s="580"/>
      <c r="CI38" s="580"/>
      <c r="CJ38" s="580"/>
      <c r="CK38" s="580"/>
      <c r="CL38" s="581"/>
    </row>
    <row r="39" spans="83:90" ht="12.75" x14ac:dyDescent="0.25">
      <c r="CE39" s="579"/>
      <c r="CF39" s="580"/>
      <c r="CG39" s="580"/>
      <c r="CH39" s="580"/>
      <c r="CI39" s="580"/>
      <c r="CJ39" s="580"/>
      <c r="CK39" s="580"/>
      <c r="CL39" s="581"/>
    </row>
    <row r="40" spans="83:90" ht="12.75" x14ac:dyDescent="0.25">
      <c r="CE40" s="579"/>
      <c r="CF40" s="580"/>
      <c r="CG40" s="580"/>
      <c r="CH40" s="580"/>
      <c r="CI40" s="580"/>
      <c r="CJ40" s="580"/>
      <c r="CK40" s="580"/>
      <c r="CL40" s="581"/>
    </row>
    <row r="41" spans="83:90" ht="12.75" x14ac:dyDescent="0.25">
      <c r="CE41" s="579"/>
      <c r="CF41" s="580"/>
      <c r="CG41" s="580"/>
      <c r="CH41" s="580"/>
      <c r="CI41" s="580"/>
      <c r="CJ41" s="580"/>
      <c r="CK41" s="580"/>
      <c r="CL41" s="581"/>
    </row>
    <row r="42" spans="83:90" ht="12.75" x14ac:dyDescent="0.25">
      <c r="CE42" s="579"/>
      <c r="CF42" s="580"/>
      <c r="CG42" s="580"/>
      <c r="CH42" s="580"/>
      <c r="CI42" s="580"/>
      <c r="CJ42" s="580"/>
      <c r="CK42" s="580"/>
      <c r="CL42" s="581"/>
    </row>
    <row r="43" spans="83:90" ht="12.75" x14ac:dyDescent="0.25">
      <c r="CE43" s="579"/>
      <c r="CF43" s="580"/>
      <c r="CG43" s="580"/>
      <c r="CH43" s="580"/>
      <c r="CI43" s="580"/>
      <c r="CJ43" s="580"/>
      <c r="CK43" s="580"/>
      <c r="CL43" s="581"/>
    </row>
    <row r="44" spans="83:90" ht="12.75" x14ac:dyDescent="0.25">
      <c r="CE44" s="579"/>
      <c r="CF44" s="580"/>
      <c r="CG44" s="580"/>
      <c r="CH44" s="580"/>
      <c r="CI44" s="580"/>
      <c r="CJ44" s="580"/>
      <c r="CK44" s="580"/>
      <c r="CL44" s="581"/>
    </row>
    <row r="45" spans="83:90" ht="12.75" x14ac:dyDescent="0.25">
      <c r="CE45" s="579"/>
      <c r="CF45" s="580"/>
      <c r="CG45" s="580"/>
      <c r="CH45" s="580"/>
      <c r="CI45" s="580"/>
      <c r="CJ45" s="580"/>
      <c r="CK45" s="580"/>
      <c r="CL45" s="581"/>
    </row>
    <row r="46" spans="83:90" ht="12.75" x14ac:dyDescent="0.25">
      <c r="CE46" s="579"/>
      <c r="CF46" s="580"/>
      <c r="CG46" s="580"/>
      <c r="CH46" s="580"/>
      <c r="CI46" s="580"/>
      <c r="CJ46" s="580"/>
      <c r="CK46" s="580"/>
      <c r="CL46" s="581"/>
    </row>
    <row r="47" spans="83:90" ht="12.75" x14ac:dyDescent="0.25">
      <c r="CE47" s="579"/>
      <c r="CF47" s="580"/>
      <c r="CG47" s="580"/>
      <c r="CH47" s="580"/>
      <c r="CI47" s="580"/>
      <c r="CJ47" s="580"/>
      <c r="CK47" s="580"/>
      <c r="CL47" s="581"/>
    </row>
    <row r="48" spans="83:90" ht="12.75" x14ac:dyDescent="0.25">
      <c r="CE48" s="579"/>
      <c r="CF48" s="580"/>
      <c r="CG48" s="580"/>
      <c r="CH48" s="580"/>
      <c r="CI48" s="580"/>
      <c r="CJ48" s="580"/>
      <c r="CK48" s="580"/>
      <c r="CL48" s="581"/>
    </row>
    <row r="49" spans="83:90" ht="12.75" x14ac:dyDescent="0.25">
      <c r="CE49" s="579"/>
      <c r="CF49" s="580"/>
      <c r="CG49" s="580"/>
      <c r="CH49" s="580"/>
      <c r="CI49" s="580"/>
      <c r="CJ49" s="580"/>
      <c r="CK49" s="580"/>
      <c r="CL49" s="581"/>
    </row>
    <row r="50" spans="83:90" ht="12.75" x14ac:dyDescent="0.25">
      <c r="CE50" s="579"/>
      <c r="CF50" s="580"/>
      <c r="CG50" s="580"/>
      <c r="CH50" s="580"/>
      <c r="CI50" s="580"/>
      <c r="CJ50" s="580"/>
      <c r="CK50" s="580"/>
      <c r="CL50" s="581"/>
    </row>
    <row r="51" spans="83:90" ht="12.75" x14ac:dyDescent="0.25">
      <c r="CE51" s="579"/>
      <c r="CF51" s="580"/>
      <c r="CG51" s="580"/>
      <c r="CH51" s="580"/>
      <c r="CI51" s="580"/>
      <c r="CJ51" s="580"/>
      <c r="CK51" s="580"/>
      <c r="CL51" s="581"/>
    </row>
    <row r="52" spans="83:90" ht="12.75" x14ac:dyDescent="0.25">
      <c r="CE52" s="579"/>
      <c r="CF52" s="580"/>
      <c r="CG52" s="580"/>
      <c r="CH52" s="580"/>
      <c r="CI52" s="580"/>
      <c r="CJ52" s="580"/>
      <c r="CK52" s="580"/>
      <c r="CL52" s="581"/>
    </row>
    <row r="53" spans="83:90" ht="12.75" x14ac:dyDescent="0.25">
      <c r="CE53" s="579"/>
      <c r="CF53" s="580"/>
      <c r="CG53" s="580"/>
      <c r="CH53" s="580"/>
      <c r="CI53" s="580"/>
      <c r="CJ53" s="580"/>
      <c r="CK53" s="580"/>
      <c r="CL53" s="581"/>
    </row>
    <row r="62" spans="83:90" ht="12" customHeight="1" x14ac:dyDescent="0.25"/>
    <row r="63" spans="83:90" ht="12" customHeight="1" x14ac:dyDescent="0.25"/>
    <row r="64" spans="83:90" ht="12" customHeight="1" x14ac:dyDescent="0.25"/>
    <row r="65" spans="1:60" s="262" customFormat="1" x14ac:dyDescent="0.25">
      <c r="A65" s="89"/>
      <c r="D65" s="263"/>
      <c r="L65" s="274"/>
      <c r="AM65" s="275"/>
      <c r="AN65" s="275"/>
      <c r="AO65" s="275"/>
      <c r="AP65" s="275"/>
      <c r="AU65" s="276"/>
      <c r="BB65" s="266"/>
      <c r="BD65" s="266"/>
      <c r="BF65" s="266"/>
      <c r="BH65" s="266"/>
    </row>
    <row r="66" spans="1:60" s="262" customFormat="1" x14ac:dyDescent="0.25">
      <c r="D66" s="263"/>
      <c r="L66" s="274"/>
      <c r="AM66" s="275"/>
      <c r="AN66" s="275"/>
      <c r="AO66" s="275"/>
      <c r="AP66" s="275"/>
      <c r="AU66" s="276"/>
      <c r="BB66" s="266"/>
      <c r="BD66" s="266"/>
      <c r="BF66" s="266"/>
      <c r="BH66" s="266"/>
    </row>
    <row r="67" spans="1:60" s="262" customFormat="1" x14ac:dyDescent="0.25">
      <c r="D67" s="263"/>
      <c r="L67" s="274"/>
      <c r="AM67" s="275"/>
      <c r="AN67" s="275"/>
      <c r="AO67" s="275"/>
      <c r="AP67" s="275"/>
      <c r="AU67" s="276"/>
      <c r="BB67" s="266"/>
      <c r="BD67" s="266"/>
      <c r="BF67" s="266"/>
      <c r="BH67" s="266"/>
    </row>
    <row r="68" spans="1:60" s="262" customFormat="1" x14ac:dyDescent="0.25">
      <c r="D68" s="263"/>
      <c r="L68" s="274"/>
      <c r="AM68" s="275"/>
      <c r="AN68" s="275"/>
      <c r="AO68" s="275"/>
      <c r="AP68" s="275"/>
      <c r="AU68" s="276"/>
      <c r="BB68" s="266"/>
      <c r="BD68" s="266"/>
      <c r="BF68" s="266"/>
      <c r="BH68" s="266"/>
    </row>
    <row r="69" spans="1:60" s="262" customFormat="1" x14ac:dyDescent="0.25">
      <c r="D69" s="263"/>
      <c r="L69" s="274"/>
      <c r="AM69" s="275"/>
      <c r="AN69" s="275"/>
      <c r="AO69" s="275"/>
      <c r="AP69" s="275"/>
      <c r="AU69" s="276"/>
      <c r="BB69" s="266"/>
      <c r="BD69" s="266"/>
      <c r="BF69" s="266"/>
      <c r="BH69" s="266"/>
    </row>
    <row r="70" spans="1:60" s="262" customFormat="1" x14ac:dyDescent="0.25">
      <c r="D70" s="263"/>
      <c r="L70" s="274"/>
      <c r="AM70" s="275"/>
      <c r="AN70" s="275"/>
      <c r="AO70" s="275"/>
      <c r="AP70" s="275"/>
      <c r="AU70" s="276"/>
      <c r="BB70" s="266"/>
      <c r="BD70" s="266"/>
      <c r="BF70" s="266"/>
      <c r="BH70" s="266"/>
    </row>
    <row r="71" spans="1:60" s="262" customFormat="1" x14ac:dyDescent="0.25">
      <c r="D71" s="263"/>
      <c r="L71" s="274"/>
      <c r="AM71" s="275"/>
      <c r="AN71" s="275"/>
      <c r="AO71" s="275"/>
      <c r="AP71" s="275"/>
      <c r="AU71" s="276"/>
      <c r="BB71" s="266"/>
      <c r="BD71" s="266"/>
      <c r="BF71" s="266"/>
      <c r="BH71" s="266"/>
    </row>
    <row r="72" spans="1:60" s="262" customFormat="1" x14ac:dyDescent="0.25">
      <c r="D72" s="263"/>
      <c r="L72" s="274"/>
      <c r="AM72" s="275"/>
      <c r="AN72" s="275"/>
      <c r="AO72" s="275"/>
      <c r="AP72" s="275"/>
      <c r="AU72" s="276"/>
      <c r="BB72" s="266"/>
      <c r="BD72" s="266"/>
      <c r="BF72" s="266"/>
      <c r="BH72" s="266"/>
    </row>
    <row r="73" spans="1:60" s="262" customFormat="1" x14ac:dyDescent="0.25">
      <c r="D73" s="263"/>
      <c r="L73" s="274"/>
      <c r="AM73" s="275"/>
      <c r="AN73" s="275"/>
      <c r="AO73" s="275"/>
      <c r="AP73" s="275"/>
      <c r="AU73" s="276"/>
      <c r="BB73" s="266"/>
      <c r="BD73" s="266"/>
      <c r="BF73" s="266"/>
      <c r="BH73" s="266"/>
    </row>
    <row r="74" spans="1:60" s="262" customFormat="1" x14ac:dyDescent="0.25">
      <c r="D74" s="263"/>
      <c r="L74" s="274"/>
      <c r="AM74" s="275"/>
      <c r="AN74" s="275"/>
      <c r="AO74" s="275"/>
      <c r="AP74" s="275"/>
      <c r="AU74" s="276"/>
      <c r="BB74" s="266"/>
      <c r="BD74" s="266"/>
      <c r="BF74" s="266"/>
      <c r="BH74" s="266"/>
    </row>
    <row r="75" spans="1:60" s="262" customFormat="1" x14ac:dyDescent="0.25">
      <c r="D75" s="263"/>
      <c r="L75" s="274"/>
      <c r="AM75" s="275"/>
      <c r="AN75" s="275"/>
      <c r="AO75" s="275"/>
      <c r="AP75" s="275"/>
      <c r="AU75" s="276"/>
      <c r="BB75" s="266"/>
      <c r="BD75" s="266"/>
      <c r="BF75" s="266"/>
      <c r="BH75" s="266"/>
    </row>
    <row r="76" spans="1:60" s="262" customFormat="1" x14ac:dyDescent="0.25">
      <c r="D76" s="263"/>
      <c r="L76" s="274"/>
      <c r="AM76" s="275"/>
      <c r="AN76" s="275"/>
      <c r="AO76" s="275"/>
      <c r="AP76" s="275"/>
      <c r="AU76" s="276"/>
      <c r="BB76" s="266"/>
      <c r="BD76" s="266"/>
      <c r="BF76" s="266"/>
      <c r="BH76" s="266"/>
    </row>
    <row r="77" spans="1:60" s="262" customFormat="1" x14ac:dyDescent="0.25">
      <c r="D77" s="263"/>
      <c r="L77" s="274"/>
      <c r="AM77" s="275"/>
      <c r="AN77" s="275"/>
      <c r="AO77" s="275"/>
      <c r="AP77" s="275"/>
      <c r="AU77" s="276"/>
      <c r="BB77" s="266"/>
      <c r="BD77" s="266"/>
      <c r="BF77" s="266"/>
      <c r="BH77" s="266"/>
    </row>
    <row r="78" spans="1:60" s="262" customFormat="1" x14ac:dyDescent="0.25">
      <c r="D78" s="263"/>
      <c r="L78" s="274"/>
      <c r="AM78" s="275"/>
      <c r="AN78" s="275"/>
      <c r="AO78" s="275"/>
      <c r="AP78" s="275"/>
      <c r="AU78" s="276"/>
      <c r="BB78" s="266"/>
      <c r="BD78" s="266"/>
      <c r="BF78" s="266"/>
      <c r="BH78" s="266"/>
    </row>
    <row r="79" spans="1:60" s="262" customFormat="1" x14ac:dyDescent="0.25">
      <c r="D79" s="263"/>
      <c r="L79" s="274"/>
      <c r="AM79" s="275"/>
      <c r="AN79" s="275"/>
      <c r="AO79" s="275"/>
      <c r="AP79" s="275"/>
      <c r="AU79" s="276"/>
      <c r="BB79" s="266"/>
      <c r="BD79" s="266"/>
      <c r="BF79" s="266"/>
      <c r="BH79" s="266"/>
    </row>
    <row r="80" spans="1:60" s="262" customFormat="1" x14ac:dyDescent="0.25">
      <c r="D80" s="263"/>
      <c r="L80" s="274"/>
      <c r="AM80" s="275"/>
      <c r="AN80" s="275"/>
      <c r="AO80" s="275"/>
      <c r="AP80" s="275"/>
      <c r="AU80" s="276"/>
      <c r="BB80" s="266"/>
      <c r="BD80" s="266"/>
      <c r="BF80" s="266"/>
      <c r="BH80" s="266"/>
    </row>
    <row r="81" spans="4:60" s="262" customFormat="1" x14ac:dyDescent="0.25">
      <c r="D81" s="263"/>
      <c r="L81" s="274"/>
      <c r="AM81" s="275"/>
      <c r="AN81" s="275"/>
      <c r="AO81" s="275"/>
      <c r="AP81" s="275"/>
      <c r="AU81" s="276"/>
      <c r="BB81" s="266"/>
      <c r="BD81" s="266"/>
      <c r="BF81" s="266"/>
      <c r="BH81" s="266"/>
    </row>
    <row r="82" spans="4:60" s="262" customFormat="1" x14ac:dyDescent="0.25">
      <c r="D82" s="263"/>
      <c r="L82" s="274"/>
      <c r="AM82" s="275"/>
      <c r="AN82" s="275"/>
      <c r="AO82" s="275"/>
      <c r="AP82" s="275"/>
      <c r="AU82" s="276"/>
      <c r="BB82" s="266"/>
      <c r="BD82" s="266"/>
      <c r="BF82" s="266"/>
      <c r="BH82" s="266"/>
    </row>
    <row r="83" spans="4:60" s="262" customFormat="1" x14ac:dyDescent="0.25">
      <c r="D83" s="263"/>
      <c r="L83" s="274"/>
      <c r="AM83" s="275"/>
      <c r="AN83" s="275"/>
      <c r="AO83" s="275"/>
      <c r="AP83" s="275"/>
      <c r="AU83" s="276"/>
      <c r="BB83" s="266"/>
      <c r="BD83" s="266"/>
      <c r="BF83" s="266"/>
      <c r="BH83" s="266"/>
    </row>
    <row r="84" spans="4:60" s="262" customFormat="1" x14ac:dyDescent="0.25">
      <c r="D84" s="263"/>
      <c r="L84" s="274"/>
      <c r="AM84" s="275"/>
      <c r="AN84" s="275"/>
      <c r="AO84" s="275"/>
      <c r="AP84" s="275"/>
      <c r="AU84" s="276"/>
      <c r="BB84" s="266"/>
      <c r="BD84" s="266"/>
      <c r="BF84" s="266"/>
      <c r="BH84" s="266"/>
    </row>
    <row r="85" spans="4:60" s="262" customFormat="1" x14ac:dyDescent="0.25">
      <c r="D85" s="263"/>
      <c r="L85" s="274"/>
      <c r="AM85" s="275"/>
      <c r="AN85" s="275"/>
      <c r="AO85" s="275"/>
      <c r="AP85" s="275"/>
      <c r="AU85" s="276"/>
      <c r="BB85" s="266"/>
      <c r="BD85" s="266"/>
      <c r="BF85" s="266"/>
      <c r="BH85" s="266"/>
    </row>
    <row r="86" spans="4:60" s="262" customFormat="1" x14ac:dyDescent="0.25">
      <c r="D86" s="263"/>
      <c r="L86" s="274"/>
      <c r="AM86" s="275"/>
      <c r="AN86" s="275"/>
      <c r="AO86" s="275"/>
      <c r="AP86" s="275"/>
      <c r="AU86" s="276"/>
      <c r="BB86" s="266"/>
      <c r="BD86" s="266"/>
      <c r="BF86" s="266"/>
      <c r="BH86" s="266"/>
    </row>
    <row r="87" spans="4:60" s="262" customFormat="1" x14ac:dyDescent="0.25">
      <c r="D87" s="263"/>
      <c r="L87" s="274"/>
      <c r="AM87" s="275"/>
      <c r="AN87" s="275"/>
      <c r="AO87" s="275"/>
      <c r="AP87" s="275"/>
      <c r="AU87" s="276"/>
      <c r="BB87" s="266"/>
      <c r="BD87" s="266"/>
      <c r="BF87" s="266"/>
      <c r="BH87" s="266"/>
    </row>
    <row r="88" spans="4:60" s="262" customFormat="1" x14ac:dyDescent="0.25">
      <c r="D88" s="263"/>
      <c r="L88" s="274"/>
      <c r="AM88" s="275"/>
      <c r="AN88" s="275"/>
      <c r="AO88" s="275"/>
      <c r="AP88" s="275"/>
      <c r="AU88" s="276"/>
      <c r="BB88" s="266"/>
      <c r="BD88" s="266"/>
      <c r="BF88" s="266"/>
      <c r="BH88" s="266"/>
    </row>
    <row r="89" spans="4:60" s="262" customFormat="1" x14ac:dyDescent="0.25">
      <c r="D89" s="263"/>
      <c r="L89" s="274"/>
      <c r="AM89" s="275"/>
      <c r="AN89" s="275"/>
      <c r="AO89" s="275"/>
      <c r="AP89" s="275"/>
      <c r="AU89" s="276"/>
      <c r="BB89" s="266"/>
      <c r="BD89" s="266"/>
      <c r="BF89" s="266"/>
      <c r="BH89" s="266"/>
    </row>
    <row r="90" spans="4:60" s="262" customFormat="1" x14ac:dyDescent="0.25">
      <c r="D90" s="263"/>
      <c r="L90" s="274"/>
      <c r="AM90" s="275"/>
      <c r="AN90" s="275"/>
      <c r="AO90" s="275"/>
      <c r="AP90" s="275"/>
      <c r="AU90" s="276"/>
      <c r="BB90" s="266"/>
      <c r="BD90" s="266"/>
      <c r="BF90" s="266"/>
      <c r="BH90" s="266"/>
    </row>
    <row r="91" spans="4:60" s="262" customFormat="1" x14ac:dyDescent="0.25">
      <c r="D91" s="263"/>
      <c r="L91" s="274"/>
      <c r="AM91" s="275"/>
      <c r="AN91" s="275"/>
      <c r="AO91" s="275"/>
      <c r="AP91" s="275"/>
      <c r="AU91" s="276"/>
      <c r="BB91" s="266"/>
      <c r="BD91" s="266"/>
      <c r="BF91" s="266"/>
      <c r="BH91" s="266"/>
    </row>
    <row r="92" spans="4:60" s="262" customFormat="1" x14ac:dyDescent="0.25">
      <c r="D92" s="263"/>
      <c r="L92" s="274"/>
      <c r="AM92" s="275"/>
      <c r="AN92" s="275"/>
      <c r="AO92" s="275"/>
      <c r="AP92" s="275"/>
      <c r="AU92" s="276"/>
      <c r="BB92" s="266"/>
      <c r="BD92" s="266"/>
      <c r="BF92" s="266"/>
      <c r="BH92" s="266"/>
    </row>
    <row r="93" spans="4:60" s="262" customFormat="1" x14ac:dyDescent="0.25">
      <c r="D93" s="263"/>
      <c r="L93" s="274"/>
      <c r="AM93" s="275"/>
      <c r="AN93" s="275"/>
      <c r="AO93" s="275"/>
      <c r="AP93" s="275"/>
      <c r="AU93" s="276"/>
      <c r="BB93" s="266"/>
      <c r="BD93" s="266"/>
      <c r="BF93" s="266"/>
      <c r="BH93" s="266"/>
    </row>
    <row r="94" spans="4:60" s="262" customFormat="1" x14ac:dyDescent="0.25">
      <c r="D94" s="263"/>
      <c r="L94" s="274"/>
      <c r="AM94" s="275"/>
      <c r="AN94" s="275"/>
      <c r="AO94" s="275"/>
      <c r="AP94" s="275"/>
      <c r="AU94" s="276"/>
      <c r="BB94" s="266"/>
      <c r="BD94" s="266"/>
      <c r="BF94" s="266"/>
      <c r="BH94" s="266"/>
    </row>
    <row r="95" spans="4:60" s="262" customFormat="1" x14ac:dyDescent="0.25">
      <c r="D95" s="263"/>
      <c r="L95" s="274"/>
      <c r="AM95" s="275"/>
      <c r="AN95" s="275"/>
      <c r="AO95" s="275"/>
      <c r="AP95" s="275"/>
      <c r="AU95" s="276"/>
      <c r="BB95" s="266"/>
      <c r="BD95" s="266"/>
      <c r="BF95" s="266"/>
      <c r="BH95" s="266"/>
    </row>
    <row r="96" spans="4:60" s="262" customFormat="1" x14ac:dyDescent="0.25">
      <c r="D96" s="263"/>
      <c r="L96" s="274"/>
      <c r="AM96" s="275"/>
      <c r="AN96" s="275"/>
      <c r="AO96" s="275"/>
      <c r="AP96" s="275"/>
      <c r="AU96" s="276"/>
      <c r="BB96" s="266"/>
      <c r="BD96" s="266"/>
      <c r="BF96" s="266"/>
      <c r="BH96" s="266"/>
    </row>
    <row r="97" spans="4:60" s="262" customFormat="1" x14ac:dyDescent="0.25">
      <c r="D97" s="263"/>
      <c r="L97" s="274"/>
      <c r="AM97" s="275"/>
      <c r="AN97" s="275"/>
      <c r="AO97" s="275"/>
      <c r="AP97" s="275"/>
      <c r="AU97" s="276"/>
      <c r="BB97" s="266"/>
      <c r="BD97" s="266"/>
      <c r="BF97" s="266"/>
      <c r="BH97" s="266"/>
    </row>
    <row r="98" spans="4:60" s="262" customFormat="1" x14ac:dyDescent="0.25">
      <c r="D98" s="263"/>
      <c r="L98" s="274"/>
      <c r="AM98" s="275"/>
      <c r="AN98" s="275"/>
      <c r="AO98" s="275"/>
      <c r="AP98" s="275"/>
      <c r="AU98" s="276"/>
      <c r="BB98" s="266"/>
      <c r="BD98" s="266"/>
      <c r="BF98" s="266"/>
      <c r="BH98" s="266"/>
    </row>
    <row r="99" spans="4:60" s="262" customFormat="1" x14ac:dyDescent="0.25">
      <c r="D99" s="263"/>
      <c r="L99" s="274"/>
      <c r="AM99" s="275"/>
      <c r="AN99" s="275"/>
      <c r="AO99" s="275"/>
      <c r="AP99" s="275"/>
      <c r="AU99" s="276"/>
      <c r="BB99" s="266"/>
      <c r="BD99" s="266"/>
      <c r="BF99" s="266"/>
      <c r="BH99" s="266"/>
    </row>
    <row r="100" spans="4:60" s="262" customFormat="1" x14ac:dyDescent="0.25">
      <c r="D100" s="263"/>
      <c r="L100" s="274"/>
      <c r="AM100" s="275"/>
      <c r="AN100" s="275"/>
      <c r="AO100" s="275"/>
      <c r="AP100" s="275"/>
      <c r="AU100" s="276"/>
      <c r="BB100" s="266"/>
      <c r="BD100" s="266"/>
      <c r="BF100" s="266"/>
      <c r="BH100" s="266"/>
    </row>
    <row r="101" spans="4:60" s="262" customFormat="1" x14ac:dyDescent="0.25">
      <c r="D101" s="263"/>
      <c r="L101" s="274"/>
      <c r="AM101" s="275"/>
      <c r="AN101" s="275"/>
      <c r="AO101" s="275"/>
      <c r="AP101" s="275"/>
      <c r="AU101" s="276"/>
      <c r="BB101" s="266"/>
      <c r="BD101" s="266"/>
      <c r="BF101" s="266"/>
      <c r="BH101" s="266"/>
    </row>
    <row r="102" spans="4:60" s="262" customFormat="1" x14ac:dyDescent="0.25">
      <c r="D102" s="263"/>
      <c r="L102" s="274"/>
      <c r="AM102" s="275"/>
      <c r="AN102" s="275"/>
      <c r="AO102" s="275"/>
      <c r="AP102" s="275"/>
      <c r="AU102" s="276"/>
      <c r="BB102" s="266"/>
      <c r="BD102" s="266"/>
      <c r="BF102" s="266"/>
      <c r="BH102" s="266"/>
    </row>
    <row r="103" spans="4:60" s="262" customFormat="1" x14ac:dyDescent="0.25">
      <c r="D103" s="263"/>
      <c r="L103" s="274"/>
      <c r="AM103" s="275"/>
      <c r="AN103" s="275"/>
      <c r="AO103" s="275"/>
      <c r="AP103" s="275"/>
      <c r="AU103" s="276"/>
      <c r="BB103" s="266"/>
      <c r="BD103" s="266"/>
      <c r="BF103" s="266"/>
      <c r="BH103" s="266"/>
    </row>
    <row r="104" spans="4:60" s="262" customFormat="1" x14ac:dyDescent="0.25">
      <c r="D104" s="263"/>
      <c r="L104" s="274"/>
      <c r="AM104" s="275"/>
      <c r="AN104" s="275"/>
      <c r="AO104" s="275"/>
      <c r="AP104" s="275"/>
      <c r="AU104" s="276"/>
      <c r="BB104" s="266"/>
      <c r="BD104" s="266"/>
      <c r="BF104" s="266"/>
      <c r="BH104" s="266"/>
    </row>
    <row r="105" spans="4:60" s="262" customFormat="1" x14ac:dyDescent="0.25">
      <c r="D105" s="263"/>
      <c r="L105" s="274"/>
      <c r="AM105" s="275"/>
      <c r="AN105" s="275"/>
      <c r="AO105" s="275"/>
      <c r="AP105" s="275"/>
      <c r="AU105" s="276"/>
      <c r="BB105" s="266"/>
      <c r="BD105" s="266"/>
      <c r="BF105" s="266"/>
      <c r="BH105" s="266"/>
    </row>
    <row r="106" spans="4:60" s="262" customFormat="1" x14ac:dyDescent="0.25">
      <c r="D106" s="263"/>
      <c r="L106" s="274"/>
      <c r="AM106" s="275"/>
      <c r="AN106" s="275"/>
      <c r="AO106" s="275"/>
      <c r="AP106" s="275"/>
      <c r="AU106" s="276"/>
      <c r="BB106" s="266"/>
      <c r="BD106" s="266"/>
      <c r="BF106" s="266"/>
      <c r="BH106" s="266"/>
    </row>
    <row r="107" spans="4:60" s="262" customFormat="1" x14ac:dyDescent="0.25">
      <c r="D107" s="263"/>
      <c r="L107" s="274"/>
      <c r="AM107" s="275"/>
      <c r="AN107" s="275"/>
      <c r="AO107" s="275"/>
      <c r="AP107" s="275"/>
      <c r="AU107" s="276"/>
      <c r="BB107" s="266"/>
      <c r="BD107" s="266"/>
      <c r="BF107" s="266"/>
      <c r="BH107" s="266"/>
    </row>
    <row r="108" spans="4:60" s="262" customFormat="1" x14ac:dyDescent="0.25">
      <c r="D108" s="263"/>
      <c r="L108" s="274"/>
      <c r="AM108" s="275"/>
      <c r="AN108" s="275"/>
      <c r="AO108" s="275"/>
      <c r="AP108" s="275"/>
      <c r="AU108" s="276"/>
      <c r="BB108" s="266"/>
      <c r="BD108" s="266"/>
      <c r="BF108" s="266"/>
      <c r="BH108" s="266"/>
    </row>
    <row r="109" spans="4:60" s="262" customFormat="1" x14ac:dyDescent="0.25">
      <c r="D109" s="263"/>
      <c r="L109" s="274"/>
      <c r="AM109" s="275"/>
      <c r="AN109" s="275"/>
      <c r="AO109" s="275"/>
      <c r="AP109" s="275"/>
      <c r="AU109" s="276"/>
      <c r="BB109" s="266"/>
      <c r="BD109" s="266"/>
      <c r="BF109" s="266"/>
      <c r="BH109" s="266"/>
    </row>
    <row r="110" spans="4:60" s="262" customFormat="1" x14ac:dyDescent="0.25">
      <c r="D110" s="263"/>
      <c r="L110" s="274"/>
      <c r="AM110" s="275"/>
      <c r="AN110" s="275"/>
      <c r="AO110" s="275"/>
      <c r="AP110" s="275"/>
      <c r="AU110" s="276"/>
      <c r="BB110" s="266"/>
      <c r="BD110" s="266"/>
      <c r="BF110" s="266"/>
      <c r="BH110" s="266"/>
    </row>
    <row r="111" spans="4:60" s="262" customFormat="1" x14ac:dyDescent="0.25">
      <c r="D111" s="263"/>
      <c r="L111" s="274"/>
      <c r="AM111" s="275"/>
      <c r="AN111" s="275"/>
      <c r="AO111" s="275"/>
      <c r="AP111" s="275"/>
      <c r="AU111" s="276"/>
      <c r="BB111" s="266"/>
      <c r="BD111" s="266"/>
      <c r="BF111" s="266"/>
      <c r="BH111" s="266"/>
    </row>
    <row r="112" spans="4:60" s="262" customFormat="1" x14ac:dyDescent="0.25">
      <c r="D112" s="263"/>
      <c r="L112" s="274"/>
      <c r="AM112" s="275"/>
      <c r="AN112" s="275"/>
      <c r="AO112" s="275"/>
      <c r="AP112" s="275"/>
      <c r="AU112" s="276"/>
      <c r="BB112" s="266"/>
      <c r="BD112" s="266"/>
      <c r="BF112" s="266"/>
      <c r="BH112" s="266"/>
    </row>
    <row r="113" spans="4:60" s="262" customFormat="1" x14ac:dyDescent="0.25">
      <c r="D113" s="263"/>
      <c r="L113" s="274"/>
      <c r="AM113" s="275"/>
      <c r="AN113" s="275"/>
      <c r="AO113" s="275"/>
      <c r="AP113" s="275"/>
      <c r="AU113" s="276"/>
      <c r="BB113" s="266"/>
      <c r="BD113" s="266"/>
      <c r="BF113" s="266"/>
      <c r="BH113" s="266"/>
    </row>
    <row r="114" spans="4:60" s="262" customFormat="1" x14ac:dyDescent="0.25">
      <c r="D114" s="263"/>
      <c r="L114" s="274"/>
      <c r="AM114" s="275"/>
      <c r="AN114" s="275"/>
      <c r="AO114" s="275"/>
      <c r="AP114" s="275"/>
      <c r="AU114" s="276"/>
      <c r="BB114" s="266"/>
      <c r="BD114" s="266"/>
      <c r="BF114" s="266"/>
      <c r="BH114" s="266"/>
    </row>
    <row r="115" spans="4:60" s="262" customFormat="1" x14ac:dyDescent="0.25">
      <c r="D115" s="263"/>
      <c r="L115" s="274"/>
      <c r="AM115" s="275"/>
      <c r="AN115" s="275"/>
      <c r="AO115" s="275"/>
      <c r="AP115" s="275"/>
      <c r="AU115" s="276"/>
      <c r="BB115" s="266"/>
      <c r="BD115" s="266"/>
      <c r="BF115" s="266"/>
      <c r="BH115" s="266"/>
    </row>
    <row r="116" spans="4:60" s="262" customFormat="1" x14ac:dyDescent="0.25">
      <c r="D116" s="263"/>
      <c r="L116" s="274"/>
      <c r="AM116" s="275"/>
      <c r="AN116" s="275"/>
      <c r="AO116" s="275"/>
      <c r="AP116" s="275"/>
      <c r="AU116" s="276"/>
      <c r="BB116" s="266"/>
      <c r="BD116" s="266"/>
      <c r="BF116" s="266"/>
      <c r="BH116" s="266"/>
    </row>
    <row r="117" spans="4:60" s="262" customFormat="1" x14ac:dyDescent="0.25">
      <c r="D117" s="263"/>
      <c r="L117" s="274"/>
      <c r="AM117" s="275"/>
      <c r="AN117" s="275"/>
      <c r="AO117" s="275"/>
      <c r="AP117" s="275"/>
      <c r="AU117" s="276"/>
      <c r="BB117" s="266"/>
      <c r="BD117" s="266"/>
      <c r="BF117" s="266"/>
      <c r="BH117" s="266"/>
    </row>
    <row r="118" spans="4:60" s="262" customFormat="1" x14ac:dyDescent="0.25">
      <c r="D118" s="263"/>
      <c r="L118" s="274"/>
      <c r="AM118" s="275"/>
      <c r="AN118" s="275"/>
      <c r="AO118" s="275"/>
      <c r="AP118" s="275"/>
      <c r="AU118" s="276"/>
      <c r="BB118" s="266"/>
      <c r="BD118" s="266"/>
      <c r="BF118" s="266"/>
      <c r="BH118" s="266"/>
    </row>
    <row r="119" spans="4:60" s="262" customFormat="1" x14ac:dyDescent="0.25">
      <c r="D119" s="263"/>
      <c r="L119" s="274"/>
      <c r="AM119" s="275"/>
      <c r="AN119" s="275"/>
      <c r="AO119" s="275"/>
      <c r="AP119" s="275"/>
      <c r="AU119" s="276"/>
      <c r="BB119" s="266"/>
      <c r="BD119" s="266"/>
      <c r="BF119" s="266"/>
      <c r="BH119" s="266"/>
    </row>
    <row r="120" spans="4:60" s="262" customFormat="1" x14ac:dyDescent="0.25">
      <c r="D120" s="263"/>
      <c r="L120" s="274"/>
      <c r="AM120" s="275"/>
      <c r="AN120" s="275"/>
      <c r="AO120" s="275"/>
      <c r="AP120" s="275"/>
      <c r="AU120" s="276"/>
      <c r="BB120" s="266"/>
      <c r="BD120" s="266"/>
      <c r="BF120" s="266"/>
      <c r="BH120" s="266"/>
    </row>
    <row r="121" spans="4:60" s="262" customFormat="1" x14ac:dyDescent="0.25">
      <c r="D121" s="263"/>
      <c r="L121" s="274"/>
      <c r="AM121" s="275"/>
      <c r="AN121" s="275"/>
      <c r="AO121" s="275"/>
      <c r="AP121" s="275"/>
      <c r="AU121" s="276"/>
      <c r="BB121" s="266"/>
      <c r="BD121" s="266"/>
      <c r="BF121" s="266"/>
      <c r="BH121" s="266"/>
    </row>
    <row r="122" spans="4:60" s="262" customFormat="1" x14ac:dyDescent="0.25">
      <c r="D122" s="263"/>
      <c r="L122" s="274"/>
      <c r="AM122" s="275"/>
      <c r="AN122" s="275"/>
      <c r="AO122" s="275"/>
      <c r="AP122" s="275"/>
      <c r="AU122" s="276"/>
      <c r="BB122" s="266"/>
      <c r="BD122" s="266"/>
      <c r="BF122" s="266"/>
      <c r="BH122" s="266"/>
    </row>
    <row r="123" spans="4:60" s="262" customFormat="1" x14ac:dyDescent="0.25">
      <c r="D123" s="263"/>
      <c r="L123" s="274"/>
      <c r="AM123" s="275"/>
      <c r="AN123" s="275"/>
      <c r="AO123" s="275"/>
      <c r="AP123" s="275"/>
      <c r="AU123" s="276"/>
      <c r="BB123" s="266"/>
      <c r="BD123" s="266"/>
      <c r="BF123" s="266"/>
      <c r="BH123" s="266"/>
    </row>
    <row r="124" spans="4:60" s="262" customFormat="1" x14ac:dyDescent="0.25">
      <c r="D124" s="263"/>
      <c r="L124" s="274"/>
      <c r="AM124" s="275"/>
      <c r="AN124" s="275"/>
      <c r="AO124" s="275"/>
      <c r="AP124" s="275"/>
      <c r="AU124" s="276"/>
      <c r="BB124" s="266"/>
      <c r="BD124" s="266"/>
      <c r="BF124" s="266"/>
      <c r="BH124" s="266"/>
    </row>
    <row r="125" spans="4:60" s="262" customFormat="1" x14ac:dyDescent="0.25">
      <c r="D125" s="263"/>
      <c r="L125" s="274"/>
      <c r="AM125" s="275"/>
      <c r="AN125" s="275"/>
      <c r="AO125" s="275"/>
      <c r="AP125" s="275"/>
      <c r="AU125" s="276"/>
      <c r="BB125" s="266"/>
      <c r="BD125" s="266"/>
      <c r="BF125" s="266"/>
      <c r="BH125" s="266"/>
    </row>
    <row r="126" spans="4:60" s="262" customFormat="1" x14ac:dyDescent="0.25">
      <c r="D126" s="263"/>
      <c r="L126" s="274"/>
      <c r="AM126" s="275"/>
      <c r="AN126" s="275"/>
      <c r="AO126" s="275"/>
      <c r="AP126" s="275"/>
      <c r="AU126" s="276"/>
      <c r="BB126" s="266"/>
      <c r="BD126" s="266"/>
      <c r="BF126" s="266"/>
      <c r="BH126" s="266"/>
    </row>
    <row r="127" spans="4:60" s="262" customFormat="1" x14ac:dyDescent="0.25">
      <c r="D127" s="263"/>
      <c r="L127" s="274"/>
      <c r="AM127" s="275"/>
      <c r="AN127" s="275"/>
      <c r="AO127" s="275"/>
      <c r="AP127" s="275"/>
      <c r="AU127" s="276"/>
      <c r="BB127" s="266"/>
      <c r="BD127" s="266"/>
      <c r="BF127" s="266"/>
      <c r="BH127" s="266"/>
    </row>
    <row r="128" spans="4:60" s="262" customFormat="1" x14ac:dyDescent="0.25">
      <c r="D128" s="263"/>
      <c r="L128" s="274"/>
      <c r="AM128" s="275"/>
      <c r="AN128" s="275"/>
      <c r="AO128" s="275"/>
      <c r="AP128" s="275"/>
      <c r="AU128" s="276"/>
      <c r="BB128" s="266"/>
      <c r="BD128" s="266"/>
      <c r="BF128" s="266"/>
      <c r="BH128" s="266"/>
    </row>
    <row r="129" spans="4:60" s="262" customFormat="1" x14ac:dyDescent="0.25">
      <c r="D129" s="263"/>
      <c r="L129" s="274"/>
      <c r="AM129" s="275"/>
      <c r="AN129" s="275"/>
      <c r="AO129" s="275"/>
      <c r="AP129" s="275"/>
      <c r="AU129" s="276"/>
      <c r="BB129" s="266"/>
      <c r="BD129" s="266"/>
      <c r="BF129" s="266"/>
      <c r="BH129" s="266"/>
    </row>
    <row r="130" spans="4:60" s="262" customFormat="1" x14ac:dyDescent="0.25">
      <c r="D130" s="263"/>
      <c r="L130" s="274"/>
      <c r="AM130" s="275"/>
      <c r="AN130" s="275"/>
      <c r="AO130" s="275"/>
      <c r="AP130" s="275"/>
      <c r="AU130" s="276"/>
      <c r="BB130" s="266"/>
      <c r="BD130" s="266"/>
      <c r="BF130" s="266"/>
      <c r="BH130" s="266"/>
    </row>
    <row r="131" spans="4:60" s="262" customFormat="1" x14ac:dyDescent="0.25">
      <c r="D131" s="263"/>
      <c r="L131" s="274"/>
      <c r="AM131" s="275"/>
      <c r="AN131" s="275"/>
      <c r="AO131" s="275"/>
      <c r="AP131" s="275"/>
      <c r="AU131" s="276"/>
      <c r="BB131" s="266"/>
      <c r="BD131" s="266"/>
      <c r="BF131" s="266"/>
      <c r="BH131" s="266"/>
    </row>
    <row r="132" spans="4:60" s="262" customFormat="1" x14ac:dyDescent="0.25">
      <c r="D132" s="263"/>
      <c r="L132" s="274"/>
      <c r="AM132" s="275"/>
      <c r="AN132" s="275"/>
      <c r="AO132" s="275"/>
      <c r="AP132" s="275"/>
      <c r="AU132" s="276"/>
      <c r="BB132" s="266"/>
      <c r="BD132" s="266"/>
      <c r="BF132" s="266"/>
      <c r="BH132" s="266"/>
    </row>
    <row r="133" spans="4:60" s="262" customFormat="1" x14ac:dyDescent="0.25">
      <c r="D133" s="263"/>
      <c r="L133" s="274"/>
      <c r="AM133" s="275"/>
      <c r="AN133" s="275"/>
      <c r="AO133" s="275"/>
      <c r="AP133" s="275"/>
      <c r="AU133" s="276"/>
      <c r="BB133" s="266"/>
      <c r="BD133" s="266"/>
      <c r="BF133" s="266"/>
      <c r="BH133" s="266"/>
    </row>
    <row r="134" spans="4:60" s="262" customFormat="1" x14ac:dyDescent="0.25">
      <c r="D134" s="263"/>
      <c r="L134" s="274"/>
      <c r="AM134" s="275"/>
      <c r="AN134" s="275"/>
      <c r="AO134" s="275"/>
      <c r="AP134" s="275"/>
      <c r="AU134" s="276"/>
      <c r="BB134" s="266"/>
      <c r="BD134" s="266"/>
      <c r="BF134" s="266"/>
      <c r="BH134" s="266"/>
    </row>
    <row r="135" spans="4:60" s="262" customFormat="1" x14ac:dyDescent="0.25">
      <c r="D135" s="263"/>
      <c r="L135" s="274"/>
      <c r="AM135" s="275"/>
      <c r="AN135" s="275"/>
      <c r="AO135" s="275"/>
      <c r="AP135" s="275"/>
      <c r="AU135" s="276"/>
      <c r="BB135" s="266"/>
      <c r="BD135" s="266"/>
      <c r="BF135" s="266"/>
      <c r="BH135" s="266"/>
    </row>
    <row r="136" spans="4:60" s="262" customFormat="1" x14ac:dyDescent="0.25">
      <c r="D136" s="263"/>
      <c r="L136" s="274"/>
      <c r="AM136" s="275"/>
      <c r="AN136" s="275"/>
      <c r="AO136" s="275"/>
      <c r="AP136" s="275"/>
      <c r="AU136" s="276"/>
      <c r="BB136" s="266"/>
      <c r="BD136" s="266"/>
      <c r="BF136" s="266"/>
      <c r="BH136" s="266"/>
    </row>
    <row r="137" spans="4:60" s="262" customFormat="1" x14ac:dyDescent="0.25">
      <c r="D137" s="263"/>
      <c r="L137" s="274"/>
      <c r="AM137" s="275"/>
      <c r="AN137" s="275"/>
      <c r="AO137" s="275"/>
      <c r="AP137" s="275"/>
      <c r="AU137" s="276"/>
      <c r="BB137" s="266"/>
      <c r="BD137" s="266"/>
      <c r="BF137" s="266"/>
      <c r="BH137" s="266"/>
    </row>
    <row r="138" spans="4:60" s="262" customFormat="1" x14ac:dyDescent="0.25">
      <c r="D138" s="263"/>
      <c r="L138" s="274"/>
      <c r="AM138" s="275"/>
      <c r="AN138" s="275"/>
      <c r="AO138" s="275"/>
      <c r="AP138" s="275"/>
      <c r="AU138" s="276"/>
      <c r="BB138" s="266"/>
      <c r="BD138" s="266"/>
      <c r="BF138" s="266"/>
      <c r="BH138" s="266"/>
    </row>
    <row r="139" spans="4:60" s="262" customFormat="1" x14ac:dyDescent="0.25">
      <c r="D139" s="263"/>
      <c r="L139" s="274"/>
      <c r="AM139" s="275"/>
      <c r="AN139" s="275"/>
      <c r="AO139" s="275"/>
      <c r="AP139" s="275"/>
      <c r="AU139" s="276"/>
      <c r="BB139" s="266"/>
      <c r="BD139" s="266"/>
      <c r="BF139" s="266"/>
      <c r="BH139" s="266"/>
    </row>
    <row r="140" spans="4:60" s="262" customFormat="1" x14ac:dyDescent="0.25">
      <c r="D140" s="263"/>
      <c r="L140" s="274"/>
      <c r="AM140" s="275"/>
      <c r="AN140" s="275"/>
      <c r="AO140" s="275"/>
      <c r="AP140" s="275"/>
      <c r="AU140" s="276"/>
      <c r="BB140" s="266"/>
      <c r="BD140" s="266"/>
      <c r="BF140" s="266"/>
      <c r="BH140" s="266"/>
    </row>
    <row r="141" spans="4:60" s="262" customFormat="1" x14ac:dyDescent="0.25">
      <c r="D141" s="263"/>
      <c r="L141" s="274"/>
      <c r="AM141" s="275"/>
      <c r="AN141" s="275"/>
      <c r="AO141" s="275"/>
      <c r="AP141" s="275"/>
      <c r="AU141" s="276"/>
      <c r="BB141" s="266"/>
      <c r="BD141" s="266"/>
      <c r="BF141" s="266"/>
      <c r="BH141" s="266"/>
    </row>
    <row r="142" spans="4:60" s="262" customFormat="1" x14ac:dyDescent="0.25">
      <c r="D142" s="263"/>
      <c r="L142" s="274"/>
      <c r="AM142" s="275"/>
      <c r="AN142" s="275"/>
      <c r="AO142" s="275"/>
      <c r="AP142" s="275"/>
      <c r="AU142" s="276"/>
      <c r="BB142" s="266"/>
      <c r="BD142" s="266"/>
      <c r="BF142" s="266"/>
      <c r="BH142" s="266"/>
    </row>
    <row r="143" spans="4:60" s="262" customFormat="1" x14ac:dyDescent="0.25">
      <c r="D143" s="263"/>
      <c r="L143" s="274"/>
      <c r="AM143" s="275"/>
      <c r="AN143" s="275"/>
      <c r="AO143" s="275"/>
      <c r="AP143" s="275"/>
      <c r="AU143" s="276"/>
      <c r="BB143" s="266"/>
      <c r="BD143" s="266"/>
      <c r="BF143" s="266"/>
      <c r="BH143" s="266"/>
    </row>
    <row r="144" spans="4:60" s="262" customFormat="1" x14ac:dyDescent="0.25">
      <c r="D144" s="263"/>
      <c r="L144" s="274"/>
      <c r="AM144" s="275"/>
      <c r="AN144" s="275"/>
      <c r="AO144" s="275"/>
      <c r="AP144" s="275"/>
      <c r="AU144" s="276"/>
      <c r="BB144" s="266"/>
      <c r="BD144" s="266"/>
      <c r="BF144" s="266"/>
      <c r="BH144" s="266"/>
    </row>
    <row r="145" spans="4:60" s="262" customFormat="1" x14ac:dyDescent="0.25">
      <c r="D145" s="263"/>
      <c r="L145" s="274"/>
      <c r="AM145" s="275"/>
      <c r="AN145" s="275"/>
      <c r="AO145" s="275"/>
      <c r="AP145" s="275"/>
      <c r="AU145" s="276"/>
      <c r="BB145" s="266"/>
      <c r="BD145" s="266"/>
      <c r="BF145" s="266"/>
      <c r="BH145" s="266"/>
    </row>
    <row r="146" spans="4:60" s="262" customFormat="1" x14ac:dyDescent="0.25">
      <c r="D146" s="263"/>
      <c r="L146" s="274"/>
      <c r="AM146" s="275"/>
      <c r="AN146" s="275"/>
      <c r="AO146" s="275"/>
      <c r="AP146" s="275"/>
      <c r="AU146" s="276"/>
      <c r="BB146" s="266"/>
      <c r="BD146" s="266"/>
      <c r="BF146" s="266"/>
      <c r="BH146" s="266"/>
    </row>
    <row r="147" spans="4:60" s="262" customFormat="1" x14ac:dyDescent="0.25">
      <c r="D147" s="263"/>
      <c r="L147" s="274"/>
      <c r="AM147" s="275"/>
      <c r="AN147" s="275"/>
      <c r="AO147" s="275"/>
      <c r="AP147" s="275"/>
      <c r="AU147" s="276"/>
      <c r="BB147" s="266"/>
      <c r="BD147" s="266"/>
      <c r="BF147" s="266"/>
      <c r="BH147" s="266"/>
    </row>
    <row r="148" spans="4:60" s="262" customFormat="1" x14ac:dyDescent="0.25">
      <c r="D148" s="263"/>
      <c r="L148" s="274"/>
      <c r="AM148" s="275"/>
      <c r="AN148" s="275"/>
      <c r="AO148" s="275"/>
      <c r="AP148" s="275"/>
      <c r="AU148" s="276"/>
      <c r="BB148" s="266"/>
      <c r="BD148" s="266"/>
      <c r="BF148" s="266"/>
      <c r="BH148" s="266"/>
    </row>
    <row r="149" spans="4:60" s="262" customFormat="1" x14ac:dyDescent="0.25">
      <c r="D149" s="263"/>
      <c r="L149" s="274"/>
      <c r="AM149" s="275"/>
      <c r="AN149" s="275"/>
      <c r="AO149" s="275"/>
      <c r="AP149" s="275"/>
      <c r="AU149" s="276"/>
      <c r="BB149" s="266"/>
      <c r="BD149" s="266"/>
      <c r="BF149" s="266"/>
      <c r="BH149" s="266"/>
    </row>
    <row r="150" spans="4:60" s="262" customFormat="1" x14ac:dyDescent="0.25">
      <c r="D150" s="263"/>
      <c r="L150" s="274"/>
      <c r="AM150" s="275"/>
      <c r="AN150" s="275"/>
      <c r="AO150" s="275"/>
      <c r="AP150" s="275"/>
      <c r="AU150" s="276"/>
      <c r="BB150" s="266"/>
      <c r="BD150" s="266"/>
      <c r="BF150" s="266"/>
      <c r="BH150" s="266"/>
    </row>
    <row r="151" spans="4:60" s="262" customFormat="1" x14ac:dyDescent="0.25">
      <c r="D151" s="263"/>
      <c r="L151" s="274"/>
      <c r="AM151" s="275"/>
      <c r="AN151" s="275"/>
      <c r="AO151" s="275"/>
      <c r="AP151" s="275"/>
      <c r="AU151" s="276"/>
      <c r="BB151" s="266"/>
      <c r="BD151" s="266"/>
      <c r="BF151" s="266"/>
      <c r="BH151" s="266"/>
    </row>
    <row r="152" spans="4:60" s="262" customFormat="1" x14ac:dyDescent="0.25">
      <c r="D152" s="263"/>
      <c r="L152" s="274"/>
      <c r="AM152" s="275"/>
      <c r="AN152" s="275"/>
      <c r="AO152" s="275"/>
      <c r="AP152" s="275"/>
      <c r="AU152" s="276"/>
      <c r="BB152" s="266"/>
      <c r="BD152" s="266"/>
      <c r="BF152" s="266"/>
      <c r="BH152" s="266"/>
    </row>
    <row r="153" spans="4:60" s="262" customFormat="1" x14ac:dyDescent="0.25">
      <c r="D153" s="263"/>
      <c r="L153" s="274"/>
      <c r="AM153" s="275"/>
      <c r="AN153" s="275"/>
      <c r="AO153" s="275"/>
      <c r="AP153" s="275"/>
      <c r="AU153" s="276"/>
      <c r="BB153" s="266"/>
      <c r="BD153" s="266"/>
      <c r="BF153" s="266"/>
      <c r="BH153" s="266"/>
    </row>
    <row r="154" spans="4:60" s="262" customFormat="1" x14ac:dyDescent="0.25">
      <c r="D154" s="263"/>
      <c r="L154" s="274"/>
      <c r="AM154" s="275"/>
      <c r="AN154" s="275"/>
      <c r="AO154" s="275"/>
      <c r="AP154" s="275"/>
      <c r="AU154" s="276"/>
      <c r="BB154" s="266"/>
      <c r="BD154" s="266"/>
      <c r="BF154" s="266"/>
      <c r="BH154" s="266"/>
    </row>
    <row r="155" spans="4:60" s="262" customFormat="1" x14ac:dyDescent="0.25">
      <c r="D155" s="263"/>
      <c r="L155" s="274"/>
      <c r="AM155" s="275"/>
      <c r="AN155" s="275"/>
      <c r="AO155" s="275"/>
      <c r="AP155" s="275"/>
      <c r="AU155" s="276"/>
      <c r="BB155" s="266"/>
      <c r="BD155" s="266"/>
      <c r="BF155" s="266"/>
      <c r="BH155" s="266"/>
    </row>
    <row r="156" spans="4:60" s="262" customFormat="1" x14ac:dyDescent="0.25">
      <c r="D156" s="263"/>
      <c r="L156" s="274"/>
      <c r="AM156" s="275"/>
      <c r="AN156" s="275"/>
      <c r="AO156" s="275"/>
      <c r="AP156" s="275"/>
      <c r="AU156" s="276"/>
      <c r="BB156" s="266"/>
      <c r="BD156" s="266"/>
      <c r="BF156" s="266"/>
      <c r="BH156" s="266"/>
    </row>
    <row r="157" spans="4:60" s="262" customFormat="1" x14ac:dyDescent="0.25">
      <c r="D157" s="263"/>
      <c r="L157" s="274"/>
      <c r="AM157" s="275"/>
      <c r="AN157" s="275"/>
      <c r="AO157" s="275"/>
      <c r="AP157" s="275"/>
      <c r="AU157" s="276"/>
      <c r="BB157" s="266"/>
      <c r="BD157" s="266"/>
      <c r="BF157" s="266"/>
      <c r="BH157" s="266"/>
    </row>
    <row r="158" spans="4:60" s="262" customFormat="1" x14ac:dyDescent="0.25">
      <c r="D158" s="263"/>
      <c r="L158" s="274"/>
      <c r="AM158" s="275"/>
      <c r="AN158" s="275"/>
      <c r="AO158" s="275"/>
      <c r="AP158" s="275"/>
      <c r="AU158" s="276"/>
      <c r="BB158" s="266"/>
      <c r="BD158" s="266"/>
      <c r="BF158" s="266"/>
      <c r="BH158" s="266"/>
    </row>
    <row r="159" spans="4:60" s="262" customFormat="1" x14ac:dyDescent="0.25">
      <c r="D159" s="263"/>
      <c r="L159" s="274"/>
      <c r="AM159" s="275"/>
      <c r="AN159" s="275"/>
      <c r="AO159" s="275"/>
      <c r="AP159" s="275"/>
      <c r="AU159" s="276"/>
      <c r="BB159" s="266"/>
      <c r="BD159" s="266"/>
      <c r="BF159" s="266"/>
      <c r="BH159" s="266"/>
    </row>
    <row r="160" spans="4:60" s="262" customFormat="1" x14ac:dyDescent="0.25">
      <c r="D160" s="263"/>
      <c r="L160" s="274"/>
      <c r="AM160" s="275"/>
      <c r="AN160" s="275"/>
      <c r="AO160" s="275"/>
      <c r="AP160" s="275"/>
      <c r="AU160" s="276"/>
      <c r="BB160" s="266"/>
      <c r="BD160" s="266"/>
      <c r="BF160" s="266"/>
      <c r="BH160" s="266"/>
    </row>
    <row r="161" spans="4:60" s="262" customFormat="1" x14ac:dyDescent="0.25">
      <c r="D161" s="263"/>
      <c r="L161" s="274"/>
      <c r="AM161" s="275"/>
      <c r="AN161" s="275"/>
      <c r="AO161" s="275"/>
      <c r="AP161" s="275"/>
      <c r="AU161" s="276"/>
      <c r="BB161" s="266"/>
      <c r="BD161" s="266"/>
      <c r="BF161" s="266"/>
      <c r="BH161" s="266"/>
    </row>
    <row r="162" spans="4:60" s="262" customFormat="1" x14ac:dyDescent="0.25">
      <c r="D162" s="263"/>
      <c r="L162" s="274"/>
      <c r="AM162" s="275"/>
      <c r="AN162" s="275"/>
      <c r="AO162" s="275"/>
      <c r="AP162" s="275"/>
      <c r="AU162" s="276"/>
      <c r="BB162" s="266"/>
      <c r="BD162" s="266"/>
      <c r="BF162" s="266"/>
      <c r="BH162" s="266"/>
    </row>
    <row r="163" spans="4:60" s="262" customFormat="1" x14ac:dyDescent="0.25">
      <c r="D163" s="263"/>
      <c r="L163" s="274"/>
      <c r="AM163" s="275"/>
      <c r="AN163" s="275"/>
      <c r="AO163" s="275"/>
      <c r="AP163" s="275"/>
      <c r="AU163" s="276"/>
      <c r="BB163" s="266"/>
      <c r="BD163" s="266"/>
      <c r="BF163" s="266"/>
      <c r="BH163" s="266"/>
    </row>
    <row r="164" spans="4:60" s="262" customFormat="1" x14ac:dyDescent="0.25">
      <c r="D164" s="263"/>
      <c r="L164" s="274"/>
      <c r="AM164" s="275"/>
      <c r="AN164" s="275"/>
      <c r="AO164" s="275"/>
      <c r="AP164" s="275"/>
      <c r="AU164" s="276"/>
      <c r="BB164" s="266"/>
      <c r="BD164" s="266"/>
      <c r="BF164" s="266"/>
      <c r="BH164" s="266"/>
    </row>
    <row r="165" spans="4:60" s="262" customFormat="1" x14ac:dyDescent="0.25">
      <c r="D165" s="263"/>
      <c r="L165" s="274"/>
      <c r="AM165" s="275"/>
      <c r="AN165" s="275"/>
      <c r="AO165" s="275"/>
      <c r="AP165" s="275"/>
      <c r="AU165" s="276"/>
      <c r="BB165" s="266"/>
      <c r="BD165" s="266"/>
      <c r="BF165" s="266"/>
      <c r="BH165" s="266"/>
    </row>
    <row r="166" spans="4:60" s="262" customFormat="1" x14ac:dyDescent="0.25">
      <c r="D166" s="263"/>
      <c r="L166" s="274"/>
      <c r="AM166" s="275"/>
      <c r="AN166" s="275"/>
      <c r="AO166" s="275"/>
      <c r="AP166" s="275"/>
      <c r="AU166" s="276"/>
      <c r="BB166" s="266"/>
      <c r="BD166" s="266"/>
      <c r="BF166" s="266"/>
      <c r="BH166" s="266"/>
    </row>
    <row r="167" spans="4:60" s="262" customFormat="1" x14ac:dyDescent="0.25">
      <c r="D167" s="263"/>
      <c r="L167" s="274"/>
      <c r="AM167" s="275"/>
      <c r="AN167" s="275"/>
      <c r="AO167" s="275"/>
      <c r="AP167" s="275"/>
      <c r="AU167" s="276"/>
      <c r="BB167" s="266"/>
      <c r="BD167" s="266"/>
      <c r="BF167" s="266"/>
      <c r="BH167" s="266"/>
    </row>
    <row r="168" spans="4:60" s="262" customFormat="1" x14ac:dyDescent="0.25">
      <c r="D168" s="263"/>
      <c r="L168" s="274"/>
      <c r="AM168" s="275"/>
      <c r="AN168" s="275"/>
      <c r="AO168" s="275"/>
      <c r="AP168" s="275"/>
      <c r="AU168" s="276"/>
      <c r="BB168" s="266"/>
      <c r="BD168" s="266"/>
      <c r="BF168" s="266"/>
      <c r="BH168" s="266"/>
    </row>
    <row r="169" spans="4:60" s="262" customFormat="1" x14ac:dyDescent="0.25">
      <c r="D169" s="263"/>
      <c r="L169" s="274"/>
      <c r="AM169" s="275"/>
      <c r="AN169" s="275"/>
      <c r="AO169" s="275"/>
      <c r="AP169" s="275"/>
      <c r="AU169" s="276"/>
      <c r="BB169" s="266"/>
      <c r="BD169" s="266"/>
      <c r="BF169" s="266"/>
      <c r="BH169" s="266"/>
    </row>
    <row r="170" spans="4:60" s="262" customFormat="1" x14ac:dyDescent="0.25">
      <c r="D170" s="263"/>
      <c r="L170" s="274"/>
      <c r="AM170" s="275"/>
      <c r="AN170" s="275"/>
      <c r="AO170" s="275"/>
      <c r="AP170" s="275"/>
      <c r="AU170" s="276"/>
      <c r="BB170" s="266"/>
      <c r="BD170" s="266"/>
      <c r="BF170" s="266"/>
      <c r="BH170" s="266"/>
    </row>
    <row r="171" spans="4:60" s="262" customFormat="1" x14ac:dyDescent="0.25">
      <c r="D171" s="263"/>
      <c r="L171" s="274"/>
      <c r="AM171" s="275"/>
      <c r="AN171" s="275"/>
      <c r="AO171" s="275"/>
      <c r="AP171" s="275"/>
      <c r="AU171" s="276"/>
      <c r="BB171" s="266"/>
      <c r="BD171" s="266"/>
      <c r="BF171" s="266"/>
      <c r="BH171" s="266"/>
    </row>
    <row r="172" spans="4:60" s="262" customFormat="1" x14ac:dyDescent="0.25">
      <c r="D172" s="263"/>
      <c r="L172" s="274"/>
      <c r="AM172" s="275"/>
      <c r="AN172" s="275"/>
      <c r="AO172" s="275"/>
      <c r="AP172" s="275"/>
      <c r="AU172" s="276"/>
      <c r="BB172" s="266"/>
      <c r="BD172" s="266"/>
      <c r="BF172" s="266"/>
      <c r="BH172" s="266"/>
    </row>
    <row r="173" spans="4:60" s="262" customFormat="1" x14ac:dyDescent="0.25">
      <c r="D173" s="263"/>
      <c r="L173" s="274"/>
      <c r="AM173" s="275"/>
      <c r="AN173" s="275"/>
      <c r="AO173" s="275"/>
      <c r="AP173" s="275"/>
      <c r="AU173" s="276"/>
      <c r="BB173" s="266"/>
      <c r="BD173" s="266"/>
      <c r="BF173" s="266"/>
      <c r="BH173" s="266"/>
    </row>
    <row r="174" spans="4:60" s="262" customFormat="1" x14ac:dyDescent="0.25">
      <c r="D174" s="263"/>
      <c r="L174" s="274"/>
      <c r="AM174" s="275"/>
      <c r="AN174" s="275"/>
      <c r="AO174" s="275"/>
      <c r="AP174" s="275"/>
      <c r="AU174" s="276"/>
      <c r="BB174" s="266"/>
      <c r="BD174" s="266"/>
      <c r="BF174" s="266"/>
      <c r="BH174" s="266"/>
    </row>
    <row r="175" spans="4:60" s="262" customFormat="1" x14ac:dyDescent="0.25">
      <c r="D175" s="263"/>
      <c r="L175" s="274"/>
      <c r="AM175" s="275"/>
      <c r="AN175" s="275"/>
      <c r="AO175" s="275"/>
      <c r="AP175" s="275"/>
      <c r="AU175" s="276"/>
      <c r="BB175" s="266"/>
      <c r="BD175" s="266"/>
      <c r="BF175" s="266"/>
      <c r="BH175" s="266"/>
    </row>
    <row r="176" spans="4:60" s="262" customFormat="1" x14ac:dyDescent="0.25">
      <c r="D176" s="263"/>
      <c r="L176" s="274"/>
      <c r="AM176" s="275"/>
      <c r="AN176" s="275"/>
      <c r="AO176" s="275"/>
      <c r="AP176" s="275"/>
      <c r="AU176" s="276"/>
      <c r="BB176" s="266"/>
      <c r="BD176" s="266"/>
      <c r="BF176" s="266"/>
      <c r="BH176" s="266"/>
    </row>
    <row r="177" spans="4:60" s="262" customFormat="1" x14ac:dyDescent="0.25">
      <c r="D177" s="263"/>
      <c r="L177" s="274"/>
      <c r="AM177" s="275"/>
      <c r="AN177" s="275"/>
      <c r="AO177" s="275"/>
      <c r="AP177" s="275"/>
      <c r="AU177" s="276"/>
      <c r="BB177" s="266"/>
      <c r="BD177" s="266"/>
      <c r="BF177" s="266"/>
      <c r="BH177" s="266"/>
    </row>
    <row r="178" spans="4:60" s="262" customFormat="1" x14ac:dyDescent="0.25">
      <c r="D178" s="263"/>
      <c r="L178" s="274"/>
      <c r="AM178" s="275"/>
      <c r="AN178" s="275"/>
      <c r="AO178" s="275"/>
      <c r="AP178" s="275"/>
      <c r="AU178" s="276"/>
      <c r="BB178" s="266"/>
      <c r="BD178" s="266"/>
      <c r="BF178" s="266"/>
      <c r="BH178" s="266"/>
    </row>
    <row r="179" spans="4:60" s="262" customFormat="1" x14ac:dyDescent="0.25">
      <c r="D179" s="263"/>
      <c r="L179" s="274"/>
      <c r="AM179" s="275"/>
      <c r="AN179" s="275"/>
      <c r="AO179" s="275"/>
      <c r="AP179" s="275"/>
      <c r="AU179" s="276"/>
      <c r="BB179" s="266"/>
      <c r="BD179" s="266"/>
      <c r="BF179" s="266"/>
      <c r="BH179" s="266"/>
    </row>
    <row r="180" spans="4:60" s="262" customFormat="1" x14ac:dyDescent="0.25">
      <c r="D180" s="263"/>
      <c r="L180" s="274"/>
      <c r="AM180" s="275"/>
      <c r="AN180" s="275"/>
      <c r="AO180" s="275"/>
      <c r="AP180" s="275"/>
      <c r="AU180" s="276"/>
      <c r="BB180" s="266"/>
      <c r="BD180" s="266"/>
      <c r="BF180" s="266"/>
      <c r="BH180" s="266"/>
    </row>
    <row r="181" spans="4:60" s="262" customFormat="1" x14ac:dyDescent="0.25">
      <c r="D181" s="263"/>
      <c r="L181" s="274"/>
      <c r="AM181" s="275"/>
      <c r="AN181" s="275"/>
      <c r="AO181" s="275"/>
      <c r="AP181" s="275"/>
      <c r="AU181" s="276"/>
      <c r="BB181" s="266"/>
      <c r="BD181" s="266"/>
      <c r="BF181" s="266"/>
      <c r="BH181" s="266"/>
    </row>
    <row r="182" spans="4:60" s="262" customFormat="1" x14ac:dyDescent="0.25">
      <c r="D182" s="263"/>
      <c r="L182" s="274"/>
      <c r="AM182" s="275"/>
      <c r="AN182" s="275"/>
      <c r="AO182" s="275"/>
      <c r="AP182" s="275"/>
      <c r="AU182" s="276"/>
      <c r="BB182" s="266"/>
      <c r="BD182" s="266"/>
      <c r="BF182" s="266"/>
      <c r="BH182" s="266"/>
    </row>
    <row r="183" spans="4:60" s="262" customFormat="1" x14ac:dyDescent="0.25">
      <c r="D183" s="263"/>
      <c r="L183" s="274"/>
      <c r="AM183" s="275"/>
      <c r="AN183" s="275"/>
      <c r="AO183" s="275"/>
      <c r="AP183" s="275"/>
      <c r="AU183" s="276"/>
      <c r="BB183" s="266"/>
      <c r="BD183" s="266"/>
      <c r="BF183" s="266"/>
      <c r="BH183" s="266"/>
    </row>
    <row r="184" spans="4:60" s="262" customFormat="1" x14ac:dyDescent="0.25">
      <c r="D184" s="263"/>
      <c r="L184" s="274"/>
      <c r="AM184" s="275"/>
      <c r="AN184" s="275"/>
      <c r="AO184" s="275"/>
      <c r="AP184" s="275"/>
      <c r="AU184" s="276"/>
      <c r="BB184" s="266"/>
      <c r="BD184" s="266"/>
      <c r="BF184" s="266"/>
      <c r="BH184" s="266"/>
    </row>
    <row r="185" spans="4:60" s="262" customFormat="1" x14ac:dyDescent="0.25">
      <c r="D185" s="263"/>
      <c r="L185" s="274"/>
      <c r="AM185" s="275"/>
      <c r="AN185" s="275"/>
      <c r="AO185" s="275"/>
      <c r="AP185" s="275"/>
      <c r="AU185" s="276"/>
      <c r="BB185" s="266"/>
      <c r="BD185" s="266"/>
      <c r="BF185" s="266"/>
      <c r="BH185" s="266"/>
    </row>
    <row r="186" spans="4:60" s="262" customFormat="1" x14ac:dyDescent="0.25">
      <c r="D186" s="263"/>
      <c r="L186" s="274"/>
      <c r="AM186" s="275"/>
      <c r="AN186" s="275"/>
      <c r="AO186" s="275"/>
      <c r="AP186" s="275"/>
      <c r="AU186" s="276"/>
      <c r="BB186" s="266"/>
      <c r="BD186" s="266"/>
      <c r="BF186" s="266"/>
      <c r="BH186" s="266"/>
    </row>
    <row r="187" spans="4:60" s="262" customFormat="1" x14ac:dyDescent="0.25">
      <c r="D187" s="263"/>
      <c r="L187" s="274"/>
      <c r="AM187" s="275"/>
      <c r="AN187" s="275"/>
      <c r="AO187" s="275"/>
      <c r="AP187" s="275"/>
      <c r="AU187" s="276"/>
      <c r="BB187" s="266"/>
      <c r="BD187" s="266"/>
      <c r="BF187" s="266"/>
      <c r="BH187" s="266"/>
    </row>
    <row r="188" spans="4:60" s="262" customFormat="1" x14ac:dyDescent="0.25">
      <c r="D188" s="263"/>
      <c r="L188" s="274"/>
      <c r="AM188" s="275"/>
      <c r="AN188" s="275"/>
      <c r="AO188" s="275"/>
      <c r="AP188" s="275"/>
      <c r="AU188" s="276"/>
      <c r="BB188" s="266"/>
      <c r="BD188" s="266"/>
      <c r="BF188" s="266"/>
      <c r="BH188" s="266"/>
    </row>
    <row r="189" spans="4:60" s="262" customFormat="1" x14ac:dyDescent="0.25">
      <c r="D189" s="263"/>
      <c r="L189" s="274"/>
      <c r="AM189" s="275"/>
      <c r="AN189" s="275"/>
      <c r="AO189" s="275"/>
      <c r="AP189" s="275"/>
      <c r="AU189" s="276"/>
      <c r="BB189" s="266"/>
      <c r="BD189" s="266"/>
      <c r="BF189" s="266"/>
      <c r="BH189" s="266"/>
    </row>
    <row r="190" spans="4:60" s="262" customFormat="1" x14ac:dyDescent="0.25">
      <c r="D190" s="263"/>
      <c r="L190" s="274"/>
      <c r="AM190" s="275"/>
      <c r="AN190" s="275"/>
      <c r="AO190" s="275"/>
      <c r="AP190" s="275"/>
      <c r="AU190" s="276"/>
      <c r="BB190" s="266"/>
      <c r="BD190" s="266"/>
      <c r="BF190" s="266"/>
      <c r="BH190" s="266"/>
    </row>
    <row r="191" spans="4:60" s="262" customFormat="1" x14ac:dyDescent="0.25">
      <c r="D191" s="263"/>
      <c r="L191" s="274"/>
      <c r="AM191" s="275"/>
      <c r="AN191" s="275"/>
      <c r="AO191" s="275"/>
      <c r="AP191" s="275"/>
      <c r="AU191" s="276"/>
      <c r="BB191" s="266"/>
      <c r="BD191" s="266"/>
      <c r="BF191" s="266"/>
      <c r="BH191" s="266"/>
    </row>
    <row r="192" spans="4:60" s="262" customFormat="1" x14ac:dyDescent="0.25">
      <c r="D192" s="263"/>
      <c r="L192" s="274"/>
      <c r="AM192" s="275"/>
      <c r="AN192" s="275"/>
      <c r="AO192" s="275"/>
      <c r="AP192" s="275"/>
      <c r="AU192" s="276"/>
      <c r="BB192" s="266"/>
      <c r="BD192" s="266"/>
      <c r="BF192" s="266"/>
      <c r="BH192" s="266"/>
    </row>
    <row r="193" spans="4:60" s="262" customFormat="1" x14ac:dyDescent="0.25">
      <c r="D193" s="263"/>
      <c r="L193" s="274"/>
      <c r="AM193" s="275"/>
      <c r="AN193" s="275"/>
      <c r="AO193" s="275"/>
      <c r="AP193" s="275"/>
      <c r="AU193" s="276"/>
      <c r="BB193" s="266"/>
      <c r="BD193" s="266"/>
      <c r="BF193" s="266"/>
      <c r="BH193" s="266"/>
    </row>
    <row r="194" spans="4:60" s="262" customFormat="1" x14ac:dyDescent="0.25">
      <c r="D194" s="263"/>
      <c r="L194" s="274"/>
      <c r="AM194" s="275"/>
      <c r="AN194" s="275"/>
      <c r="AO194" s="275"/>
      <c r="AP194" s="275"/>
      <c r="AU194" s="276"/>
      <c r="BB194" s="266"/>
      <c r="BD194" s="266"/>
      <c r="BF194" s="266"/>
      <c r="BH194" s="266"/>
    </row>
    <row r="195" spans="4:60" s="262" customFormat="1" x14ac:dyDescent="0.25">
      <c r="D195" s="263"/>
      <c r="L195" s="274"/>
      <c r="AM195" s="275"/>
      <c r="AN195" s="275"/>
      <c r="AO195" s="275"/>
      <c r="AP195" s="275"/>
      <c r="AU195" s="276"/>
      <c r="BB195" s="266"/>
      <c r="BD195" s="266"/>
      <c r="BF195" s="266"/>
      <c r="BH195" s="266"/>
    </row>
    <row r="196" spans="4:60" s="262" customFormat="1" x14ac:dyDescent="0.25">
      <c r="D196" s="263"/>
      <c r="L196" s="274"/>
      <c r="AM196" s="275"/>
      <c r="AN196" s="275"/>
      <c r="AO196" s="275"/>
      <c r="AP196" s="275"/>
      <c r="AU196" s="276"/>
      <c r="BB196" s="266"/>
      <c r="BD196" s="266"/>
      <c r="BF196" s="266"/>
      <c r="BH196" s="266"/>
    </row>
    <row r="197" spans="4:60" s="262" customFormat="1" x14ac:dyDescent="0.25">
      <c r="D197" s="263"/>
      <c r="L197" s="274"/>
      <c r="AM197" s="275"/>
      <c r="AN197" s="275"/>
      <c r="AO197" s="275"/>
      <c r="AP197" s="275"/>
      <c r="AU197" s="276"/>
      <c r="BB197" s="266"/>
      <c r="BD197" s="266"/>
      <c r="BF197" s="266"/>
      <c r="BH197" s="266"/>
    </row>
    <row r="198" spans="4:60" s="262" customFormat="1" x14ac:dyDescent="0.25">
      <c r="D198" s="263"/>
      <c r="L198" s="274"/>
      <c r="AM198" s="275"/>
      <c r="AN198" s="275"/>
      <c r="AO198" s="275"/>
      <c r="AP198" s="275"/>
      <c r="AU198" s="276"/>
      <c r="BB198" s="266"/>
      <c r="BD198" s="266"/>
      <c r="BF198" s="266"/>
      <c r="BH198" s="266"/>
    </row>
    <row r="199" spans="4:60" s="262" customFormat="1" x14ac:dyDescent="0.25">
      <c r="D199" s="263"/>
      <c r="L199" s="274"/>
      <c r="AM199" s="275"/>
      <c r="AN199" s="275"/>
      <c r="AO199" s="275"/>
      <c r="AP199" s="275"/>
      <c r="AU199" s="276"/>
      <c r="BB199" s="266"/>
      <c r="BD199" s="266"/>
      <c r="BF199" s="266"/>
      <c r="BH199" s="266"/>
    </row>
    <row r="200" spans="4:60" s="262" customFormat="1" x14ac:dyDescent="0.25">
      <c r="D200" s="263"/>
      <c r="L200" s="274"/>
      <c r="AM200" s="275"/>
      <c r="AN200" s="275"/>
      <c r="AO200" s="275"/>
      <c r="AP200" s="275"/>
      <c r="AU200" s="276"/>
      <c r="BB200" s="266"/>
      <c r="BD200" s="266"/>
      <c r="BF200" s="266"/>
      <c r="BH200" s="266"/>
    </row>
    <row r="201" spans="4:60" s="262" customFormat="1" x14ac:dyDescent="0.25">
      <c r="D201" s="263"/>
      <c r="L201" s="274"/>
      <c r="AM201" s="275"/>
      <c r="AN201" s="275"/>
      <c r="AO201" s="275"/>
      <c r="AP201" s="275"/>
      <c r="AU201" s="276"/>
      <c r="BB201" s="266"/>
      <c r="BD201" s="266"/>
      <c r="BF201" s="266"/>
      <c r="BH201" s="266"/>
    </row>
    <row r="202" spans="4:60" s="262" customFormat="1" x14ac:dyDescent="0.25">
      <c r="D202" s="263"/>
      <c r="L202" s="274"/>
      <c r="AM202" s="275"/>
      <c r="AN202" s="275"/>
      <c r="AO202" s="275"/>
      <c r="AP202" s="275"/>
      <c r="AU202" s="276"/>
      <c r="BB202" s="266"/>
      <c r="BD202" s="266"/>
      <c r="BF202" s="266"/>
      <c r="BH202" s="266"/>
    </row>
    <row r="203" spans="4:60" s="262" customFormat="1" x14ac:dyDescent="0.25">
      <c r="D203" s="263"/>
      <c r="L203" s="274"/>
      <c r="AM203" s="275"/>
      <c r="AN203" s="275"/>
      <c r="AO203" s="275"/>
      <c r="AP203" s="275"/>
      <c r="AU203" s="276"/>
      <c r="BB203" s="266"/>
      <c r="BD203" s="266"/>
      <c r="BF203" s="266"/>
      <c r="BH203" s="266"/>
    </row>
    <row r="204" spans="4:60" s="262" customFormat="1" x14ac:dyDescent="0.25">
      <c r="D204" s="263"/>
      <c r="L204" s="274"/>
      <c r="AM204" s="275"/>
      <c r="AN204" s="275"/>
      <c r="AO204" s="275"/>
      <c r="AP204" s="275"/>
      <c r="AU204" s="276"/>
      <c r="BB204" s="266"/>
      <c r="BD204" s="266"/>
      <c r="BF204" s="266"/>
      <c r="BH204" s="266"/>
    </row>
    <row r="205" spans="4:60" s="262" customFormat="1" x14ac:dyDescent="0.25">
      <c r="D205" s="263"/>
      <c r="L205" s="274"/>
      <c r="AM205" s="275"/>
      <c r="AN205" s="275"/>
      <c r="AO205" s="275"/>
      <c r="AP205" s="275"/>
      <c r="AU205" s="276"/>
      <c r="BB205" s="266"/>
      <c r="BD205" s="266"/>
      <c r="BF205" s="266"/>
      <c r="BH205" s="266"/>
    </row>
    <row r="206" spans="4:60" s="262" customFormat="1" x14ac:dyDescent="0.25">
      <c r="D206" s="263"/>
      <c r="L206" s="274"/>
      <c r="AM206" s="275"/>
      <c r="AN206" s="275"/>
      <c r="AO206" s="275"/>
      <c r="AP206" s="275"/>
      <c r="AU206" s="276"/>
      <c r="BB206" s="266"/>
      <c r="BD206" s="266"/>
      <c r="BF206" s="266"/>
      <c r="BH206" s="266"/>
    </row>
    <row r="207" spans="4:60" s="262" customFormat="1" x14ac:dyDescent="0.25">
      <c r="D207" s="263"/>
      <c r="L207" s="274"/>
      <c r="AM207" s="275"/>
      <c r="AN207" s="275"/>
      <c r="AO207" s="275"/>
      <c r="AP207" s="275"/>
      <c r="AU207" s="276"/>
      <c r="BB207" s="266"/>
      <c r="BD207" s="266"/>
      <c r="BF207" s="266"/>
      <c r="BH207" s="266"/>
    </row>
    <row r="208" spans="4:60" s="262" customFormat="1" x14ac:dyDescent="0.25">
      <c r="D208" s="263"/>
      <c r="L208" s="274"/>
      <c r="AM208" s="275"/>
      <c r="AN208" s="275"/>
      <c r="AO208" s="275"/>
      <c r="AP208" s="275"/>
      <c r="AU208" s="276"/>
      <c r="BB208" s="266"/>
      <c r="BD208" s="266"/>
      <c r="BF208" s="266"/>
      <c r="BH208" s="266"/>
    </row>
    <row r="209" spans="4:60" s="262" customFormat="1" x14ac:dyDescent="0.25">
      <c r="D209" s="263"/>
      <c r="L209" s="274"/>
      <c r="AM209" s="275"/>
      <c r="AN209" s="275"/>
      <c r="AO209" s="275"/>
      <c r="AP209" s="275"/>
      <c r="AU209" s="276"/>
      <c r="BB209" s="266"/>
      <c r="BD209" s="266"/>
      <c r="BF209" s="266"/>
      <c r="BH209" s="266"/>
    </row>
    <row r="210" spans="4:60" s="262" customFormat="1" x14ac:dyDescent="0.25">
      <c r="D210" s="263"/>
      <c r="L210" s="274"/>
      <c r="AM210" s="275"/>
      <c r="AN210" s="275"/>
      <c r="AO210" s="275"/>
      <c r="AP210" s="275"/>
      <c r="AU210" s="276"/>
      <c r="BB210" s="266"/>
      <c r="BD210" s="266"/>
      <c r="BF210" s="266"/>
      <c r="BH210" s="266"/>
    </row>
    <row r="211" spans="4:60" s="262" customFormat="1" x14ac:dyDescent="0.25">
      <c r="D211" s="263"/>
      <c r="L211" s="274"/>
      <c r="AM211" s="275"/>
      <c r="AN211" s="275"/>
      <c r="AO211" s="275"/>
      <c r="AP211" s="275"/>
      <c r="AU211" s="276"/>
      <c r="BB211" s="266"/>
      <c r="BD211" s="266"/>
      <c r="BF211" s="266"/>
      <c r="BH211" s="266"/>
    </row>
    <row r="212" spans="4:60" s="262" customFormat="1" x14ac:dyDescent="0.25">
      <c r="D212" s="263"/>
      <c r="L212" s="274"/>
      <c r="AM212" s="275"/>
      <c r="AN212" s="275"/>
      <c r="AO212" s="275"/>
      <c r="AP212" s="275"/>
      <c r="AU212" s="276"/>
      <c r="BB212" s="266"/>
      <c r="BD212" s="266"/>
      <c r="BF212" s="266"/>
      <c r="BH212" s="266"/>
    </row>
    <row r="213" spans="4:60" s="262" customFormat="1" x14ac:dyDescent="0.25">
      <c r="D213" s="263"/>
      <c r="L213" s="274"/>
      <c r="AM213" s="275"/>
      <c r="AN213" s="275"/>
      <c r="AO213" s="275"/>
      <c r="AP213" s="275"/>
      <c r="AU213" s="276"/>
      <c r="BB213" s="266"/>
      <c r="BD213" s="266"/>
      <c r="BF213" s="266"/>
      <c r="BH213" s="266"/>
    </row>
    <row r="214" spans="4:60" s="262" customFormat="1" x14ac:dyDescent="0.25">
      <c r="D214" s="263"/>
      <c r="L214" s="274"/>
      <c r="AM214" s="275"/>
      <c r="AN214" s="275"/>
      <c r="AO214" s="275"/>
      <c r="AP214" s="275"/>
      <c r="AU214" s="276"/>
      <c r="BB214" s="266"/>
      <c r="BD214" s="266"/>
      <c r="BF214" s="266"/>
      <c r="BH214" s="266"/>
    </row>
    <row r="215" spans="4:60" s="262" customFormat="1" x14ac:dyDescent="0.25">
      <c r="D215" s="263"/>
      <c r="L215" s="274"/>
      <c r="AM215" s="275"/>
      <c r="AN215" s="275"/>
      <c r="AO215" s="275"/>
      <c r="AP215" s="275"/>
      <c r="AU215" s="276"/>
      <c r="BB215" s="266"/>
      <c r="BD215" s="266"/>
      <c r="BF215" s="266"/>
      <c r="BH215" s="266"/>
    </row>
    <row r="216" spans="4:60" s="262" customFormat="1" x14ac:dyDescent="0.25">
      <c r="D216" s="263"/>
      <c r="L216" s="274"/>
      <c r="AM216" s="275"/>
      <c r="AN216" s="275"/>
      <c r="AO216" s="275"/>
      <c r="AP216" s="275"/>
      <c r="AU216" s="276"/>
      <c r="BB216" s="266"/>
      <c r="BD216" s="266"/>
      <c r="BF216" s="266"/>
      <c r="BH216" s="266"/>
    </row>
    <row r="217" spans="4:60" s="262" customFormat="1" x14ac:dyDescent="0.25">
      <c r="D217" s="263"/>
      <c r="L217" s="274"/>
      <c r="AM217" s="275"/>
      <c r="AN217" s="275"/>
      <c r="AO217" s="275"/>
      <c r="AP217" s="275"/>
      <c r="AU217" s="276"/>
      <c r="BB217" s="266"/>
      <c r="BD217" s="266"/>
      <c r="BF217" s="266"/>
      <c r="BH217" s="266"/>
    </row>
    <row r="218" spans="4:60" s="262" customFormat="1" x14ac:dyDescent="0.25">
      <c r="D218" s="263"/>
      <c r="L218" s="274"/>
      <c r="AM218" s="275"/>
      <c r="AN218" s="275"/>
      <c r="AO218" s="275"/>
      <c r="AP218" s="275"/>
      <c r="AU218" s="276"/>
      <c r="BB218" s="266"/>
      <c r="BD218" s="266"/>
      <c r="BF218" s="266"/>
      <c r="BH218" s="266"/>
    </row>
    <row r="219" spans="4:60" s="262" customFormat="1" x14ac:dyDescent="0.25">
      <c r="D219" s="263"/>
      <c r="L219" s="274"/>
      <c r="AM219" s="275"/>
      <c r="AN219" s="275"/>
      <c r="AO219" s="275"/>
      <c r="AP219" s="275"/>
      <c r="AU219" s="276"/>
      <c r="BB219" s="266"/>
      <c r="BD219" s="266"/>
      <c r="BF219" s="266"/>
      <c r="BH219" s="266"/>
    </row>
    <row r="220" spans="4:60" s="262" customFormat="1" x14ac:dyDescent="0.25">
      <c r="D220" s="263"/>
      <c r="L220" s="274"/>
      <c r="AM220" s="275"/>
      <c r="AN220" s="275"/>
      <c r="AO220" s="275"/>
      <c r="AP220" s="275"/>
      <c r="AU220" s="276"/>
      <c r="BB220" s="266"/>
      <c r="BD220" s="266"/>
      <c r="BF220" s="266"/>
      <c r="BH220" s="266"/>
    </row>
    <row r="221" spans="4:60" s="262" customFormat="1" x14ac:dyDescent="0.25">
      <c r="D221" s="263"/>
      <c r="L221" s="274"/>
      <c r="AM221" s="275"/>
      <c r="AN221" s="275"/>
      <c r="AO221" s="275"/>
      <c r="AP221" s="275"/>
      <c r="AU221" s="276"/>
      <c r="BB221" s="266"/>
      <c r="BD221" s="266"/>
      <c r="BF221" s="266"/>
      <c r="BH221" s="266"/>
    </row>
    <row r="222" spans="4:60" s="262" customFormat="1" x14ac:dyDescent="0.25">
      <c r="D222" s="263"/>
      <c r="L222" s="274"/>
      <c r="AM222" s="275"/>
      <c r="AN222" s="275"/>
      <c r="AO222" s="275"/>
      <c r="AP222" s="275"/>
      <c r="AU222" s="276"/>
      <c r="BB222" s="266"/>
      <c r="BD222" s="266"/>
      <c r="BF222" s="266"/>
      <c r="BH222" s="266"/>
    </row>
    <row r="223" spans="4:60" s="262" customFormat="1" x14ac:dyDescent="0.25">
      <c r="D223" s="263"/>
      <c r="L223" s="274"/>
      <c r="AM223" s="275"/>
      <c r="AN223" s="275"/>
      <c r="AO223" s="275"/>
      <c r="AP223" s="275"/>
      <c r="AU223" s="276"/>
      <c r="BB223" s="266"/>
      <c r="BD223" s="266"/>
      <c r="BF223" s="266"/>
      <c r="BH223" s="266"/>
    </row>
    <row r="224" spans="4:60" s="262" customFormat="1" x14ac:dyDescent="0.25">
      <c r="D224" s="263"/>
      <c r="L224" s="274"/>
      <c r="AM224" s="275"/>
      <c r="AN224" s="275"/>
      <c r="AO224" s="275"/>
      <c r="AP224" s="275"/>
      <c r="AU224" s="276"/>
      <c r="BB224" s="266"/>
      <c r="BD224" s="266"/>
      <c r="BF224" s="266"/>
      <c r="BH224" s="266"/>
    </row>
    <row r="225" spans="4:60" s="262" customFormat="1" x14ac:dyDescent="0.25">
      <c r="D225" s="263"/>
      <c r="L225" s="274"/>
      <c r="AM225" s="275"/>
      <c r="AN225" s="275"/>
      <c r="AO225" s="275"/>
      <c r="AP225" s="275"/>
      <c r="AU225" s="276"/>
      <c r="BB225" s="266"/>
      <c r="BD225" s="266"/>
      <c r="BF225" s="266"/>
      <c r="BH225" s="266"/>
    </row>
    <row r="226" spans="4:60" s="262" customFormat="1" x14ac:dyDescent="0.25">
      <c r="D226" s="263"/>
      <c r="L226" s="274"/>
      <c r="AM226" s="275"/>
      <c r="AN226" s="275"/>
      <c r="AO226" s="275"/>
      <c r="AP226" s="275"/>
      <c r="AU226" s="276"/>
      <c r="BB226" s="266"/>
      <c r="BD226" s="266"/>
      <c r="BF226" s="266"/>
      <c r="BH226" s="266"/>
    </row>
    <row r="227" spans="4:60" s="262" customFormat="1" x14ac:dyDescent="0.25">
      <c r="D227" s="263"/>
      <c r="L227" s="274"/>
      <c r="AM227" s="275"/>
      <c r="AN227" s="275"/>
      <c r="AO227" s="275"/>
      <c r="AP227" s="275"/>
      <c r="AU227" s="276"/>
      <c r="BB227" s="266"/>
      <c r="BD227" s="266"/>
      <c r="BF227" s="266"/>
      <c r="BH227" s="266"/>
    </row>
    <row r="228" spans="4:60" s="262" customFormat="1" x14ac:dyDescent="0.25">
      <c r="D228" s="263"/>
      <c r="L228" s="274"/>
      <c r="AM228" s="275"/>
      <c r="AN228" s="275"/>
      <c r="AO228" s="275"/>
      <c r="AP228" s="275"/>
      <c r="AU228" s="276"/>
      <c r="BB228" s="266"/>
      <c r="BD228" s="266"/>
      <c r="BF228" s="266"/>
      <c r="BH228" s="266"/>
    </row>
    <row r="229" spans="4:60" s="262" customFormat="1" x14ac:dyDescent="0.25">
      <c r="D229" s="263"/>
      <c r="L229" s="274"/>
      <c r="AM229" s="275"/>
      <c r="AN229" s="275"/>
      <c r="AO229" s="275"/>
      <c r="AP229" s="275"/>
      <c r="AU229" s="276"/>
      <c r="BB229" s="266"/>
      <c r="BD229" s="266"/>
      <c r="BF229" s="266"/>
      <c r="BH229" s="266"/>
    </row>
    <row r="230" spans="4:60" s="262" customFormat="1" x14ac:dyDescent="0.25">
      <c r="D230" s="263"/>
      <c r="L230" s="274"/>
      <c r="AM230" s="275"/>
      <c r="AN230" s="275"/>
      <c r="AO230" s="275"/>
      <c r="AP230" s="275"/>
      <c r="AU230" s="276"/>
      <c r="BB230" s="266"/>
      <c r="BD230" s="266"/>
      <c r="BF230" s="266"/>
      <c r="BH230" s="266"/>
    </row>
    <row r="231" spans="4:60" s="262" customFormat="1" x14ac:dyDescent="0.25">
      <c r="D231" s="263"/>
      <c r="L231" s="274"/>
      <c r="AM231" s="275"/>
      <c r="AN231" s="275"/>
      <c r="AO231" s="275"/>
      <c r="AP231" s="275"/>
      <c r="AU231" s="276"/>
      <c r="BB231" s="266"/>
      <c r="BD231" s="266"/>
      <c r="BF231" s="266"/>
      <c r="BH231" s="266"/>
    </row>
    <row r="232" spans="4:60" s="262" customFormat="1" x14ac:dyDescent="0.25">
      <c r="D232" s="263"/>
      <c r="L232" s="274"/>
      <c r="AM232" s="275"/>
      <c r="AN232" s="275"/>
      <c r="AO232" s="275"/>
      <c r="AP232" s="275"/>
      <c r="AU232" s="276"/>
      <c r="BB232" s="266"/>
      <c r="BD232" s="266"/>
      <c r="BF232" s="266"/>
      <c r="BH232" s="266"/>
    </row>
    <row r="233" spans="4:60" s="262" customFormat="1" x14ac:dyDescent="0.25">
      <c r="D233" s="263"/>
      <c r="L233" s="274"/>
      <c r="AM233" s="275"/>
      <c r="AN233" s="275"/>
      <c r="AO233" s="275"/>
      <c r="AP233" s="275"/>
      <c r="AU233" s="276"/>
      <c r="BB233" s="266"/>
      <c r="BD233" s="266"/>
      <c r="BF233" s="266"/>
      <c r="BH233" s="266"/>
    </row>
    <row r="234" spans="4:60" s="262" customFormat="1" x14ac:dyDescent="0.25">
      <c r="D234" s="263"/>
      <c r="L234" s="274"/>
      <c r="AM234" s="275"/>
      <c r="AN234" s="275"/>
      <c r="AO234" s="275"/>
      <c r="AP234" s="275"/>
      <c r="AU234" s="276"/>
      <c r="BB234" s="266"/>
      <c r="BD234" s="266"/>
      <c r="BF234" s="266"/>
      <c r="BH234" s="266"/>
    </row>
    <row r="235" spans="4:60" s="262" customFormat="1" x14ac:dyDescent="0.25">
      <c r="D235" s="263"/>
      <c r="L235" s="274"/>
      <c r="AM235" s="275"/>
      <c r="AN235" s="275"/>
      <c r="AO235" s="275"/>
      <c r="AP235" s="275"/>
      <c r="AU235" s="276"/>
      <c r="BB235" s="266"/>
      <c r="BD235" s="266"/>
      <c r="BF235" s="266"/>
      <c r="BH235" s="266"/>
    </row>
    <row r="236" spans="4:60" s="262" customFormat="1" x14ac:dyDescent="0.25">
      <c r="D236" s="263"/>
      <c r="L236" s="274"/>
      <c r="AM236" s="275"/>
      <c r="AN236" s="275"/>
      <c r="AO236" s="275"/>
      <c r="AP236" s="275"/>
      <c r="AU236" s="276"/>
      <c r="BB236" s="266"/>
      <c r="BD236" s="266"/>
      <c r="BF236" s="266"/>
      <c r="BH236" s="266"/>
    </row>
    <row r="237" spans="4:60" s="262" customFormat="1" x14ac:dyDescent="0.25">
      <c r="D237" s="263"/>
      <c r="L237" s="274"/>
      <c r="AM237" s="275"/>
      <c r="AN237" s="275"/>
      <c r="AO237" s="275"/>
      <c r="AP237" s="275"/>
      <c r="AU237" s="276"/>
      <c r="BB237" s="266"/>
      <c r="BD237" s="266"/>
      <c r="BF237" s="266"/>
      <c r="BH237" s="266"/>
    </row>
    <row r="238" spans="4:60" s="262" customFormat="1" x14ac:dyDescent="0.25">
      <c r="D238" s="263"/>
      <c r="L238" s="274"/>
      <c r="AM238" s="275"/>
      <c r="AN238" s="275"/>
      <c r="AO238" s="275"/>
      <c r="AP238" s="275"/>
      <c r="AU238" s="276"/>
      <c r="BB238" s="266"/>
      <c r="BD238" s="266"/>
      <c r="BF238" s="266"/>
      <c r="BH238" s="266"/>
    </row>
    <row r="239" spans="4:60" s="262" customFormat="1" x14ac:dyDescent="0.25">
      <c r="D239" s="263"/>
      <c r="L239" s="274"/>
      <c r="AM239" s="275"/>
      <c r="AN239" s="275"/>
      <c r="AO239" s="275"/>
      <c r="AP239" s="275"/>
      <c r="AU239" s="276"/>
      <c r="BB239" s="266"/>
      <c r="BD239" s="266"/>
      <c r="BF239" s="266"/>
      <c r="BH239" s="266"/>
    </row>
    <row r="240" spans="4:60" s="262" customFormat="1" x14ac:dyDescent="0.25">
      <c r="D240" s="263"/>
      <c r="L240" s="274"/>
      <c r="AM240" s="275"/>
      <c r="AN240" s="275"/>
      <c r="AO240" s="275"/>
      <c r="AP240" s="275"/>
      <c r="AU240" s="276"/>
      <c r="BB240" s="266"/>
      <c r="BD240" s="266"/>
      <c r="BF240" s="266"/>
      <c r="BH240" s="266"/>
    </row>
    <row r="241" spans="4:60" s="262" customFormat="1" x14ac:dyDescent="0.25">
      <c r="D241" s="263"/>
      <c r="L241" s="274"/>
      <c r="AM241" s="275"/>
      <c r="AN241" s="275"/>
      <c r="AO241" s="275"/>
      <c r="AP241" s="275"/>
      <c r="AU241" s="276"/>
      <c r="BB241" s="266"/>
      <c r="BD241" s="266"/>
      <c r="BF241" s="266"/>
      <c r="BH241" s="266"/>
    </row>
    <row r="242" spans="4:60" s="262" customFormat="1" x14ac:dyDescent="0.25">
      <c r="D242" s="263"/>
      <c r="L242" s="274"/>
      <c r="AM242" s="275"/>
      <c r="AN242" s="275"/>
      <c r="AO242" s="275"/>
      <c r="AP242" s="275"/>
      <c r="AU242" s="276"/>
      <c r="BB242" s="266"/>
      <c r="BD242" s="266"/>
      <c r="BF242" s="266"/>
      <c r="BH242" s="266"/>
    </row>
    <row r="243" spans="4:60" s="262" customFormat="1" x14ac:dyDescent="0.25">
      <c r="D243" s="263"/>
      <c r="L243" s="274"/>
      <c r="AM243" s="275"/>
      <c r="AN243" s="275"/>
      <c r="AO243" s="275"/>
      <c r="AP243" s="275"/>
      <c r="AU243" s="276"/>
      <c r="BB243" s="266"/>
      <c r="BD243" s="266"/>
      <c r="BF243" s="266"/>
      <c r="BH243" s="266"/>
    </row>
    <row r="244" spans="4:60" s="262" customFormat="1" x14ac:dyDescent="0.25">
      <c r="D244" s="263"/>
      <c r="L244" s="274"/>
      <c r="AM244" s="275"/>
      <c r="AN244" s="275"/>
      <c r="AO244" s="275"/>
      <c r="AP244" s="275"/>
      <c r="AU244" s="276"/>
      <c r="BB244" s="266"/>
      <c r="BD244" s="266"/>
      <c r="BF244" s="266"/>
      <c r="BH244" s="266"/>
    </row>
    <row r="245" spans="4:60" s="262" customFormat="1" x14ac:dyDescent="0.25">
      <c r="D245" s="263"/>
      <c r="L245" s="274"/>
      <c r="AM245" s="275"/>
      <c r="AN245" s="275"/>
      <c r="AO245" s="275"/>
      <c r="AP245" s="275"/>
      <c r="AU245" s="276"/>
      <c r="BB245" s="266"/>
      <c r="BD245" s="266"/>
      <c r="BF245" s="266"/>
      <c r="BH245" s="266"/>
    </row>
    <row r="246" spans="4:60" s="262" customFormat="1" x14ac:dyDescent="0.25">
      <c r="D246" s="263"/>
      <c r="L246" s="274"/>
      <c r="AM246" s="275"/>
      <c r="AN246" s="275"/>
      <c r="AO246" s="275"/>
      <c r="AP246" s="275"/>
      <c r="AU246" s="276"/>
      <c r="BB246" s="266"/>
      <c r="BD246" s="266"/>
      <c r="BF246" s="266"/>
      <c r="BH246" s="266"/>
    </row>
    <row r="247" spans="4:60" s="262" customFormat="1" x14ac:dyDescent="0.25">
      <c r="D247" s="263"/>
      <c r="L247" s="274"/>
      <c r="AM247" s="275"/>
      <c r="AN247" s="275"/>
      <c r="AO247" s="275"/>
      <c r="AP247" s="275"/>
      <c r="AU247" s="276"/>
      <c r="BB247" s="266"/>
      <c r="BD247" s="266"/>
      <c r="BF247" s="266"/>
      <c r="BH247" s="266"/>
    </row>
    <row r="248" spans="4:60" s="262" customFormat="1" x14ac:dyDescent="0.25">
      <c r="D248" s="263"/>
      <c r="L248" s="274"/>
      <c r="AM248" s="275"/>
      <c r="AN248" s="275"/>
      <c r="AO248" s="275"/>
      <c r="AP248" s="275"/>
      <c r="AU248" s="276"/>
      <c r="BB248" s="266"/>
      <c r="BD248" s="266"/>
      <c r="BF248" s="266"/>
      <c r="BH248" s="266"/>
    </row>
    <row r="249" spans="4:60" s="262" customFormat="1" x14ac:dyDescent="0.25">
      <c r="D249" s="263"/>
      <c r="L249" s="274"/>
      <c r="AM249" s="275"/>
      <c r="AN249" s="275"/>
      <c r="AO249" s="275"/>
      <c r="AP249" s="275"/>
      <c r="AU249" s="276"/>
      <c r="BB249" s="266"/>
      <c r="BD249" s="266"/>
      <c r="BF249" s="266"/>
      <c r="BH249" s="266"/>
    </row>
    <row r="250" spans="4:60" s="262" customFormat="1" x14ac:dyDescent="0.25">
      <c r="D250" s="263"/>
      <c r="L250" s="274"/>
      <c r="AM250" s="275"/>
      <c r="AN250" s="275"/>
      <c r="AO250" s="275"/>
      <c r="AP250" s="275"/>
      <c r="AU250" s="276"/>
      <c r="BB250" s="266"/>
      <c r="BD250" s="266"/>
      <c r="BF250" s="266"/>
      <c r="BH250" s="266"/>
    </row>
    <row r="251" spans="4:60" s="262" customFormat="1" x14ac:dyDescent="0.25">
      <c r="D251" s="263"/>
      <c r="L251" s="274"/>
      <c r="AM251" s="275"/>
      <c r="AN251" s="275"/>
      <c r="AO251" s="275"/>
      <c r="AP251" s="275"/>
      <c r="AU251" s="276"/>
      <c r="BB251" s="266"/>
      <c r="BD251" s="266"/>
      <c r="BF251" s="266"/>
      <c r="BH251" s="266"/>
    </row>
    <row r="252" spans="4:60" s="262" customFormat="1" x14ac:dyDescent="0.25">
      <c r="D252" s="263"/>
      <c r="L252" s="274"/>
      <c r="AM252" s="275"/>
      <c r="AN252" s="275"/>
      <c r="AO252" s="275"/>
      <c r="AP252" s="275"/>
      <c r="AU252" s="276"/>
      <c r="BB252" s="266"/>
      <c r="BD252" s="266"/>
      <c r="BF252" s="266"/>
      <c r="BH252" s="266"/>
    </row>
    <row r="253" spans="4:60" s="262" customFormat="1" x14ac:dyDescent="0.25">
      <c r="D253" s="263"/>
      <c r="L253" s="274"/>
      <c r="AM253" s="275"/>
      <c r="AN253" s="275"/>
      <c r="AO253" s="275"/>
      <c r="AP253" s="275"/>
      <c r="AU253" s="276"/>
      <c r="BB253" s="266"/>
      <c r="BD253" s="266"/>
      <c r="BF253" s="266"/>
      <c r="BH253" s="266"/>
    </row>
    <row r="254" spans="4:60" s="262" customFormat="1" x14ac:dyDescent="0.25">
      <c r="D254" s="263"/>
      <c r="L254" s="274"/>
      <c r="AM254" s="275"/>
      <c r="AN254" s="275"/>
      <c r="AO254" s="275"/>
      <c r="AP254" s="275"/>
      <c r="AU254" s="276"/>
      <c r="BB254" s="266"/>
      <c r="BD254" s="266"/>
      <c r="BF254" s="266"/>
      <c r="BH254" s="266"/>
    </row>
    <row r="255" spans="4:60" s="262" customFormat="1" x14ac:dyDescent="0.25">
      <c r="D255" s="263"/>
      <c r="L255" s="274"/>
      <c r="AM255" s="275"/>
      <c r="AN255" s="275"/>
      <c r="AO255" s="275"/>
      <c r="AP255" s="275"/>
      <c r="AU255" s="276"/>
      <c r="BB255" s="266"/>
      <c r="BD255" s="266"/>
      <c r="BF255" s="266"/>
      <c r="BH255" s="266"/>
    </row>
    <row r="256" spans="4:60" s="262" customFormat="1" x14ac:dyDescent="0.25">
      <c r="D256" s="263"/>
      <c r="L256" s="274"/>
      <c r="AM256" s="275"/>
      <c r="AN256" s="275"/>
      <c r="AO256" s="275"/>
      <c r="AP256" s="275"/>
      <c r="AU256" s="276"/>
      <c r="BB256" s="266"/>
      <c r="BD256" s="266"/>
      <c r="BF256" s="266"/>
      <c r="BH256" s="266"/>
    </row>
    <row r="257" spans="4:60" s="262" customFormat="1" x14ac:dyDescent="0.25">
      <c r="D257" s="263"/>
      <c r="L257" s="274"/>
      <c r="AM257" s="275"/>
      <c r="AN257" s="275"/>
      <c r="AO257" s="275"/>
      <c r="AP257" s="275"/>
      <c r="AU257" s="276"/>
      <c r="BB257" s="266"/>
      <c r="BD257" s="266"/>
      <c r="BF257" s="266"/>
      <c r="BH257" s="266"/>
    </row>
    <row r="258" spans="4:60" s="262" customFormat="1" x14ac:dyDescent="0.25">
      <c r="D258" s="263"/>
      <c r="L258" s="274"/>
      <c r="AM258" s="275"/>
      <c r="AN258" s="275"/>
      <c r="AO258" s="275"/>
      <c r="AP258" s="275"/>
      <c r="AU258" s="276"/>
      <c r="BB258" s="266"/>
      <c r="BD258" s="266"/>
      <c r="BF258" s="266"/>
      <c r="BH258" s="266"/>
    </row>
    <row r="259" spans="4:60" s="262" customFormat="1" x14ac:dyDescent="0.25">
      <c r="D259" s="263"/>
      <c r="L259" s="274"/>
      <c r="AM259" s="275"/>
      <c r="AN259" s="275"/>
      <c r="AO259" s="275"/>
      <c r="AP259" s="275"/>
      <c r="AU259" s="276"/>
      <c r="BB259" s="266"/>
      <c r="BD259" s="266"/>
      <c r="BF259" s="266"/>
      <c r="BH259" s="266"/>
    </row>
    <row r="260" spans="4:60" s="262" customFormat="1" x14ac:dyDescent="0.25">
      <c r="D260" s="263"/>
      <c r="L260" s="274"/>
      <c r="AM260" s="275"/>
      <c r="AN260" s="275"/>
      <c r="AO260" s="275"/>
      <c r="AP260" s="275"/>
      <c r="AU260" s="276"/>
      <c r="BB260" s="266"/>
      <c r="BD260" s="266"/>
      <c r="BF260" s="266"/>
      <c r="BH260" s="266"/>
    </row>
    <row r="261" spans="4:60" s="262" customFormat="1" x14ac:dyDescent="0.25">
      <c r="D261" s="263"/>
      <c r="L261" s="274"/>
      <c r="AM261" s="275"/>
      <c r="AN261" s="275"/>
      <c r="AO261" s="275"/>
      <c r="AP261" s="275"/>
      <c r="AU261" s="276"/>
      <c r="BB261" s="266"/>
      <c r="BD261" s="266"/>
      <c r="BF261" s="266"/>
      <c r="BH261" s="266"/>
    </row>
    <row r="262" spans="4:60" s="262" customFormat="1" x14ac:dyDescent="0.25">
      <c r="D262" s="263"/>
      <c r="L262" s="274"/>
      <c r="AM262" s="275"/>
      <c r="AN262" s="275"/>
      <c r="AO262" s="275"/>
      <c r="AP262" s="275"/>
      <c r="AU262" s="276"/>
      <c r="BB262" s="266"/>
      <c r="BD262" s="266"/>
      <c r="BF262" s="266"/>
      <c r="BH262" s="266"/>
    </row>
    <row r="263" spans="4:60" s="262" customFormat="1" x14ac:dyDescent="0.25">
      <c r="D263" s="263"/>
      <c r="L263" s="274"/>
      <c r="AM263" s="275"/>
      <c r="AN263" s="275"/>
      <c r="AO263" s="275"/>
      <c r="AP263" s="275"/>
      <c r="AU263" s="276"/>
      <c r="BB263" s="266"/>
      <c r="BD263" s="266"/>
      <c r="BF263" s="266"/>
      <c r="BH263" s="266"/>
    </row>
    <row r="264" spans="4:60" s="262" customFormat="1" x14ac:dyDescent="0.25">
      <c r="D264" s="263"/>
      <c r="L264" s="274"/>
      <c r="AM264" s="275"/>
      <c r="AN264" s="275"/>
      <c r="AO264" s="275"/>
      <c r="AP264" s="275"/>
      <c r="AU264" s="276"/>
      <c r="BB264" s="266"/>
      <c r="BD264" s="266"/>
      <c r="BF264" s="266"/>
      <c r="BH264" s="266"/>
    </row>
    <row r="265" spans="4:60" s="262" customFormat="1" x14ac:dyDescent="0.25">
      <c r="D265" s="263"/>
      <c r="L265" s="274"/>
      <c r="AM265" s="275"/>
      <c r="AN265" s="275"/>
      <c r="AO265" s="275"/>
      <c r="AP265" s="275"/>
      <c r="AU265" s="276"/>
      <c r="BB265" s="266"/>
      <c r="BD265" s="266"/>
      <c r="BF265" s="266"/>
      <c r="BH265" s="266"/>
    </row>
    <row r="266" spans="4:60" s="262" customFormat="1" x14ac:dyDescent="0.25">
      <c r="D266" s="263"/>
      <c r="L266" s="274"/>
      <c r="AM266" s="275"/>
      <c r="AN266" s="275"/>
      <c r="AO266" s="275"/>
      <c r="AP266" s="275"/>
      <c r="AU266" s="276"/>
      <c r="BB266" s="266"/>
      <c r="BD266" s="266"/>
      <c r="BF266" s="266"/>
      <c r="BH266" s="266"/>
    </row>
    <row r="267" spans="4:60" s="262" customFormat="1" x14ac:dyDescent="0.25">
      <c r="D267" s="263"/>
      <c r="L267" s="274"/>
      <c r="AM267" s="275"/>
      <c r="AN267" s="275"/>
      <c r="AO267" s="275"/>
      <c r="AP267" s="275"/>
      <c r="AU267" s="276"/>
      <c r="BB267" s="266"/>
      <c r="BD267" s="266"/>
      <c r="BF267" s="266"/>
      <c r="BH267" s="266"/>
    </row>
    <row r="268" spans="4:60" s="262" customFormat="1" x14ac:dyDescent="0.25">
      <c r="D268" s="263"/>
      <c r="L268" s="274"/>
      <c r="AM268" s="275"/>
      <c r="AN268" s="275"/>
      <c r="AO268" s="275"/>
      <c r="AP268" s="275"/>
      <c r="AU268" s="276"/>
      <c r="BB268" s="266"/>
      <c r="BD268" s="266"/>
      <c r="BF268" s="266"/>
      <c r="BH268" s="266"/>
    </row>
    <row r="269" spans="4:60" s="262" customFormat="1" x14ac:dyDescent="0.25">
      <c r="D269" s="263"/>
      <c r="L269" s="274"/>
      <c r="AM269" s="275"/>
      <c r="AN269" s="275"/>
      <c r="AO269" s="275"/>
      <c r="AP269" s="275"/>
      <c r="AU269" s="276"/>
      <c r="BB269" s="266"/>
      <c r="BD269" s="266"/>
      <c r="BF269" s="266"/>
      <c r="BH269" s="266"/>
    </row>
    <row r="270" spans="4:60" s="262" customFormat="1" x14ac:dyDescent="0.25">
      <c r="D270" s="263"/>
      <c r="L270" s="274"/>
      <c r="AM270" s="275"/>
      <c r="AN270" s="275"/>
      <c r="AO270" s="275"/>
      <c r="AP270" s="275"/>
      <c r="AU270" s="276"/>
      <c r="BB270" s="266"/>
      <c r="BD270" s="266"/>
      <c r="BF270" s="266"/>
      <c r="BH270" s="266"/>
    </row>
    <row r="271" spans="4:60" s="262" customFormat="1" x14ac:dyDescent="0.25">
      <c r="D271" s="263"/>
      <c r="L271" s="274"/>
      <c r="AM271" s="275"/>
      <c r="AN271" s="275"/>
      <c r="AO271" s="275"/>
      <c r="AP271" s="275"/>
      <c r="AU271" s="276"/>
      <c r="BB271" s="266"/>
      <c r="BD271" s="266"/>
      <c r="BF271" s="266"/>
      <c r="BH271" s="266"/>
    </row>
    <row r="272" spans="4:60" s="262" customFormat="1" x14ac:dyDescent="0.25">
      <c r="D272" s="263"/>
      <c r="L272" s="274"/>
      <c r="AM272" s="275"/>
      <c r="AN272" s="275"/>
      <c r="AO272" s="275"/>
      <c r="AP272" s="275"/>
      <c r="AU272" s="276"/>
      <c r="BB272" s="266"/>
      <c r="BD272" s="266"/>
      <c r="BF272" s="266"/>
      <c r="BH272" s="266"/>
    </row>
    <row r="273" spans="4:60" s="262" customFormat="1" x14ac:dyDescent="0.25">
      <c r="D273" s="263"/>
      <c r="L273" s="274"/>
      <c r="AM273" s="275"/>
      <c r="AN273" s="275"/>
      <c r="AO273" s="275"/>
      <c r="AP273" s="275"/>
      <c r="AU273" s="276"/>
      <c r="BB273" s="266"/>
      <c r="BD273" s="266"/>
      <c r="BF273" s="266"/>
      <c r="BH273" s="266"/>
    </row>
    <row r="274" spans="4:60" s="262" customFormat="1" x14ac:dyDescent="0.25">
      <c r="D274" s="263"/>
      <c r="L274" s="274"/>
      <c r="AM274" s="275"/>
      <c r="AN274" s="275"/>
      <c r="AO274" s="275"/>
      <c r="AP274" s="275"/>
      <c r="AU274" s="276"/>
      <c r="BB274" s="266"/>
      <c r="BD274" s="266"/>
      <c r="BF274" s="266"/>
      <c r="BH274" s="266"/>
    </row>
    <row r="275" spans="4:60" s="262" customFormat="1" x14ac:dyDescent="0.25">
      <c r="D275" s="263"/>
      <c r="L275" s="274"/>
      <c r="AM275" s="275"/>
      <c r="AN275" s="275"/>
      <c r="AO275" s="275"/>
      <c r="AP275" s="275"/>
      <c r="AU275" s="276"/>
      <c r="BB275" s="266"/>
      <c r="BD275" s="266"/>
      <c r="BF275" s="266"/>
      <c r="BH275" s="266"/>
    </row>
    <row r="276" spans="4:60" s="262" customFormat="1" x14ac:dyDescent="0.25">
      <c r="D276" s="263"/>
      <c r="L276" s="274"/>
      <c r="AM276" s="275"/>
      <c r="AN276" s="275"/>
      <c r="AO276" s="275"/>
      <c r="AP276" s="275"/>
      <c r="AU276" s="276"/>
      <c r="BB276" s="266"/>
      <c r="BD276" s="266"/>
      <c r="BF276" s="266"/>
      <c r="BH276" s="266"/>
    </row>
    <row r="277" spans="4:60" s="262" customFormat="1" x14ac:dyDescent="0.25">
      <c r="D277" s="263"/>
      <c r="L277" s="274"/>
      <c r="AM277" s="275"/>
      <c r="AN277" s="275"/>
      <c r="AO277" s="275"/>
      <c r="AP277" s="275"/>
      <c r="AU277" s="276"/>
      <c r="BB277" s="266"/>
      <c r="BD277" s="266"/>
      <c r="BF277" s="266"/>
      <c r="BH277" s="266"/>
    </row>
    <row r="278" spans="4:60" s="262" customFormat="1" x14ac:dyDescent="0.25">
      <c r="D278" s="263"/>
      <c r="L278" s="274"/>
      <c r="AM278" s="275"/>
      <c r="AN278" s="275"/>
      <c r="AO278" s="275"/>
      <c r="AP278" s="275"/>
      <c r="AU278" s="276"/>
      <c r="BB278" s="266"/>
      <c r="BD278" s="266"/>
      <c r="BF278" s="266"/>
      <c r="BH278" s="266"/>
    </row>
    <row r="279" spans="4:60" s="262" customFormat="1" x14ac:dyDescent="0.25">
      <c r="D279" s="263"/>
      <c r="L279" s="274"/>
      <c r="AM279" s="275"/>
      <c r="AN279" s="275"/>
      <c r="AO279" s="275"/>
      <c r="AP279" s="275"/>
      <c r="AU279" s="276"/>
      <c r="BB279" s="266"/>
      <c r="BD279" s="266"/>
      <c r="BF279" s="266"/>
      <c r="BH279" s="266"/>
    </row>
    <row r="280" spans="4:60" s="262" customFormat="1" x14ac:dyDescent="0.25">
      <c r="D280" s="263"/>
      <c r="L280" s="274"/>
      <c r="AM280" s="275"/>
      <c r="AN280" s="275"/>
      <c r="AO280" s="275"/>
      <c r="AP280" s="275"/>
      <c r="AU280" s="276"/>
      <c r="BB280" s="266"/>
      <c r="BD280" s="266"/>
      <c r="BF280" s="266"/>
      <c r="BH280" s="266"/>
    </row>
    <row r="281" spans="4:60" s="262" customFormat="1" x14ac:dyDescent="0.25">
      <c r="D281" s="263"/>
      <c r="L281" s="274"/>
      <c r="AM281" s="275"/>
      <c r="AN281" s="275"/>
      <c r="AO281" s="275"/>
      <c r="AP281" s="275"/>
      <c r="AU281" s="276"/>
      <c r="BB281" s="266"/>
      <c r="BD281" s="266"/>
      <c r="BF281" s="266"/>
      <c r="BH281" s="266"/>
    </row>
    <row r="282" spans="4:60" s="262" customFormat="1" x14ac:dyDescent="0.25">
      <c r="D282" s="263"/>
      <c r="L282" s="274"/>
      <c r="AM282" s="275"/>
      <c r="AN282" s="275"/>
      <c r="AO282" s="275"/>
      <c r="AP282" s="275"/>
      <c r="AU282" s="276"/>
      <c r="BB282" s="266"/>
      <c r="BD282" s="266"/>
      <c r="BF282" s="266"/>
      <c r="BH282" s="266"/>
    </row>
    <row r="283" spans="4:60" s="262" customFormat="1" x14ac:dyDescent="0.25">
      <c r="D283" s="263"/>
      <c r="L283" s="274"/>
      <c r="AM283" s="275"/>
      <c r="AN283" s="275"/>
      <c r="AO283" s="275"/>
      <c r="AP283" s="275"/>
      <c r="AU283" s="276"/>
      <c r="BB283" s="266"/>
      <c r="BD283" s="266"/>
      <c r="BF283" s="266"/>
      <c r="BH283" s="266"/>
    </row>
    <row r="284" spans="4:60" s="262" customFormat="1" x14ac:dyDescent="0.25">
      <c r="D284" s="263"/>
      <c r="L284" s="274"/>
      <c r="AM284" s="275"/>
      <c r="AN284" s="275"/>
      <c r="AO284" s="275"/>
      <c r="AP284" s="275"/>
      <c r="AU284" s="276"/>
      <c r="BB284" s="266"/>
      <c r="BD284" s="266"/>
      <c r="BF284" s="266"/>
      <c r="BH284" s="266"/>
    </row>
    <row r="285" spans="4:60" s="262" customFormat="1" x14ac:dyDescent="0.25">
      <c r="D285" s="263"/>
      <c r="L285" s="274"/>
      <c r="AM285" s="275"/>
      <c r="AN285" s="275"/>
      <c r="AO285" s="275"/>
      <c r="AP285" s="275"/>
      <c r="AU285" s="276"/>
      <c r="BB285" s="266"/>
      <c r="BD285" s="266"/>
      <c r="BF285" s="266"/>
      <c r="BH285" s="266"/>
    </row>
    <row r="286" spans="4:60" s="262" customFormat="1" x14ac:dyDescent="0.25">
      <c r="D286" s="263"/>
      <c r="L286" s="274"/>
      <c r="AM286" s="275"/>
      <c r="AN286" s="275"/>
      <c r="AO286" s="275"/>
      <c r="AP286" s="275"/>
      <c r="AU286" s="276"/>
      <c r="BB286" s="266"/>
      <c r="BD286" s="266"/>
      <c r="BF286" s="266"/>
      <c r="BH286" s="266"/>
    </row>
    <row r="287" spans="4:60" s="262" customFormat="1" x14ac:dyDescent="0.25">
      <c r="D287" s="263"/>
      <c r="L287" s="274"/>
      <c r="AM287" s="275"/>
      <c r="AN287" s="275"/>
      <c r="AO287" s="275"/>
      <c r="AP287" s="275"/>
      <c r="AU287" s="276"/>
      <c r="BB287" s="266"/>
      <c r="BD287" s="266"/>
      <c r="BF287" s="266"/>
      <c r="BH287" s="266"/>
    </row>
    <row r="288" spans="4:60" s="262" customFormat="1" x14ac:dyDescent="0.25">
      <c r="D288" s="263"/>
      <c r="L288" s="274"/>
      <c r="AM288" s="275"/>
      <c r="AN288" s="275"/>
      <c r="AO288" s="275"/>
      <c r="AP288" s="275"/>
      <c r="AU288" s="276"/>
      <c r="BB288" s="266"/>
      <c r="BD288" s="266"/>
      <c r="BF288" s="266"/>
      <c r="BH288" s="266"/>
    </row>
    <row r="289" spans="4:60" s="262" customFormat="1" x14ac:dyDescent="0.25">
      <c r="D289" s="263"/>
      <c r="L289" s="274"/>
      <c r="AM289" s="275"/>
      <c r="AN289" s="275"/>
      <c r="AO289" s="275"/>
      <c r="AP289" s="275"/>
      <c r="AU289" s="276"/>
      <c r="BB289" s="266"/>
      <c r="BD289" s="266"/>
      <c r="BF289" s="266"/>
      <c r="BH289" s="266"/>
    </row>
    <row r="290" spans="4:60" s="262" customFormat="1" x14ac:dyDescent="0.25">
      <c r="D290" s="263"/>
      <c r="L290" s="274"/>
      <c r="AM290" s="275"/>
      <c r="AN290" s="275"/>
      <c r="AO290" s="275"/>
      <c r="AP290" s="275"/>
      <c r="AU290" s="276"/>
      <c r="BB290" s="266"/>
      <c r="BD290" s="266"/>
      <c r="BF290" s="266"/>
      <c r="BH290" s="266"/>
    </row>
    <row r="291" spans="4:60" s="262" customFormat="1" x14ac:dyDescent="0.25">
      <c r="D291" s="263"/>
      <c r="L291" s="274"/>
      <c r="AM291" s="275"/>
      <c r="AN291" s="275"/>
      <c r="AO291" s="275"/>
      <c r="AP291" s="275"/>
      <c r="AU291" s="276"/>
      <c r="BB291" s="266"/>
      <c r="BD291" s="266"/>
      <c r="BF291" s="266"/>
      <c r="BH291" s="266"/>
    </row>
    <row r="292" spans="4:60" s="262" customFormat="1" x14ac:dyDescent="0.25">
      <c r="D292" s="263"/>
      <c r="L292" s="274"/>
      <c r="AM292" s="275"/>
      <c r="AN292" s="275"/>
      <c r="AO292" s="275"/>
      <c r="AP292" s="275"/>
      <c r="AU292" s="276"/>
      <c r="BB292" s="266"/>
      <c r="BD292" s="266"/>
      <c r="BF292" s="266"/>
      <c r="BH292" s="266"/>
    </row>
    <row r="293" spans="4:60" s="262" customFormat="1" x14ac:dyDescent="0.25">
      <c r="D293" s="263"/>
      <c r="L293" s="274"/>
      <c r="AM293" s="275"/>
      <c r="AN293" s="275"/>
      <c r="AO293" s="275"/>
      <c r="AP293" s="275"/>
      <c r="AU293" s="276"/>
      <c r="BB293" s="266"/>
      <c r="BD293" s="266"/>
      <c r="BF293" s="266"/>
      <c r="BH293" s="266"/>
    </row>
    <row r="294" spans="4:60" s="262" customFormat="1" x14ac:dyDescent="0.25">
      <c r="D294" s="263"/>
      <c r="L294" s="274"/>
      <c r="AM294" s="275"/>
      <c r="AN294" s="275"/>
      <c r="AO294" s="275"/>
      <c r="AP294" s="275"/>
      <c r="AU294" s="276"/>
      <c r="BB294" s="266"/>
      <c r="BD294" s="266"/>
      <c r="BF294" s="266"/>
      <c r="BH294" s="266"/>
    </row>
    <row r="295" spans="4:60" s="262" customFormat="1" x14ac:dyDescent="0.25">
      <c r="D295" s="263"/>
      <c r="L295" s="274"/>
      <c r="AM295" s="275"/>
      <c r="AN295" s="275"/>
      <c r="AO295" s="275"/>
      <c r="AP295" s="275"/>
      <c r="AU295" s="276"/>
      <c r="BB295" s="266"/>
      <c r="BD295" s="266"/>
      <c r="BF295" s="266"/>
      <c r="BH295" s="266"/>
    </row>
    <row r="296" spans="4:60" s="262" customFormat="1" x14ac:dyDescent="0.25">
      <c r="D296" s="263"/>
      <c r="L296" s="274"/>
      <c r="AM296" s="275"/>
      <c r="AN296" s="275"/>
      <c r="AO296" s="275"/>
      <c r="AP296" s="275"/>
      <c r="AU296" s="276"/>
      <c r="BB296" s="266"/>
      <c r="BD296" s="266"/>
      <c r="BF296" s="266"/>
      <c r="BH296" s="266"/>
    </row>
    <row r="297" spans="4:60" s="262" customFormat="1" x14ac:dyDescent="0.25">
      <c r="D297" s="263"/>
      <c r="L297" s="274"/>
      <c r="AM297" s="275"/>
      <c r="AN297" s="275"/>
      <c r="AO297" s="275"/>
      <c r="AP297" s="275"/>
      <c r="AU297" s="276"/>
      <c r="BB297" s="266"/>
      <c r="BD297" s="266"/>
      <c r="BF297" s="266"/>
      <c r="BH297" s="266"/>
    </row>
    <row r="298" spans="4:60" s="262" customFormat="1" x14ac:dyDescent="0.25">
      <c r="D298" s="263"/>
      <c r="L298" s="274"/>
      <c r="AM298" s="275"/>
      <c r="AN298" s="275"/>
      <c r="AO298" s="275"/>
      <c r="AP298" s="275"/>
      <c r="AU298" s="276"/>
      <c r="BB298" s="266"/>
      <c r="BD298" s="266"/>
      <c r="BF298" s="266"/>
      <c r="BH298" s="266"/>
    </row>
    <row r="299" spans="4:60" s="262" customFormat="1" x14ac:dyDescent="0.25">
      <c r="D299" s="263"/>
      <c r="L299" s="274"/>
      <c r="AM299" s="275"/>
      <c r="AN299" s="275"/>
      <c r="AO299" s="275"/>
      <c r="AP299" s="275"/>
      <c r="AU299" s="276"/>
      <c r="BB299" s="266"/>
      <c r="BD299" s="266"/>
      <c r="BF299" s="266"/>
      <c r="BH299" s="266"/>
    </row>
    <row r="300" spans="4:60" s="262" customFormat="1" x14ac:dyDescent="0.25">
      <c r="D300" s="263"/>
      <c r="L300" s="274"/>
      <c r="AM300" s="275"/>
      <c r="AN300" s="275"/>
      <c r="AO300" s="275"/>
      <c r="AP300" s="275"/>
      <c r="AU300" s="276"/>
      <c r="BB300" s="266"/>
      <c r="BD300" s="266"/>
      <c r="BF300" s="266"/>
      <c r="BH300" s="266"/>
    </row>
    <row r="301" spans="4:60" s="262" customFormat="1" x14ac:dyDescent="0.25">
      <c r="D301" s="263"/>
      <c r="L301" s="274"/>
      <c r="AM301" s="275"/>
      <c r="AN301" s="275"/>
      <c r="AO301" s="275"/>
      <c r="AP301" s="275"/>
      <c r="AU301" s="276"/>
      <c r="BB301" s="266"/>
      <c r="BD301" s="266"/>
      <c r="BF301" s="266"/>
      <c r="BH301" s="266"/>
    </row>
    <row r="302" spans="4:60" s="262" customFormat="1" x14ac:dyDescent="0.25">
      <c r="D302" s="263"/>
      <c r="L302" s="274"/>
      <c r="AM302" s="275"/>
      <c r="AN302" s="275"/>
      <c r="AO302" s="275"/>
      <c r="AP302" s="275"/>
      <c r="AU302" s="276"/>
      <c r="BB302" s="266"/>
      <c r="BD302" s="266"/>
      <c r="BF302" s="266"/>
      <c r="BH302" s="266"/>
    </row>
    <row r="303" spans="4:60" s="262" customFormat="1" x14ac:dyDescent="0.25">
      <c r="D303" s="263"/>
      <c r="L303" s="274"/>
      <c r="AM303" s="275"/>
      <c r="AN303" s="275"/>
      <c r="AO303" s="275"/>
      <c r="AP303" s="275"/>
      <c r="AU303" s="276"/>
      <c r="BB303" s="266"/>
      <c r="BD303" s="266"/>
      <c r="BF303" s="266"/>
      <c r="BH303" s="266"/>
    </row>
    <row r="304" spans="4:60" s="262" customFormat="1" x14ac:dyDescent="0.25">
      <c r="D304" s="263"/>
      <c r="L304" s="274"/>
      <c r="AM304" s="275"/>
      <c r="AN304" s="275"/>
      <c r="AO304" s="275"/>
      <c r="AP304" s="275"/>
      <c r="AU304" s="276"/>
      <c r="BB304" s="266"/>
      <c r="BD304" s="266"/>
      <c r="BF304" s="266"/>
      <c r="BH304" s="266"/>
    </row>
    <row r="305" spans="4:60" s="262" customFormat="1" x14ac:dyDescent="0.25">
      <c r="D305" s="263"/>
      <c r="L305" s="274"/>
      <c r="AM305" s="275"/>
      <c r="AN305" s="275"/>
      <c r="AO305" s="275"/>
      <c r="AP305" s="275"/>
      <c r="AU305" s="276"/>
      <c r="BB305" s="266"/>
      <c r="BD305" s="266"/>
      <c r="BF305" s="266"/>
      <c r="BH305" s="266"/>
    </row>
    <row r="306" spans="4:60" s="262" customFormat="1" x14ac:dyDescent="0.25">
      <c r="D306" s="263"/>
      <c r="L306" s="274"/>
      <c r="AM306" s="275"/>
      <c r="AN306" s="275"/>
      <c r="AO306" s="275"/>
      <c r="AP306" s="275"/>
      <c r="AU306" s="276"/>
      <c r="BB306" s="266"/>
      <c r="BD306" s="266"/>
      <c r="BF306" s="266"/>
      <c r="BH306" s="266"/>
    </row>
    <row r="307" spans="4:60" s="262" customFormat="1" x14ac:dyDescent="0.25">
      <c r="D307" s="263"/>
      <c r="L307" s="274"/>
      <c r="AM307" s="275"/>
      <c r="AN307" s="275"/>
      <c r="AO307" s="275"/>
      <c r="AP307" s="275"/>
      <c r="AU307" s="276"/>
      <c r="BB307" s="266"/>
      <c r="BD307" s="266"/>
      <c r="BF307" s="266"/>
      <c r="BH307" s="266"/>
    </row>
    <row r="308" spans="4:60" s="262" customFormat="1" x14ac:dyDescent="0.25">
      <c r="D308" s="263"/>
      <c r="L308" s="274"/>
      <c r="AM308" s="275"/>
      <c r="AN308" s="275"/>
      <c r="AO308" s="275"/>
      <c r="AP308" s="275"/>
      <c r="AU308" s="276"/>
      <c r="BB308" s="266"/>
      <c r="BD308" s="266"/>
      <c r="BF308" s="266"/>
      <c r="BH308" s="266"/>
    </row>
    <row r="309" spans="4:60" s="262" customFormat="1" x14ac:dyDescent="0.25">
      <c r="D309" s="263"/>
      <c r="L309" s="274"/>
      <c r="AM309" s="275"/>
      <c r="AN309" s="275"/>
      <c r="AO309" s="275"/>
      <c r="AP309" s="275"/>
      <c r="AU309" s="276"/>
      <c r="BB309" s="266"/>
      <c r="BD309" s="266"/>
      <c r="BF309" s="266"/>
      <c r="BH309" s="266"/>
    </row>
    <row r="310" spans="4:60" s="262" customFormat="1" x14ac:dyDescent="0.25">
      <c r="D310" s="263"/>
      <c r="L310" s="274"/>
      <c r="AM310" s="275"/>
      <c r="AN310" s="275"/>
      <c r="AO310" s="275"/>
      <c r="AP310" s="275"/>
      <c r="AU310" s="276"/>
      <c r="BB310" s="266"/>
      <c r="BD310" s="266"/>
      <c r="BF310" s="266"/>
      <c r="BH310" s="266"/>
    </row>
    <row r="311" spans="4:60" s="262" customFormat="1" x14ac:dyDescent="0.25">
      <c r="D311" s="263"/>
      <c r="L311" s="274"/>
      <c r="AM311" s="275"/>
      <c r="AN311" s="275"/>
      <c r="AO311" s="275"/>
      <c r="AP311" s="275"/>
      <c r="AU311" s="276"/>
      <c r="BB311" s="266"/>
      <c r="BD311" s="266"/>
      <c r="BF311" s="266"/>
      <c r="BH311" s="266"/>
    </row>
    <row r="312" spans="4:60" s="262" customFormat="1" x14ac:dyDescent="0.25">
      <c r="D312" s="263"/>
      <c r="L312" s="274"/>
      <c r="AM312" s="275"/>
      <c r="AN312" s="275"/>
      <c r="AO312" s="275"/>
      <c r="AP312" s="275"/>
      <c r="AU312" s="276"/>
      <c r="BB312" s="266"/>
      <c r="BD312" s="266"/>
      <c r="BF312" s="266"/>
      <c r="BH312" s="266"/>
    </row>
    <row r="313" spans="4:60" s="262" customFormat="1" x14ac:dyDescent="0.25">
      <c r="D313" s="263"/>
      <c r="L313" s="274"/>
      <c r="AM313" s="275"/>
      <c r="AN313" s="275"/>
      <c r="AO313" s="275"/>
      <c r="AP313" s="275"/>
      <c r="AU313" s="276"/>
      <c r="BB313" s="266"/>
      <c r="BD313" s="266"/>
      <c r="BF313" s="266"/>
      <c r="BH313" s="266"/>
    </row>
    <row r="314" spans="4:60" s="262" customFormat="1" x14ac:dyDescent="0.25">
      <c r="D314" s="263"/>
      <c r="L314" s="274"/>
      <c r="AM314" s="275"/>
      <c r="AN314" s="275"/>
      <c r="AO314" s="275"/>
      <c r="AP314" s="275"/>
      <c r="AU314" s="276"/>
      <c r="BB314" s="266"/>
      <c r="BD314" s="266"/>
      <c r="BF314" s="266"/>
      <c r="BH314" s="266"/>
    </row>
    <row r="315" spans="4:60" s="262" customFormat="1" x14ac:dyDescent="0.25">
      <c r="D315" s="263"/>
      <c r="L315" s="274"/>
      <c r="AM315" s="275"/>
      <c r="AN315" s="275"/>
      <c r="AO315" s="275"/>
      <c r="AP315" s="275"/>
      <c r="AU315" s="276"/>
      <c r="BB315" s="266"/>
      <c r="BD315" s="266"/>
      <c r="BF315" s="266"/>
      <c r="BH315" s="266"/>
    </row>
    <row r="316" spans="4:60" s="262" customFormat="1" x14ac:dyDescent="0.25">
      <c r="D316" s="263"/>
      <c r="L316" s="274"/>
      <c r="AM316" s="275"/>
      <c r="AN316" s="275"/>
      <c r="AO316" s="275"/>
      <c r="AP316" s="275"/>
      <c r="AU316" s="276"/>
      <c r="BB316" s="266"/>
      <c r="BD316" s="266"/>
      <c r="BF316" s="266"/>
      <c r="BH316" s="266"/>
    </row>
    <row r="317" spans="4:60" s="262" customFormat="1" x14ac:dyDescent="0.25">
      <c r="D317" s="263"/>
      <c r="L317" s="274"/>
      <c r="AM317" s="275"/>
      <c r="AN317" s="275"/>
      <c r="AO317" s="275"/>
      <c r="AP317" s="275"/>
      <c r="AU317" s="276"/>
      <c r="BB317" s="266"/>
      <c r="BD317" s="266"/>
      <c r="BF317" s="266"/>
      <c r="BH317" s="266"/>
    </row>
    <row r="318" spans="4:60" s="262" customFormat="1" x14ac:dyDescent="0.25">
      <c r="D318" s="263"/>
      <c r="L318" s="274"/>
      <c r="AM318" s="275"/>
      <c r="AN318" s="275"/>
      <c r="AO318" s="275"/>
      <c r="AP318" s="275"/>
      <c r="AU318" s="276"/>
      <c r="BB318" s="266"/>
      <c r="BD318" s="266"/>
      <c r="BF318" s="266"/>
      <c r="BH318" s="266"/>
    </row>
    <row r="319" spans="4:60" s="262" customFormat="1" x14ac:dyDescent="0.25">
      <c r="D319" s="263"/>
      <c r="L319" s="274"/>
      <c r="AM319" s="275"/>
      <c r="AN319" s="275"/>
      <c r="AO319" s="275"/>
      <c r="AP319" s="275"/>
      <c r="AU319" s="276"/>
      <c r="BB319" s="266"/>
      <c r="BD319" s="266"/>
      <c r="BF319" s="266"/>
      <c r="BH319" s="266"/>
    </row>
    <row r="320" spans="4:60" s="262" customFormat="1" x14ac:dyDescent="0.25">
      <c r="D320" s="263"/>
      <c r="L320" s="274"/>
      <c r="AM320" s="275"/>
      <c r="AN320" s="275"/>
      <c r="AO320" s="275"/>
      <c r="AP320" s="275"/>
      <c r="AU320" s="276"/>
      <c r="BB320" s="266"/>
      <c r="BD320" s="266"/>
      <c r="BF320" s="266"/>
      <c r="BH320" s="266"/>
    </row>
    <row r="321" spans="4:60" s="262" customFormat="1" x14ac:dyDescent="0.25">
      <c r="D321" s="263"/>
      <c r="L321" s="274"/>
      <c r="AM321" s="275"/>
      <c r="AN321" s="275"/>
      <c r="AO321" s="275"/>
      <c r="AP321" s="275"/>
      <c r="AU321" s="276"/>
      <c r="BB321" s="266"/>
      <c r="BD321" s="266"/>
      <c r="BF321" s="266"/>
      <c r="BH321" s="266"/>
    </row>
    <row r="322" spans="4:60" s="262" customFormat="1" x14ac:dyDescent="0.25">
      <c r="D322" s="263"/>
      <c r="L322" s="274"/>
      <c r="AM322" s="275"/>
      <c r="AN322" s="275"/>
      <c r="AO322" s="275"/>
      <c r="AP322" s="275"/>
      <c r="AU322" s="276"/>
      <c r="BB322" s="266"/>
      <c r="BD322" s="266"/>
      <c r="BF322" s="266"/>
      <c r="BH322" s="266"/>
    </row>
    <row r="323" spans="4:60" s="262" customFormat="1" x14ac:dyDescent="0.25">
      <c r="D323" s="263"/>
      <c r="L323" s="274"/>
      <c r="AM323" s="275"/>
      <c r="AN323" s="275"/>
      <c r="AO323" s="275"/>
      <c r="AP323" s="275"/>
      <c r="AU323" s="276"/>
      <c r="BB323" s="266"/>
      <c r="BD323" s="266"/>
      <c r="BF323" s="266"/>
      <c r="BH323" s="266"/>
    </row>
    <row r="324" spans="4:60" s="262" customFormat="1" x14ac:dyDescent="0.25">
      <c r="D324" s="263"/>
      <c r="L324" s="274"/>
      <c r="AM324" s="275"/>
      <c r="AN324" s="275"/>
      <c r="AO324" s="275"/>
      <c r="AP324" s="275"/>
      <c r="AU324" s="276"/>
      <c r="BB324" s="266"/>
      <c r="BD324" s="266"/>
      <c r="BF324" s="266"/>
      <c r="BH324" s="266"/>
    </row>
    <row r="325" spans="4:60" s="262" customFormat="1" x14ac:dyDescent="0.25">
      <c r="D325" s="263"/>
      <c r="L325" s="274"/>
      <c r="AM325" s="275"/>
      <c r="AN325" s="275"/>
      <c r="AO325" s="275"/>
      <c r="AP325" s="275"/>
      <c r="AU325" s="276"/>
      <c r="BB325" s="266"/>
      <c r="BD325" s="266"/>
      <c r="BF325" s="266"/>
      <c r="BH325" s="266"/>
    </row>
    <row r="326" spans="4:60" s="262" customFormat="1" x14ac:dyDescent="0.25">
      <c r="D326" s="263"/>
      <c r="L326" s="274"/>
      <c r="AM326" s="275"/>
      <c r="AN326" s="275"/>
      <c r="AO326" s="275"/>
      <c r="AP326" s="275"/>
      <c r="AU326" s="276"/>
      <c r="BB326" s="266"/>
      <c r="BD326" s="266"/>
      <c r="BF326" s="266"/>
      <c r="BH326" s="266"/>
    </row>
    <row r="327" spans="4:60" s="262" customFormat="1" x14ac:dyDescent="0.25">
      <c r="D327" s="263"/>
      <c r="L327" s="274"/>
      <c r="AM327" s="275"/>
      <c r="AN327" s="275"/>
      <c r="AO327" s="275"/>
      <c r="AP327" s="275"/>
      <c r="AU327" s="276"/>
      <c r="BB327" s="266"/>
      <c r="BD327" s="266"/>
      <c r="BF327" s="266"/>
      <c r="BH327" s="266"/>
    </row>
    <row r="328" spans="4:60" s="262" customFormat="1" x14ac:dyDescent="0.25">
      <c r="D328" s="263"/>
      <c r="L328" s="274"/>
      <c r="AM328" s="275"/>
      <c r="AN328" s="275"/>
      <c r="AO328" s="275"/>
      <c r="AP328" s="275"/>
      <c r="AU328" s="276"/>
      <c r="BB328" s="266"/>
      <c r="BD328" s="266"/>
      <c r="BF328" s="266"/>
      <c r="BH328" s="266"/>
    </row>
    <row r="329" spans="4:60" s="262" customFormat="1" x14ac:dyDescent="0.25">
      <c r="D329" s="263"/>
      <c r="L329" s="274"/>
      <c r="AM329" s="275"/>
      <c r="AN329" s="275"/>
      <c r="AO329" s="275"/>
      <c r="AP329" s="275"/>
      <c r="AU329" s="276"/>
      <c r="BB329" s="266"/>
      <c r="BD329" s="266"/>
      <c r="BF329" s="266"/>
      <c r="BH329" s="266"/>
    </row>
    <row r="330" spans="4:60" s="262" customFormat="1" x14ac:dyDescent="0.25">
      <c r="D330" s="263"/>
      <c r="L330" s="274"/>
      <c r="AM330" s="275"/>
      <c r="AN330" s="275"/>
      <c r="AO330" s="275"/>
      <c r="AP330" s="275"/>
      <c r="AU330" s="276"/>
      <c r="BB330" s="266"/>
      <c r="BD330" s="266"/>
      <c r="BF330" s="266"/>
      <c r="BH330" s="266"/>
    </row>
    <row r="331" spans="4:60" s="262" customFormat="1" x14ac:dyDescent="0.25">
      <c r="D331" s="263"/>
      <c r="L331" s="274"/>
      <c r="AM331" s="275"/>
      <c r="AN331" s="275"/>
      <c r="AO331" s="275"/>
      <c r="AP331" s="275"/>
      <c r="AU331" s="276"/>
      <c r="BB331" s="266"/>
      <c r="BD331" s="266"/>
      <c r="BF331" s="266"/>
      <c r="BH331" s="266"/>
    </row>
    <row r="332" spans="4:60" s="262" customFormat="1" x14ac:dyDescent="0.25">
      <c r="D332" s="263"/>
      <c r="L332" s="274"/>
      <c r="AM332" s="275"/>
      <c r="AN332" s="275"/>
      <c r="AO332" s="275"/>
      <c r="AP332" s="275"/>
      <c r="AU332" s="276"/>
      <c r="BB332" s="266"/>
      <c r="BD332" s="266"/>
      <c r="BF332" s="266"/>
      <c r="BH332" s="266"/>
    </row>
    <row r="333" spans="4:60" s="262" customFormat="1" x14ac:dyDescent="0.25">
      <c r="D333" s="263"/>
      <c r="L333" s="274"/>
      <c r="AM333" s="275"/>
      <c r="AN333" s="275"/>
      <c r="AO333" s="275"/>
      <c r="AP333" s="275"/>
      <c r="AU333" s="276"/>
      <c r="BB333" s="266"/>
      <c r="BD333" s="266"/>
      <c r="BF333" s="266"/>
      <c r="BH333" s="266"/>
    </row>
    <row r="334" spans="4:60" s="262" customFormat="1" x14ac:dyDescent="0.25">
      <c r="D334" s="263"/>
      <c r="L334" s="274"/>
      <c r="AM334" s="275"/>
      <c r="AN334" s="275"/>
      <c r="AO334" s="275"/>
      <c r="AP334" s="275"/>
      <c r="AU334" s="276"/>
      <c r="BB334" s="266"/>
      <c r="BD334" s="266"/>
      <c r="BF334" s="266"/>
      <c r="BH334" s="266"/>
    </row>
    <row r="335" spans="4:60" s="262" customFormat="1" x14ac:dyDescent="0.25">
      <c r="D335" s="263"/>
      <c r="L335" s="274"/>
      <c r="AM335" s="275"/>
      <c r="AN335" s="275"/>
      <c r="AO335" s="275"/>
      <c r="AP335" s="275"/>
      <c r="AU335" s="276"/>
      <c r="BB335" s="266"/>
      <c r="BD335" s="266"/>
      <c r="BF335" s="266"/>
      <c r="BH335" s="266"/>
    </row>
    <row r="336" spans="4:60" s="262" customFormat="1" x14ac:dyDescent="0.25">
      <c r="D336" s="263"/>
      <c r="L336" s="274"/>
      <c r="AM336" s="275"/>
      <c r="AN336" s="275"/>
      <c r="AO336" s="275"/>
      <c r="AP336" s="275"/>
      <c r="AU336" s="276"/>
      <c r="BB336" s="266"/>
      <c r="BD336" s="266"/>
      <c r="BF336" s="266"/>
      <c r="BH336" s="266"/>
    </row>
    <row r="337" spans="4:60" s="262" customFormat="1" x14ac:dyDescent="0.25">
      <c r="D337" s="263"/>
      <c r="L337" s="274"/>
      <c r="AM337" s="275"/>
      <c r="AN337" s="275"/>
      <c r="AO337" s="275"/>
      <c r="AP337" s="275"/>
      <c r="AU337" s="276"/>
      <c r="BB337" s="266"/>
      <c r="BD337" s="266"/>
      <c r="BF337" s="266"/>
      <c r="BH337" s="266"/>
    </row>
    <row r="338" spans="4:60" s="262" customFormat="1" x14ac:dyDescent="0.25">
      <c r="D338" s="263"/>
      <c r="L338" s="274"/>
      <c r="AM338" s="275"/>
      <c r="AN338" s="275"/>
      <c r="AO338" s="275"/>
      <c r="AP338" s="275"/>
      <c r="AU338" s="276"/>
      <c r="BB338" s="266"/>
      <c r="BD338" s="266"/>
      <c r="BF338" s="266"/>
      <c r="BH338" s="266"/>
    </row>
    <row r="339" spans="4:60" s="262" customFormat="1" x14ac:dyDescent="0.25">
      <c r="D339" s="263"/>
      <c r="L339" s="274"/>
      <c r="AM339" s="275"/>
      <c r="AN339" s="275"/>
      <c r="AO339" s="275"/>
      <c r="AP339" s="275"/>
      <c r="AU339" s="276"/>
      <c r="BB339" s="266"/>
      <c r="BD339" s="266"/>
      <c r="BF339" s="266"/>
      <c r="BH339" s="266"/>
    </row>
    <row r="340" spans="4:60" s="262" customFormat="1" x14ac:dyDescent="0.25">
      <c r="D340" s="263"/>
      <c r="L340" s="274"/>
      <c r="AM340" s="275"/>
      <c r="AN340" s="275"/>
      <c r="AO340" s="275"/>
      <c r="AP340" s="275"/>
      <c r="AU340" s="276"/>
      <c r="BB340" s="266"/>
      <c r="BD340" s="266"/>
      <c r="BF340" s="266"/>
      <c r="BH340" s="266"/>
    </row>
    <row r="341" spans="4:60" s="262" customFormat="1" x14ac:dyDescent="0.25">
      <c r="D341" s="263"/>
      <c r="L341" s="274"/>
      <c r="AM341" s="275"/>
      <c r="AN341" s="275"/>
      <c r="AO341" s="275"/>
      <c r="AP341" s="275"/>
      <c r="AU341" s="276"/>
      <c r="BB341" s="266"/>
      <c r="BD341" s="266"/>
      <c r="BF341" s="266"/>
      <c r="BH341" s="266"/>
    </row>
    <row r="342" spans="4:60" s="262" customFormat="1" x14ac:dyDescent="0.25">
      <c r="D342" s="263"/>
      <c r="L342" s="274"/>
      <c r="AM342" s="275"/>
      <c r="AN342" s="275"/>
      <c r="AO342" s="275"/>
      <c r="AP342" s="275"/>
      <c r="AU342" s="276"/>
      <c r="BB342" s="266"/>
      <c r="BD342" s="266"/>
      <c r="BF342" s="266"/>
      <c r="BH342" s="266"/>
    </row>
    <row r="343" spans="4:60" s="262" customFormat="1" x14ac:dyDescent="0.25">
      <c r="D343" s="263"/>
      <c r="L343" s="274"/>
      <c r="AM343" s="275"/>
      <c r="AN343" s="275"/>
      <c r="AO343" s="275"/>
      <c r="AP343" s="275"/>
      <c r="AU343" s="276"/>
      <c r="BB343" s="266"/>
      <c r="BD343" s="266"/>
      <c r="BF343" s="266"/>
      <c r="BH343" s="266"/>
    </row>
    <row r="344" spans="4:60" s="262" customFormat="1" x14ac:dyDescent="0.25">
      <c r="D344" s="263"/>
      <c r="L344" s="274"/>
      <c r="AM344" s="275"/>
      <c r="AN344" s="275"/>
      <c r="AO344" s="275"/>
      <c r="AP344" s="275"/>
      <c r="AU344" s="276"/>
      <c r="BB344" s="266"/>
      <c r="BD344" s="266"/>
      <c r="BF344" s="266"/>
      <c r="BH344" s="266"/>
    </row>
    <row r="345" spans="4:60" s="262" customFormat="1" x14ac:dyDescent="0.25">
      <c r="D345" s="263"/>
      <c r="L345" s="274"/>
      <c r="AM345" s="275"/>
      <c r="AN345" s="275"/>
      <c r="AO345" s="275"/>
      <c r="AP345" s="275"/>
      <c r="AU345" s="276"/>
      <c r="BB345" s="266"/>
      <c r="BD345" s="266"/>
      <c r="BF345" s="266"/>
      <c r="BH345" s="266"/>
    </row>
    <row r="346" spans="4:60" s="262" customFormat="1" x14ac:dyDescent="0.25">
      <c r="D346" s="263"/>
      <c r="L346" s="274"/>
      <c r="AM346" s="275"/>
      <c r="AN346" s="275"/>
      <c r="AO346" s="275"/>
      <c r="AP346" s="275"/>
      <c r="AU346" s="276"/>
      <c r="BB346" s="266"/>
      <c r="BD346" s="266"/>
      <c r="BF346" s="266"/>
      <c r="BH346" s="266"/>
    </row>
    <row r="347" spans="4:60" s="262" customFormat="1" x14ac:dyDescent="0.25">
      <c r="D347" s="263"/>
      <c r="L347" s="274"/>
      <c r="AM347" s="275"/>
      <c r="AN347" s="275"/>
      <c r="AO347" s="275"/>
      <c r="AP347" s="275"/>
      <c r="AU347" s="276"/>
      <c r="BB347" s="266"/>
      <c r="BD347" s="266"/>
      <c r="BF347" s="266"/>
      <c r="BH347" s="266"/>
    </row>
    <row r="348" spans="4:60" s="262" customFormat="1" x14ac:dyDescent="0.25">
      <c r="D348" s="263"/>
      <c r="L348" s="274"/>
      <c r="AM348" s="275"/>
      <c r="AN348" s="275"/>
      <c r="AO348" s="275"/>
      <c r="AP348" s="275"/>
      <c r="AU348" s="276"/>
      <c r="BB348" s="266"/>
      <c r="BD348" s="266"/>
      <c r="BF348" s="266"/>
      <c r="BH348" s="266"/>
    </row>
    <row r="349" spans="4:60" s="262" customFormat="1" x14ac:dyDescent="0.25">
      <c r="D349" s="263"/>
      <c r="L349" s="274"/>
      <c r="AM349" s="275"/>
      <c r="AN349" s="275"/>
      <c r="AO349" s="275"/>
      <c r="AP349" s="275"/>
      <c r="AU349" s="276"/>
      <c r="BB349" s="266"/>
      <c r="BD349" s="266"/>
      <c r="BF349" s="266"/>
      <c r="BH349" s="266"/>
    </row>
    <row r="350" spans="4:60" s="262" customFormat="1" x14ac:dyDescent="0.25">
      <c r="D350" s="263"/>
      <c r="L350" s="274"/>
      <c r="AM350" s="275"/>
      <c r="AN350" s="275"/>
      <c r="AO350" s="275"/>
      <c r="AP350" s="275"/>
      <c r="AU350" s="276"/>
      <c r="BB350" s="266"/>
      <c r="BD350" s="266"/>
      <c r="BF350" s="266"/>
      <c r="BH350" s="266"/>
    </row>
    <row r="351" spans="4:60" s="262" customFormat="1" x14ac:dyDescent="0.25">
      <c r="D351" s="263"/>
      <c r="L351" s="274"/>
      <c r="AM351" s="275"/>
      <c r="AN351" s="275"/>
      <c r="AO351" s="275"/>
      <c r="AP351" s="275"/>
      <c r="AU351" s="276"/>
      <c r="BB351" s="266"/>
      <c r="BD351" s="266"/>
      <c r="BF351" s="266"/>
      <c r="BH351" s="266"/>
    </row>
    <row r="352" spans="4:60" s="262" customFormat="1" x14ac:dyDescent="0.25">
      <c r="D352" s="263"/>
      <c r="L352" s="274"/>
      <c r="AM352" s="275"/>
      <c r="AN352" s="275"/>
      <c r="AO352" s="275"/>
      <c r="AP352" s="275"/>
      <c r="AU352" s="276"/>
      <c r="BB352" s="266"/>
      <c r="BD352" s="266"/>
      <c r="BF352" s="266"/>
      <c r="BH352" s="266"/>
    </row>
    <row r="353" spans="4:60" s="262" customFormat="1" x14ac:dyDescent="0.25">
      <c r="D353" s="263"/>
      <c r="L353" s="274"/>
      <c r="AM353" s="275"/>
      <c r="AN353" s="275"/>
      <c r="AO353" s="275"/>
      <c r="AP353" s="275"/>
      <c r="AU353" s="276"/>
      <c r="BB353" s="266"/>
      <c r="BD353" s="266"/>
      <c r="BF353" s="266"/>
      <c r="BH353" s="266"/>
    </row>
    <row r="354" spans="4:60" s="262" customFormat="1" x14ac:dyDescent="0.25">
      <c r="D354" s="263"/>
      <c r="L354" s="274"/>
      <c r="AM354" s="275"/>
      <c r="AN354" s="275"/>
      <c r="AO354" s="275"/>
      <c r="AP354" s="275"/>
      <c r="AU354" s="276"/>
      <c r="BB354" s="266"/>
      <c r="BD354" s="266"/>
      <c r="BF354" s="266"/>
      <c r="BH354" s="266"/>
    </row>
    <row r="355" spans="4:60" s="262" customFormat="1" x14ac:dyDescent="0.25">
      <c r="D355" s="263"/>
      <c r="L355" s="274"/>
      <c r="AM355" s="275"/>
      <c r="AN355" s="275"/>
      <c r="AO355" s="275"/>
      <c r="AP355" s="275"/>
      <c r="AU355" s="276"/>
      <c r="BB355" s="266"/>
      <c r="BD355" s="266"/>
      <c r="BF355" s="266"/>
      <c r="BH355" s="266"/>
    </row>
    <row r="356" spans="4:60" s="262" customFormat="1" x14ac:dyDescent="0.25">
      <c r="D356" s="263"/>
      <c r="L356" s="274"/>
      <c r="AM356" s="275"/>
      <c r="AN356" s="275"/>
      <c r="AO356" s="275"/>
      <c r="AP356" s="275"/>
      <c r="AU356" s="276"/>
      <c r="BB356" s="266"/>
      <c r="BD356" s="266"/>
      <c r="BF356" s="266"/>
      <c r="BH356" s="266"/>
    </row>
    <row r="357" spans="4:60" s="262" customFormat="1" x14ac:dyDescent="0.25">
      <c r="D357" s="263"/>
      <c r="L357" s="274"/>
      <c r="AM357" s="275"/>
      <c r="AN357" s="275"/>
      <c r="AO357" s="275"/>
      <c r="AP357" s="275"/>
      <c r="AU357" s="276"/>
      <c r="BB357" s="266"/>
      <c r="BD357" s="266"/>
      <c r="BF357" s="266"/>
      <c r="BH357" s="266"/>
    </row>
    <row r="358" spans="4:60" s="262" customFormat="1" x14ac:dyDescent="0.25">
      <c r="D358" s="263"/>
      <c r="L358" s="274"/>
      <c r="AM358" s="275"/>
      <c r="AN358" s="275"/>
      <c r="AO358" s="275"/>
      <c r="AP358" s="275"/>
      <c r="AU358" s="276"/>
      <c r="BB358" s="266"/>
      <c r="BD358" s="266"/>
      <c r="BF358" s="266"/>
      <c r="BH358" s="266"/>
    </row>
    <row r="359" spans="4:60" s="262" customFormat="1" x14ac:dyDescent="0.25">
      <c r="D359" s="263"/>
      <c r="L359" s="274"/>
      <c r="AM359" s="275"/>
      <c r="AN359" s="275"/>
      <c r="AO359" s="275"/>
      <c r="AP359" s="275"/>
      <c r="AU359" s="276"/>
      <c r="BB359" s="266"/>
      <c r="BD359" s="266"/>
      <c r="BF359" s="266"/>
      <c r="BH359" s="266"/>
    </row>
    <row r="360" spans="4:60" s="262" customFormat="1" x14ac:dyDescent="0.25">
      <c r="D360" s="263"/>
      <c r="L360" s="274"/>
      <c r="AM360" s="275"/>
      <c r="AN360" s="275"/>
      <c r="AO360" s="275"/>
      <c r="AP360" s="275"/>
      <c r="AU360" s="276"/>
      <c r="BB360" s="266"/>
      <c r="BD360" s="266"/>
      <c r="BF360" s="266"/>
      <c r="BH360" s="266"/>
    </row>
    <row r="361" spans="4:60" s="262" customFormat="1" x14ac:dyDescent="0.25">
      <c r="D361" s="263"/>
      <c r="L361" s="274"/>
      <c r="AM361" s="275"/>
      <c r="AN361" s="275"/>
      <c r="AO361" s="275"/>
      <c r="AP361" s="275"/>
      <c r="AU361" s="276"/>
      <c r="BB361" s="266"/>
      <c r="BD361" s="266"/>
      <c r="BF361" s="266"/>
      <c r="BH361" s="266"/>
    </row>
    <row r="362" spans="4:60" s="262" customFormat="1" x14ac:dyDescent="0.25">
      <c r="D362" s="263"/>
      <c r="L362" s="274"/>
      <c r="AM362" s="275"/>
      <c r="AN362" s="275"/>
      <c r="AO362" s="275"/>
      <c r="AP362" s="275"/>
      <c r="AU362" s="276"/>
      <c r="BB362" s="266"/>
      <c r="BD362" s="266"/>
      <c r="BF362" s="266"/>
      <c r="BH362" s="266"/>
    </row>
    <row r="363" spans="4:60" s="262" customFormat="1" x14ac:dyDescent="0.25">
      <c r="D363" s="263"/>
      <c r="L363" s="274"/>
      <c r="AM363" s="275"/>
      <c r="AN363" s="275"/>
      <c r="AO363" s="275"/>
      <c r="AP363" s="275"/>
      <c r="AU363" s="276"/>
      <c r="BB363" s="266"/>
      <c r="BD363" s="266"/>
      <c r="BF363" s="266"/>
      <c r="BH363" s="266"/>
    </row>
    <row r="364" spans="4:60" s="262" customFormat="1" x14ac:dyDescent="0.25">
      <c r="D364" s="263"/>
      <c r="L364" s="274"/>
      <c r="AM364" s="275"/>
      <c r="AN364" s="275"/>
      <c r="AO364" s="275"/>
      <c r="AP364" s="275"/>
      <c r="AU364" s="276"/>
      <c r="BB364" s="266"/>
      <c r="BD364" s="266"/>
      <c r="BF364" s="266"/>
      <c r="BH364" s="266"/>
    </row>
    <row r="365" spans="4:60" s="262" customFormat="1" x14ac:dyDescent="0.25">
      <c r="D365" s="263"/>
      <c r="L365" s="274"/>
      <c r="AM365" s="275"/>
      <c r="AN365" s="275"/>
      <c r="AO365" s="275"/>
      <c r="AP365" s="275"/>
      <c r="AU365" s="276"/>
      <c r="BB365" s="266"/>
      <c r="BD365" s="266"/>
      <c r="BF365" s="266"/>
      <c r="BH365" s="266"/>
    </row>
    <row r="366" spans="4:60" s="262" customFormat="1" x14ac:dyDescent="0.25">
      <c r="D366" s="263"/>
      <c r="L366" s="274"/>
      <c r="AM366" s="275"/>
      <c r="AN366" s="275"/>
      <c r="AO366" s="275"/>
      <c r="AP366" s="275"/>
      <c r="AU366" s="276"/>
      <c r="BB366" s="266"/>
      <c r="BD366" s="266"/>
      <c r="BF366" s="266"/>
      <c r="BH366" s="266"/>
    </row>
    <row r="367" spans="4:60" s="262" customFormat="1" x14ac:dyDescent="0.25">
      <c r="D367" s="263"/>
      <c r="L367" s="274"/>
      <c r="AM367" s="275"/>
      <c r="AN367" s="275"/>
      <c r="AO367" s="275"/>
      <c r="AP367" s="275"/>
      <c r="AU367" s="276"/>
      <c r="BB367" s="266"/>
      <c r="BD367" s="266"/>
      <c r="BF367" s="266"/>
      <c r="BH367" s="266"/>
    </row>
    <row r="368" spans="4:60" s="262" customFormat="1" x14ac:dyDescent="0.25">
      <c r="D368" s="263"/>
      <c r="L368" s="274"/>
      <c r="AM368" s="275"/>
      <c r="AN368" s="275"/>
      <c r="AO368" s="275"/>
      <c r="AP368" s="275"/>
      <c r="AU368" s="276"/>
      <c r="BB368" s="266"/>
      <c r="BD368" s="266"/>
      <c r="BF368" s="266"/>
      <c r="BH368" s="266"/>
    </row>
    <row r="369" spans="4:60" s="262" customFormat="1" x14ac:dyDescent="0.25">
      <c r="D369" s="263"/>
      <c r="L369" s="274"/>
      <c r="AM369" s="275"/>
      <c r="AN369" s="275"/>
      <c r="AO369" s="275"/>
      <c r="AP369" s="275"/>
      <c r="AU369" s="276"/>
      <c r="BB369" s="266"/>
      <c r="BD369" s="266"/>
      <c r="BF369" s="266"/>
      <c r="BH369" s="266"/>
    </row>
    <row r="370" spans="4:60" s="262" customFormat="1" x14ac:dyDescent="0.25">
      <c r="D370" s="263"/>
      <c r="L370" s="274"/>
      <c r="AM370" s="275"/>
      <c r="AN370" s="275"/>
      <c r="AO370" s="275"/>
      <c r="AP370" s="275"/>
      <c r="AU370" s="276"/>
      <c r="BB370" s="266"/>
      <c r="BD370" s="266"/>
      <c r="BF370" s="266"/>
      <c r="BH370" s="266"/>
    </row>
    <row r="371" spans="4:60" s="262" customFormat="1" x14ac:dyDescent="0.25">
      <c r="D371" s="263"/>
      <c r="L371" s="274"/>
      <c r="AM371" s="275"/>
      <c r="AN371" s="275"/>
      <c r="AO371" s="275"/>
      <c r="AP371" s="275"/>
      <c r="AU371" s="276"/>
      <c r="BB371" s="266"/>
      <c r="BD371" s="266"/>
      <c r="BF371" s="266"/>
      <c r="BH371" s="266"/>
    </row>
    <row r="372" spans="4:60" s="262" customFormat="1" x14ac:dyDescent="0.25">
      <c r="D372" s="263"/>
      <c r="L372" s="274"/>
      <c r="AM372" s="275"/>
      <c r="AN372" s="275"/>
      <c r="AO372" s="275"/>
      <c r="AP372" s="275"/>
      <c r="AU372" s="276"/>
      <c r="BB372" s="266"/>
      <c r="BD372" s="266"/>
      <c r="BF372" s="266"/>
      <c r="BH372" s="266"/>
    </row>
    <row r="373" spans="4:60" s="262" customFormat="1" x14ac:dyDescent="0.25">
      <c r="D373" s="263"/>
      <c r="L373" s="274"/>
      <c r="AM373" s="275"/>
      <c r="AN373" s="275"/>
      <c r="AO373" s="275"/>
      <c r="AP373" s="275"/>
      <c r="AU373" s="276"/>
      <c r="BB373" s="266"/>
      <c r="BD373" s="266"/>
      <c r="BF373" s="266"/>
      <c r="BH373" s="266"/>
    </row>
    <row r="374" spans="4:60" s="262" customFormat="1" x14ac:dyDescent="0.25">
      <c r="D374" s="263"/>
      <c r="L374" s="274"/>
      <c r="AM374" s="275"/>
      <c r="AN374" s="275"/>
      <c r="AO374" s="275"/>
      <c r="AP374" s="275"/>
      <c r="AU374" s="276"/>
      <c r="BB374" s="266"/>
      <c r="BD374" s="266"/>
      <c r="BF374" s="266"/>
      <c r="BH374" s="266"/>
    </row>
    <row r="375" spans="4:60" s="262" customFormat="1" x14ac:dyDescent="0.25">
      <c r="D375" s="263"/>
      <c r="L375" s="274"/>
      <c r="AM375" s="275"/>
      <c r="AN375" s="275"/>
      <c r="AO375" s="275"/>
      <c r="AP375" s="275"/>
      <c r="AU375" s="276"/>
      <c r="BB375" s="266"/>
      <c r="BD375" s="266"/>
      <c r="BF375" s="266"/>
      <c r="BH375" s="266"/>
    </row>
    <row r="376" spans="4:60" s="262" customFormat="1" x14ac:dyDescent="0.25">
      <c r="D376" s="263"/>
      <c r="L376" s="274"/>
      <c r="AM376" s="275"/>
      <c r="AN376" s="275"/>
      <c r="AO376" s="275"/>
      <c r="AP376" s="275"/>
      <c r="AU376" s="276"/>
      <c r="BB376" s="266"/>
      <c r="BD376" s="266"/>
      <c r="BF376" s="266"/>
      <c r="BH376" s="266"/>
    </row>
    <row r="377" spans="4:60" s="262" customFormat="1" x14ac:dyDescent="0.25">
      <c r="D377" s="263"/>
      <c r="L377" s="274"/>
      <c r="AM377" s="275"/>
      <c r="AN377" s="275"/>
      <c r="AO377" s="275"/>
      <c r="AP377" s="275"/>
      <c r="AU377" s="276"/>
      <c r="BB377" s="266"/>
      <c r="BD377" s="266"/>
      <c r="BF377" s="266"/>
      <c r="BH377" s="266"/>
    </row>
    <row r="378" spans="4:60" s="262" customFormat="1" x14ac:dyDescent="0.25">
      <c r="D378" s="263"/>
      <c r="L378" s="274"/>
      <c r="AM378" s="275"/>
      <c r="AN378" s="275"/>
      <c r="AO378" s="275"/>
      <c r="AP378" s="275"/>
      <c r="AU378" s="276"/>
      <c r="BB378" s="266"/>
      <c r="BD378" s="266"/>
      <c r="BF378" s="266"/>
      <c r="BH378" s="266"/>
    </row>
    <row r="379" spans="4:60" s="262" customFormat="1" x14ac:dyDescent="0.25">
      <c r="D379" s="263"/>
      <c r="L379" s="274"/>
      <c r="AM379" s="275"/>
      <c r="AN379" s="275"/>
      <c r="AO379" s="275"/>
      <c r="AP379" s="275"/>
      <c r="AU379" s="276"/>
      <c r="BB379" s="266"/>
      <c r="BD379" s="266"/>
      <c r="BF379" s="266"/>
      <c r="BH379" s="266"/>
    </row>
    <row r="380" spans="4:60" s="262" customFormat="1" x14ac:dyDescent="0.25">
      <c r="D380" s="263"/>
      <c r="L380" s="274"/>
      <c r="AM380" s="275"/>
      <c r="AN380" s="275"/>
      <c r="AO380" s="275"/>
      <c r="AP380" s="275"/>
      <c r="AU380" s="276"/>
      <c r="BB380" s="266"/>
      <c r="BD380" s="266"/>
      <c r="BF380" s="266"/>
      <c r="BH380" s="266"/>
    </row>
    <row r="381" spans="4:60" s="262" customFormat="1" x14ac:dyDescent="0.25">
      <c r="D381" s="263"/>
      <c r="L381" s="274"/>
      <c r="AM381" s="275"/>
      <c r="AN381" s="275"/>
      <c r="AO381" s="275"/>
      <c r="AP381" s="275"/>
      <c r="AU381" s="276"/>
      <c r="BB381" s="266"/>
      <c r="BD381" s="266"/>
      <c r="BF381" s="266"/>
      <c r="BH381" s="266"/>
    </row>
    <row r="382" spans="4:60" s="262" customFormat="1" x14ac:dyDescent="0.25">
      <c r="D382" s="263"/>
      <c r="L382" s="274"/>
      <c r="AM382" s="275"/>
      <c r="AN382" s="275"/>
      <c r="AO382" s="275"/>
      <c r="AP382" s="275"/>
      <c r="AU382" s="276"/>
      <c r="BB382" s="266"/>
      <c r="BD382" s="266"/>
      <c r="BF382" s="266"/>
      <c r="BH382" s="266"/>
    </row>
    <row r="383" spans="4:60" s="262" customFormat="1" x14ac:dyDescent="0.25">
      <c r="D383" s="263"/>
      <c r="L383" s="274"/>
      <c r="AM383" s="275"/>
      <c r="AN383" s="275"/>
      <c r="AO383" s="275"/>
      <c r="AP383" s="275"/>
      <c r="AU383" s="276"/>
      <c r="BB383" s="266"/>
      <c r="BD383" s="266"/>
      <c r="BF383" s="266"/>
      <c r="BH383" s="266"/>
    </row>
    <row r="384" spans="4:60" s="262" customFormat="1" x14ac:dyDescent="0.25">
      <c r="D384" s="263"/>
      <c r="L384" s="274"/>
      <c r="AM384" s="275"/>
      <c r="AN384" s="275"/>
      <c r="AO384" s="275"/>
      <c r="AP384" s="275"/>
      <c r="AU384" s="276"/>
      <c r="BB384" s="266"/>
      <c r="BD384" s="266"/>
      <c r="BF384" s="266"/>
      <c r="BH384" s="266"/>
    </row>
    <row r="385" spans="4:60" s="262" customFormat="1" x14ac:dyDescent="0.25">
      <c r="D385" s="263"/>
      <c r="L385" s="274"/>
      <c r="AM385" s="275"/>
      <c r="AN385" s="275"/>
      <c r="AO385" s="275"/>
      <c r="AP385" s="275"/>
      <c r="AU385" s="276"/>
      <c r="BB385" s="266"/>
      <c r="BD385" s="266"/>
      <c r="BF385" s="266"/>
      <c r="BH385" s="266"/>
    </row>
    <row r="386" spans="4:60" s="262" customFormat="1" x14ac:dyDescent="0.25">
      <c r="D386" s="263"/>
      <c r="L386" s="274"/>
      <c r="AM386" s="275"/>
      <c r="AN386" s="275"/>
      <c r="AO386" s="275"/>
      <c r="AP386" s="275"/>
      <c r="AU386" s="276"/>
      <c r="BB386" s="266"/>
      <c r="BD386" s="266"/>
      <c r="BF386" s="266"/>
      <c r="BH386" s="266"/>
    </row>
    <row r="387" spans="4:60" s="262" customFormat="1" x14ac:dyDescent="0.25">
      <c r="D387" s="263"/>
      <c r="L387" s="274"/>
      <c r="AM387" s="275"/>
      <c r="AN387" s="275"/>
      <c r="AO387" s="275"/>
      <c r="AP387" s="275"/>
      <c r="AU387" s="276"/>
      <c r="BB387" s="266"/>
      <c r="BD387" s="266"/>
      <c r="BF387" s="266"/>
      <c r="BH387" s="266"/>
    </row>
    <row r="388" spans="4:60" s="262" customFormat="1" x14ac:dyDescent="0.25">
      <c r="D388" s="263"/>
      <c r="L388" s="274"/>
      <c r="AM388" s="275"/>
      <c r="AN388" s="275"/>
      <c r="AO388" s="275"/>
      <c r="AP388" s="275"/>
      <c r="AU388" s="276"/>
      <c r="BB388" s="266"/>
      <c r="BD388" s="266"/>
      <c r="BF388" s="266"/>
      <c r="BH388" s="266"/>
    </row>
    <row r="389" spans="4:60" s="262" customFormat="1" x14ac:dyDescent="0.25">
      <c r="D389" s="263"/>
      <c r="L389" s="274"/>
      <c r="AM389" s="275"/>
      <c r="AN389" s="275"/>
      <c r="AO389" s="275"/>
      <c r="AP389" s="275"/>
      <c r="AU389" s="276"/>
      <c r="BB389" s="266"/>
      <c r="BD389" s="266"/>
      <c r="BF389" s="266"/>
      <c r="BH389" s="266"/>
    </row>
    <row r="390" spans="4:60" s="262" customFormat="1" x14ac:dyDescent="0.25">
      <c r="D390" s="263"/>
      <c r="L390" s="274"/>
      <c r="AM390" s="275"/>
      <c r="AN390" s="275"/>
      <c r="AO390" s="275"/>
      <c r="AP390" s="275"/>
      <c r="AU390" s="276"/>
      <c r="BB390" s="266"/>
      <c r="BD390" s="266"/>
      <c r="BF390" s="266"/>
      <c r="BH390" s="266"/>
    </row>
    <row r="391" spans="4:60" s="262" customFormat="1" x14ac:dyDescent="0.25">
      <c r="D391" s="263"/>
      <c r="L391" s="274"/>
      <c r="AM391" s="275"/>
      <c r="AN391" s="275"/>
      <c r="AO391" s="275"/>
      <c r="AP391" s="275"/>
      <c r="AU391" s="276"/>
      <c r="BB391" s="266"/>
      <c r="BD391" s="266"/>
      <c r="BF391" s="266"/>
      <c r="BH391" s="266"/>
    </row>
    <row r="392" spans="4:60" s="262" customFormat="1" x14ac:dyDescent="0.25">
      <c r="D392" s="263"/>
      <c r="L392" s="274"/>
      <c r="AM392" s="275"/>
      <c r="AN392" s="275"/>
      <c r="AO392" s="275"/>
      <c r="AP392" s="275"/>
      <c r="AU392" s="276"/>
      <c r="BB392" s="266"/>
      <c r="BD392" s="266"/>
      <c r="BF392" s="266"/>
      <c r="BH392" s="266"/>
    </row>
    <row r="393" spans="4:60" s="262" customFormat="1" x14ac:dyDescent="0.25">
      <c r="D393" s="263"/>
      <c r="L393" s="274"/>
      <c r="AM393" s="275"/>
      <c r="AN393" s="275"/>
      <c r="AO393" s="275"/>
      <c r="AP393" s="275"/>
      <c r="AU393" s="276"/>
      <c r="BB393" s="266"/>
      <c r="BD393" s="266"/>
      <c r="BF393" s="266"/>
      <c r="BH393" s="266"/>
    </row>
    <row r="394" spans="4:60" s="262" customFormat="1" x14ac:dyDescent="0.25">
      <c r="D394" s="263"/>
      <c r="L394" s="274"/>
      <c r="AM394" s="275"/>
      <c r="AN394" s="275"/>
      <c r="AO394" s="275"/>
      <c r="AP394" s="275"/>
      <c r="AU394" s="276"/>
      <c r="BB394" s="266"/>
      <c r="BD394" s="266"/>
      <c r="BF394" s="266"/>
      <c r="BH394" s="266"/>
    </row>
    <row r="395" spans="4:60" s="262" customFormat="1" x14ac:dyDescent="0.25">
      <c r="D395" s="263"/>
      <c r="L395" s="274"/>
      <c r="AM395" s="275"/>
      <c r="AN395" s="275"/>
      <c r="AO395" s="275"/>
      <c r="AP395" s="275"/>
      <c r="AU395" s="276"/>
      <c r="BB395" s="266"/>
      <c r="BD395" s="266"/>
      <c r="BF395" s="266"/>
      <c r="BH395" s="266"/>
    </row>
    <row r="396" spans="4:60" s="262" customFormat="1" x14ac:dyDescent="0.25">
      <c r="D396" s="263"/>
      <c r="L396" s="274"/>
      <c r="AM396" s="275"/>
      <c r="AN396" s="275"/>
      <c r="AO396" s="275"/>
      <c r="AP396" s="275"/>
      <c r="AU396" s="276"/>
      <c r="BB396" s="266"/>
      <c r="BD396" s="266"/>
      <c r="BF396" s="266"/>
      <c r="BH396" s="266"/>
    </row>
    <row r="397" spans="4:60" s="262" customFormat="1" x14ac:dyDescent="0.25">
      <c r="D397" s="263"/>
      <c r="L397" s="274"/>
      <c r="AM397" s="275"/>
      <c r="AN397" s="275"/>
      <c r="AO397" s="275"/>
      <c r="AP397" s="275"/>
      <c r="AU397" s="276"/>
      <c r="BB397" s="266"/>
      <c r="BD397" s="266"/>
      <c r="BF397" s="266"/>
      <c r="BH397" s="266"/>
    </row>
    <row r="398" spans="4:60" s="262" customFormat="1" x14ac:dyDescent="0.25">
      <c r="D398" s="263"/>
      <c r="L398" s="274"/>
      <c r="AM398" s="275"/>
      <c r="AN398" s="275"/>
      <c r="AO398" s="275"/>
      <c r="AP398" s="275"/>
      <c r="AU398" s="276"/>
      <c r="BB398" s="266"/>
      <c r="BD398" s="266"/>
      <c r="BF398" s="266"/>
      <c r="BH398" s="266"/>
    </row>
    <row r="399" spans="4:60" s="262" customFormat="1" x14ac:dyDescent="0.25">
      <c r="D399" s="263"/>
      <c r="L399" s="274"/>
      <c r="AM399" s="275"/>
      <c r="AN399" s="275"/>
      <c r="AO399" s="275"/>
      <c r="AP399" s="275"/>
      <c r="AU399" s="276"/>
      <c r="BB399" s="266"/>
      <c r="BD399" s="266"/>
      <c r="BF399" s="266"/>
      <c r="BH399" s="266"/>
    </row>
    <row r="400" spans="4:60" s="262" customFormat="1" x14ac:dyDescent="0.25">
      <c r="D400" s="263"/>
      <c r="L400" s="274"/>
      <c r="AM400" s="275"/>
      <c r="AN400" s="275"/>
      <c r="AO400" s="275"/>
      <c r="AP400" s="275"/>
      <c r="AU400" s="276"/>
      <c r="BB400" s="266"/>
      <c r="BD400" s="266"/>
      <c r="BF400" s="266"/>
      <c r="BH400" s="266"/>
    </row>
    <row r="401" spans="4:60" s="262" customFormat="1" x14ac:dyDescent="0.25">
      <c r="D401" s="263"/>
      <c r="L401" s="274"/>
      <c r="AM401" s="275"/>
      <c r="AN401" s="275"/>
      <c r="AO401" s="275"/>
      <c r="AP401" s="275"/>
      <c r="AU401" s="276"/>
      <c r="BB401" s="266"/>
      <c r="BD401" s="266"/>
      <c r="BF401" s="266"/>
      <c r="BH401" s="266"/>
    </row>
    <row r="402" spans="4:60" s="262" customFormat="1" x14ac:dyDescent="0.25">
      <c r="D402" s="263"/>
      <c r="L402" s="274"/>
      <c r="AM402" s="275"/>
      <c r="AN402" s="275"/>
      <c r="AO402" s="275"/>
      <c r="AP402" s="275"/>
      <c r="AU402" s="276"/>
      <c r="BB402" s="266"/>
      <c r="BD402" s="266"/>
      <c r="BF402" s="266"/>
      <c r="BH402" s="266"/>
    </row>
    <row r="403" spans="4:60" s="262" customFormat="1" x14ac:dyDescent="0.25">
      <c r="D403" s="263"/>
      <c r="L403" s="274"/>
      <c r="AM403" s="275"/>
      <c r="AN403" s="275"/>
      <c r="AO403" s="275"/>
      <c r="AP403" s="275"/>
      <c r="AU403" s="276"/>
      <c r="BB403" s="266"/>
      <c r="BD403" s="266"/>
      <c r="BF403" s="266"/>
      <c r="BH403" s="266"/>
    </row>
    <row r="404" spans="4:60" s="262" customFormat="1" x14ac:dyDescent="0.25">
      <c r="D404" s="263"/>
      <c r="L404" s="274"/>
      <c r="AM404" s="275"/>
      <c r="AN404" s="275"/>
      <c r="AO404" s="275"/>
      <c r="AP404" s="275"/>
      <c r="AU404" s="276"/>
      <c r="BB404" s="266"/>
      <c r="BD404" s="266"/>
      <c r="BF404" s="266"/>
      <c r="BH404" s="266"/>
    </row>
    <row r="405" spans="4:60" s="262" customFormat="1" x14ac:dyDescent="0.25">
      <c r="D405" s="263"/>
      <c r="L405" s="274"/>
      <c r="AM405" s="275"/>
      <c r="AN405" s="275"/>
      <c r="AO405" s="275"/>
      <c r="AP405" s="275"/>
      <c r="AU405" s="276"/>
      <c r="BB405" s="266"/>
      <c r="BD405" s="266"/>
      <c r="BF405" s="266"/>
      <c r="BH405" s="266"/>
    </row>
    <row r="406" spans="4:60" s="262" customFormat="1" x14ac:dyDescent="0.25">
      <c r="D406" s="263"/>
      <c r="L406" s="274"/>
      <c r="AM406" s="275"/>
      <c r="AN406" s="275"/>
      <c r="AO406" s="275"/>
      <c r="AP406" s="275"/>
      <c r="AU406" s="276"/>
      <c r="BB406" s="266"/>
      <c r="BD406" s="266"/>
      <c r="BF406" s="266"/>
      <c r="BH406" s="266"/>
    </row>
    <row r="407" spans="4:60" s="262" customFormat="1" x14ac:dyDescent="0.25">
      <c r="D407" s="263"/>
      <c r="L407" s="274"/>
      <c r="AM407" s="275"/>
      <c r="AN407" s="275"/>
      <c r="AO407" s="275"/>
      <c r="AP407" s="275"/>
      <c r="AU407" s="276"/>
      <c r="BB407" s="266"/>
      <c r="BD407" s="266"/>
      <c r="BF407" s="266"/>
      <c r="BH407" s="266"/>
    </row>
    <row r="408" spans="4:60" s="262" customFormat="1" x14ac:dyDescent="0.25">
      <c r="D408" s="263"/>
      <c r="L408" s="274"/>
      <c r="AM408" s="275"/>
      <c r="AN408" s="275"/>
      <c r="AO408" s="275"/>
      <c r="AP408" s="275"/>
      <c r="AU408" s="276"/>
      <c r="BB408" s="266"/>
      <c r="BD408" s="266"/>
      <c r="BF408" s="266"/>
      <c r="BH408" s="266"/>
    </row>
    <row r="409" spans="4:60" s="262" customFormat="1" x14ac:dyDescent="0.25">
      <c r="D409" s="263"/>
      <c r="L409" s="274"/>
      <c r="AM409" s="275"/>
      <c r="AN409" s="275"/>
      <c r="AO409" s="275"/>
      <c r="AP409" s="275"/>
      <c r="AU409" s="276"/>
      <c r="BB409" s="266"/>
      <c r="BD409" s="266"/>
      <c r="BF409" s="266"/>
      <c r="BH409" s="266"/>
    </row>
    <row r="410" spans="4:60" s="262" customFormat="1" x14ac:dyDescent="0.25">
      <c r="D410" s="263"/>
      <c r="L410" s="274"/>
      <c r="AM410" s="275"/>
      <c r="AN410" s="275"/>
      <c r="AO410" s="275"/>
      <c r="AP410" s="275"/>
      <c r="AU410" s="276"/>
      <c r="BB410" s="266"/>
      <c r="BD410" s="266"/>
      <c r="BF410" s="266"/>
      <c r="BH410" s="266"/>
    </row>
    <row r="411" spans="4:60" s="262" customFormat="1" x14ac:dyDescent="0.25">
      <c r="D411" s="263"/>
      <c r="L411" s="274"/>
      <c r="AM411" s="275"/>
      <c r="AN411" s="275"/>
      <c r="AO411" s="275"/>
      <c r="AP411" s="275"/>
      <c r="AU411" s="276"/>
      <c r="BB411" s="266"/>
      <c r="BD411" s="266"/>
      <c r="BF411" s="266"/>
      <c r="BH411" s="266"/>
    </row>
    <row r="412" spans="4:60" s="262" customFormat="1" x14ac:dyDescent="0.25">
      <c r="D412" s="263"/>
      <c r="L412" s="274"/>
      <c r="AM412" s="275"/>
      <c r="AN412" s="275"/>
      <c r="AO412" s="275"/>
      <c r="AP412" s="275"/>
      <c r="AU412" s="276"/>
      <c r="BB412" s="266"/>
      <c r="BD412" s="266"/>
      <c r="BF412" s="266"/>
      <c r="BH412" s="266"/>
    </row>
    <row r="413" spans="4:60" s="262" customFormat="1" x14ac:dyDescent="0.25">
      <c r="D413" s="263"/>
      <c r="L413" s="274"/>
      <c r="AM413" s="275"/>
      <c r="AN413" s="275"/>
      <c r="AO413" s="275"/>
      <c r="AP413" s="275"/>
      <c r="AU413" s="276"/>
      <c r="BB413" s="266"/>
      <c r="BD413" s="266"/>
      <c r="BF413" s="266"/>
      <c r="BH413" s="266"/>
    </row>
    <row r="414" spans="4:60" s="262" customFormat="1" x14ac:dyDescent="0.25">
      <c r="D414" s="263"/>
      <c r="L414" s="274"/>
      <c r="AM414" s="275"/>
      <c r="AN414" s="275"/>
      <c r="AO414" s="275"/>
      <c r="AP414" s="275"/>
      <c r="AU414" s="276"/>
      <c r="BB414" s="266"/>
      <c r="BD414" s="266"/>
      <c r="BF414" s="266"/>
      <c r="BH414" s="266"/>
    </row>
    <row r="415" spans="4:60" s="262" customFormat="1" x14ac:dyDescent="0.25">
      <c r="D415" s="263"/>
      <c r="L415" s="274"/>
      <c r="AM415" s="275"/>
      <c r="AN415" s="275"/>
      <c r="AO415" s="275"/>
      <c r="AP415" s="275"/>
      <c r="AU415" s="276"/>
      <c r="BB415" s="266"/>
      <c r="BD415" s="266"/>
      <c r="BF415" s="266"/>
      <c r="BH415" s="266"/>
    </row>
    <row r="416" spans="4:60" s="262" customFormat="1" x14ac:dyDescent="0.25">
      <c r="D416" s="263"/>
      <c r="L416" s="274"/>
      <c r="AM416" s="275"/>
      <c r="AN416" s="275"/>
      <c r="AO416" s="275"/>
      <c r="AP416" s="275"/>
      <c r="AU416" s="276"/>
      <c r="BB416" s="266"/>
      <c r="BD416" s="266"/>
      <c r="BF416" s="266"/>
      <c r="BH416" s="266"/>
    </row>
    <row r="417" spans="4:60" s="262" customFormat="1" x14ac:dyDescent="0.25">
      <c r="D417" s="263"/>
      <c r="L417" s="274"/>
      <c r="AM417" s="275"/>
      <c r="AN417" s="275"/>
      <c r="AO417" s="275"/>
      <c r="AP417" s="275"/>
      <c r="AU417" s="276"/>
      <c r="BB417" s="266"/>
      <c r="BD417" s="266"/>
      <c r="BF417" s="266"/>
      <c r="BH417" s="266"/>
    </row>
    <row r="418" spans="4:60" s="262" customFormat="1" x14ac:dyDescent="0.25">
      <c r="D418" s="263"/>
      <c r="L418" s="274"/>
      <c r="AM418" s="275"/>
      <c r="AN418" s="275"/>
      <c r="AO418" s="275"/>
      <c r="AP418" s="275"/>
      <c r="AU418" s="276"/>
      <c r="BB418" s="266"/>
      <c r="BD418" s="266"/>
      <c r="BF418" s="266"/>
      <c r="BH418" s="266"/>
    </row>
    <row r="419" spans="4:60" s="262" customFormat="1" x14ac:dyDescent="0.25">
      <c r="D419" s="263"/>
      <c r="L419" s="274"/>
      <c r="AM419" s="275"/>
      <c r="AN419" s="275"/>
      <c r="AO419" s="275"/>
      <c r="AP419" s="275"/>
      <c r="AU419" s="276"/>
      <c r="BB419" s="266"/>
      <c r="BD419" s="266"/>
      <c r="BF419" s="266"/>
      <c r="BH419" s="266"/>
    </row>
    <row r="420" spans="4:60" s="262" customFormat="1" x14ac:dyDescent="0.25">
      <c r="D420" s="263"/>
      <c r="L420" s="274"/>
      <c r="AM420" s="275"/>
      <c r="AN420" s="275"/>
      <c r="AO420" s="275"/>
      <c r="AP420" s="275"/>
      <c r="AU420" s="276"/>
      <c r="BB420" s="266"/>
      <c r="BD420" s="266"/>
      <c r="BF420" s="266"/>
      <c r="BH420" s="266"/>
    </row>
    <row r="421" spans="4:60" s="262" customFormat="1" x14ac:dyDescent="0.25">
      <c r="D421" s="263"/>
      <c r="L421" s="274"/>
      <c r="AM421" s="275"/>
      <c r="AN421" s="275"/>
      <c r="AO421" s="275"/>
      <c r="AP421" s="275"/>
      <c r="AU421" s="276"/>
      <c r="BB421" s="266"/>
      <c r="BD421" s="266"/>
      <c r="BF421" s="266"/>
      <c r="BH421" s="266"/>
    </row>
    <row r="422" spans="4:60" s="262" customFormat="1" x14ac:dyDescent="0.25">
      <c r="D422" s="263"/>
      <c r="L422" s="274"/>
      <c r="AM422" s="275"/>
      <c r="AN422" s="275"/>
      <c r="AO422" s="275"/>
      <c r="AP422" s="275"/>
      <c r="AU422" s="276"/>
      <c r="BB422" s="266"/>
      <c r="BD422" s="266"/>
      <c r="BF422" s="266"/>
      <c r="BH422" s="266"/>
    </row>
    <row r="423" spans="4:60" s="262" customFormat="1" x14ac:dyDescent="0.25">
      <c r="D423" s="263"/>
      <c r="L423" s="274"/>
      <c r="AM423" s="275"/>
      <c r="AN423" s="275"/>
      <c r="AO423" s="275"/>
      <c r="AP423" s="275"/>
      <c r="AU423" s="276"/>
      <c r="BB423" s="266"/>
      <c r="BD423" s="266"/>
      <c r="BF423" s="266"/>
      <c r="BH423" s="266"/>
    </row>
    <row r="424" spans="4:60" s="262" customFormat="1" x14ac:dyDescent="0.25">
      <c r="D424" s="263"/>
      <c r="L424" s="274"/>
      <c r="AM424" s="275"/>
      <c r="AN424" s="275"/>
      <c r="AO424" s="275"/>
      <c r="AP424" s="275"/>
      <c r="AU424" s="276"/>
      <c r="BB424" s="266"/>
      <c r="BD424" s="266"/>
      <c r="BF424" s="266"/>
      <c r="BH424" s="266"/>
    </row>
    <row r="425" spans="4:60" s="262" customFormat="1" x14ac:dyDescent="0.25">
      <c r="D425" s="263"/>
      <c r="L425" s="274"/>
      <c r="AM425" s="275"/>
      <c r="AN425" s="275"/>
      <c r="AO425" s="275"/>
      <c r="AP425" s="275"/>
      <c r="AU425" s="276"/>
      <c r="BB425" s="266"/>
      <c r="BD425" s="266"/>
      <c r="BF425" s="266"/>
      <c r="BH425" s="266"/>
    </row>
    <row r="426" spans="4:60" s="262" customFormat="1" x14ac:dyDescent="0.25">
      <c r="D426" s="263"/>
      <c r="L426" s="274"/>
      <c r="AM426" s="275"/>
      <c r="AN426" s="275"/>
      <c r="AO426" s="275"/>
      <c r="AP426" s="275"/>
      <c r="AU426" s="276"/>
      <c r="BB426" s="266"/>
      <c r="BD426" s="266"/>
      <c r="BF426" s="266"/>
      <c r="BH426" s="266"/>
    </row>
    <row r="427" spans="4:60" s="262" customFormat="1" x14ac:dyDescent="0.25">
      <c r="D427" s="263"/>
      <c r="L427" s="274"/>
      <c r="AM427" s="275"/>
      <c r="AN427" s="275"/>
      <c r="AO427" s="275"/>
      <c r="AP427" s="275"/>
      <c r="AU427" s="276"/>
      <c r="BB427" s="266"/>
      <c r="BD427" s="266"/>
      <c r="BF427" s="266"/>
      <c r="BH427" s="266"/>
    </row>
    <row r="428" spans="4:60" s="262" customFormat="1" x14ac:dyDescent="0.25">
      <c r="D428" s="263"/>
      <c r="L428" s="274"/>
      <c r="AM428" s="275"/>
      <c r="AN428" s="275"/>
      <c r="AO428" s="275"/>
      <c r="AP428" s="275"/>
      <c r="AU428" s="276"/>
      <c r="BB428" s="266"/>
      <c r="BD428" s="266"/>
      <c r="BF428" s="266"/>
      <c r="BH428" s="266"/>
    </row>
    <row r="429" spans="4:60" s="262" customFormat="1" x14ac:dyDescent="0.25">
      <c r="D429" s="263"/>
      <c r="L429" s="274"/>
      <c r="AM429" s="275"/>
      <c r="AN429" s="275"/>
      <c r="AO429" s="275"/>
      <c r="AP429" s="275"/>
      <c r="AU429" s="276"/>
      <c r="BB429" s="266"/>
      <c r="BD429" s="266"/>
      <c r="BF429" s="266"/>
      <c r="BH429" s="266"/>
    </row>
    <row r="430" spans="4:60" s="262" customFormat="1" x14ac:dyDescent="0.25">
      <c r="D430" s="263"/>
      <c r="L430" s="274"/>
      <c r="AM430" s="275"/>
      <c r="AN430" s="275"/>
      <c r="AO430" s="275"/>
      <c r="AP430" s="275"/>
      <c r="AU430" s="276"/>
      <c r="BB430" s="266"/>
      <c r="BD430" s="266"/>
      <c r="BF430" s="266"/>
      <c r="BH430" s="266"/>
    </row>
    <row r="431" spans="4:60" s="262" customFormat="1" x14ac:dyDescent="0.25">
      <c r="D431" s="263"/>
      <c r="L431" s="274"/>
      <c r="AM431" s="275"/>
      <c r="AN431" s="275"/>
      <c r="AO431" s="275"/>
      <c r="AP431" s="275"/>
      <c r="AU431" s="276"/>
      <c r="BB431" s="266"/>
      <c r="BD431" s="266"/>
      <c r="BF431" s="266"/>
      <c r="BH431" s="266"/>
    </row>
    <row r="432" spans="4:60" s="262" customFormat="1" x14ac:dyDescent="0.25">
      <c r="D432" s="263"/>
      <c r="L432" s="274"/>
      <c r="AM432" s="275"/>
      <c r="AN432" s="275"/>
      <c r="AO432" s="275"/>
      <c r="AP432" s="275"/>
      <c r="AU432" s="276"/>
      <c r="BB432" s="266"/>
      <c r="BD432" s="266"/>
      <c r="BF432" s="266"/>
      <c r="BH432" s="266"/>
    </row>
    <row r="433" spans="4:60" s="262" customFormat="1" x14ac:dyDescent="0.25">
      <c r="D433" s="263"/>
      <c r="L433" s="274"/>
      <c r="AM433" s="275"/>
      <c r="AN433" s="275"/>
      <c r="AO433" s="275"/>
      <c r="AP433" s="275"/>
      <c r="AU433" s="276"/>
      <c r="BB433" s="266"/>
      <c r="BD433" s="266"/>
      <c r="BF433" s="266"/>
      <c r="BH433" s="266"/>
    </row>
    <row r="434" spans="4:60" s="262" customFormat="1" x14ac:dyDescent="0.25">
      <c r="D434" s="263"/>
      <c r="L434" s="274"/>
      <c r="AM434" s="275"/>
      <c r="AN434" s="275"/>
      <c r="AO434" s="275"/>
      <c r="AP434" s="275"/>
      <c r="AU434" s="276"/>
      <c r="BB434" s="266"/>
      <c r="BD434" s="266"/>
      <c r="BF434" s="266"/>
      <c r="BH434" s="266"/>
    </row>
    <row r="435" spans="4:60" s="262" customFormat="1" x14ac:dyDescent="0.25">
      <c r="D435" s="263"/>
      <c r="L435" s="274"/>
      <c r="AM435" s="275"/>
      <c r="AN435" s="275"/>
      <c r="AO435" s="275"/>
      <c r="AP435" s="275"/>
      <c r="AU435" s="276"/>
      <c r="BB435" s="266"/>
      <c r="BD435" s="266"/>
      <c r="BF435" s="266"/>
      <c r="BH435" s="266"/>
    </row>
    <row r="436" spans="4:60" s="262" customFormat="1" x14ac:dyDescent="0.25">
      <c r="D436" s="263"/>
      <c r="L436" s="274"/>
      <c r="AM436" s="275"/>
      <c r="AN436" s="275"/>
      <c r="AO436" s="275"/>
      <c r="AP436" s="275"/>
      <c r="AU436" s="276"/>
      <c r="BB436" s="266"/>
      <c r="BD436" s="266"/>
      <c r="BF436" s="266"/>
      <c r="BH436" s="266"/>
    </row>
    <row r="437" spans="4:60" s="262" customFormat="1" x14ac:dyDescent="0.25">
      <c r="D437" s="263"/>
      <c r="L437" s="274"/>
      <c r="AM437" s="275"/>
      <c r="AN437" s="275"/>
      <c r="AO437" s="275"/>
      <c r="AP437" s="275"/>
      <c r="AU437" s="276"/>
      <c r="BB437" s="266"/>
      <c r="BD437" s="266"/>
      <c r="BF437" s="266"/>
      <c r="BH437" s="266"/>
    </row>
    <row r="438" spans="4:60" s="262" customFormat="1" x14ac:dyDescent="0.25">
      <c r="D438" s="263"/>
      <c r="L438" s="274"/>
      <c r="AM438" s="275"/>
      <c r="AN438" s="275"/>
      <c r="AO438" s="275"/>
      <c r="AP438" s="275"/>
      <c r="AU438" s="276"/>
      <c r="BB438" s="266"/>
      <c r="BD438" s="266"/>
      <c r="BF438" s="266"/>
      <c r="BH438" s="266"/>
    </row>
    <row r="439" spans="4:60" s="262" customFormat="1" x14ac:dyDescent="0.25">
      <c r="D439" s="263"/>
      <c r="L439" s="274"/>
      <c r="AM439" s="275"/>
      <c r="AN439" s="275"/>
      <c r="AO439" s="275"/>
      <c r="AP439" s="275"/>
      <c r="AU439" s="276"/>
      <c r="BB439" s="266"/>
      <c r="BD439" s="266"/>
      <c r="BF439" s="266"/>
      <c r="BH439" s="266"/>
    </row>
    <row r="440" spans="4:60" s="262" customFormat="1" x14ac:dyDescent="0.25">
      <c r="D440" s="263"/>
      <c r="L440" s="274"/>
      <c r="AM440" s="275"/>
      <c r="AN440" s="275"/>
      <c r="AO440" s="275"/>
      <c r="AP440" s="275"/>
      <c r="AU440" s="276"/>
      <c r="BB440" s="266"/>
      <c r="BD440" s="266"/>
      <c r="BF440" s="266"/>
      <c r="BH440" s="266"/>
    </row>
    <row r="441" spans="4:60" s="262" customFormat="1" x14ac:dyDescent="0.25">
      <c r="D441" s="263"/>
      <c r="L441" s="274"/>
      <c r="AM441" s="275"/>
      <c r="AN441" s="275"/>
      <c r="AO441" s="275"/>
      <c r="AP441" s="275"/>
      <c r="AU441" s="276"/>
      <c r="BB441" s="266"/>
      <c r="BD441" s="266"/>
      <c r="BF441" s="266"/>
      <c r="BH441" s="266"/>
    </row>
    <row r="442" spans="4:60" s="262" customFormat="1" x14ac:dyDescent="0.25">
      <c r="D442" s="263"/>
      <c r="L442" s="274"/>
      <c r="AM442" s="275"/>
      <c r="AN442" s="275"/>
      <c r="AO442" s="275"/>
      <c r="AP442" s="275"/>
      <c r="AU442" s="276"/>
      <c r="BB442" s="266"/>
      <c r="BD442" s="266"/>
      <c r="BF442" s="266"/>
      <c r="BH442" s="266"/>
    </row>
    <row r="443" spans="4:60" s="262" customFormat="1" x14ac:dyDescent="0.25">
      <c r="D443" s="263"/>
      <c r="L443" s="274"/>
      <c r="AM443" s="275"/>
      <c r="AN443" s="275"/>
      <c r="AO443" s="275"/>
      <c r="AP443" s="275"/>
      <c r="AU443" s="276"/>
      <c r="BB443" s="266"/>
      <c r="BD443" s="266"/>
      <c r="BF443" s="266"/>
      <c r="BH443" s="266"/>
    </row>
    <row r="444" spans="4:60" s="262" customFormat="1" x14ac:dyDescent="0.25">
      <c r="D444" s="263"/>
      <c r="L444" s="274"/>
      <c r="AM444" s="275"/>
      <c r="AN444" s="275"/>
      <c r="AO444" s="275"/>
      <c r="AP444" s="275"/>
      <c r="AU444" s="276"/>
      <c r="BB444" s="266"/>
      <c r="BD444" s="266"/>
      <c r="BF444" s="266"/>
      <c r="BH444" s="266"/>
    </row>
    <row r="445" spans="4:60" s="262" customFormat="1" x14ac:dyDescent="0.25">
      <c r="D445" s="263"/>
      <c r="L445" s="274"/>
      <c r="AM445" s="275"/>
      <c r="AN445" s="275"/>
      <c r="AO445" s="275"/>
      <c r="AP445" s="275"/>
      <c r="AU445" s="276"/>
      <c r="BB445" s="266"/>
      <c r="BD445" s="266"/>
      <c r="BF445" s="266"/>
      <c r="BH445" s="266"/>
    </row>
    <row r="446" spans="4:60" s="262" customFormat="1" x14ac:dyDescent="0.25">
      <c r="D446" s="263"/>
      <c r="L446" s="274"/>
      <c r="AM446" s="275"/>
      <c r="AN446" s="275"/>
      <c r="AO446" s="275"/>
      <c r="AP446" s="275"/>
      <c r="AU446" s="276"/>
      <c r="BB446" s="266"/>
      <c r="BD446" s="266"/>
      <c r="BF446" s="266"/>
      <c r="BH446" s="266"/>
    </row>
    <row r="447" spans="4:60" s="262" customFormat="1" x14ac:dyDescent="0.25">
      <c r="D447" s="263"/>
      <c r="L447" s="274"/>
      <c r="AM447" s="275"/>
      <c r="AN447" s="275"/>
      <c r="AO447" s="275"/>
      <c r="AP447" s="275"/>
      <c r="AU447" s="276"/>
      <c r="BB447" s="266"/>
      <c r="BD447" s="266"/>
      <c r="BF447" s="266"/>
      <c r="BH447" s="266"/>
    </row>
    <row r="448" spans="4:60" s="262" customFormat="1" x14ac:dyDescent="0.25">
      <c r="D448" s="263"/>
      <c r="L448" s="274"/>
      <c r="AM448" s="275"/>
      <c r="AN448" s="275"/>
      <c r="AO448" s="275"/>
      <c r="AP448" s="275"/>
      <c r="AU448" s="276"/>
      <c r="BB448" s="266"/>
      <c r="BD448" s="266"/>
      <c r="BF448" s="266"/>
      <c r="BH448" s="266"/>
    </row>
    <row r="449" spans="4:60" s="262" customFormat="1" x14ac:dyDescent="0.25">
      <c r="D449" s="263"/>
      <c r="L449" s="274"/>
      <c r="AM449" s="275"/>
      <c r="AN449" s="275"/>
      <c r="AO449" s="275"/>
      <c r="AP449" s="275"/>
      <c r="AU449" s="276"/>
      <c r="BB449" s="266"/>
      <c r="BD449" s="266"/>
      <c r="BF449" s="266"/>
      <c r="BH449" s="266"/>
    </row>
    <row r="450" spans="4:60" s="262" customFormat="1" x14ac:dyDescent="0.25">
      <c r="D450" s="263"/>
      <c r="L450" s="274"/>
      <c r="AM450" s="275"/>
      <c r="AN450" s="275"/>
      <c r="AO450" s="275"/>
      <c r="AP450" s="275"/>
      <c r="AU450" s="276"/>
      <c r="BB450" s="266"/>
      <c r="BD450" s="266"/>
      <c r="BF450" s="266"/>
      <c r="BH450" s="266"/>
    </row>
    <row r="451" spans="4:60" s="262" customFormat="1" x14ac:dyDescent="0.25">
      <c r="D451" s="263"/>
      <c r="L451" s="274"/>
      <c r="AM451" s="275"/>
      <c r="AN451" s="275"/>
      <c r="AO451" s="275"/>
      <c r="AP451" s="275"/>
      <c r="AU451" s="276"/>
      <c r="BB451" s="266"/>
      <c r="BD451" s="266"/>
      <c r="BF451" s="266"/>
      <c r="BH451" s="266"/>
    </row>
    <row r="452" spans="4:60" s="262" customFormat="1" x14ac:dyDescent="0.25">
      <c r="D452" s="263"/>
      <c r="L452" s="274"/>
      <c r="AM452" s="275"/>
      <c r="AN452" s="275"/>
      <c r="AO452" s="275"/>
      <c r="AP452" s="275"/>
      <c r="AU452" s="276"/>
      <c r="BB452" s="266"/>
      <c r="BD452" s="266"/>
      <c r="BF452" s="266"/>
      <c r="BH452" s="266"/>
    </row>
    <row r="453" spans="4:60" s="262" customFormat="1" x14ac:dyDescent="0.25">
      <c r="D453" s="263"/>
      <c r="L453" s="274"/>
      <c r="AM453" s="275"/>
      <c r="AN453" s="275"/>
      <c r="AO453" s="275"/>
      <c r="AP453" s="275"/>
      <c r="AU453" s="276"/>
      <c r="BB453" s="266"/>
      <c r="BD453" s="266"/>
      <c r="BF453" s="266"/>
      <c r="BH453" s="266"/>
    </row>
    <row r="454" spans="4:60" s="262" customFormat="1" x14ac:dyDescent="0.25">
      <c r="D454" s="263"/>
      <c r="L454" s="274"/>
      <c r="AM454" s="275"/>
      <c r="AN454" s="275"/>
      <c r="AO454" s="275"/>
      <c r="AP454" s="275"/>
      <c r="AU454" s="276"/>
      <c r="BB454" s="266"/>
      <c r="BD454" s="266"/>
      <c r="BF454" s="266"/>
      <c r="BH454" s="266"/>
    </row>
    <row r="455" spans="4:60" s="262" customFormat="1" x14ac:dyDescent="0.25">
      <c r="D455" s="263"/>
      <c r="L455" s="274"/>
      <c r="AM455" s="275"/>
      <c r="AN455" s="275"/>
      <c r="AO455" s="275"/>
      <c r="AP455" s="275"/>
      <c r="AU455" s="276"/>
      <c r="BB455" s="266"/>
      <c r="BD455" s="266"/>
      <c r="BF455" s="266"/>
      <c r="BH455" s="266"/>
    </row>
    <row r="456" spans="4:60" s="262" customFormat="1" x14ac:dyDescent="0.25">
      <c r="D456" s="263"/>
      <c r="L456" s="274"/>
      <c r="AM456" s="275"/>
      <c r="AN456" s="275"/>
      <c r="AO456" s="275"/>
      <c r="AP456" s="275"/>
      <c r="AU456" s="276"/>
      <c r="BB456" s="266"/>
      <c r="BD456" s="266"/>
      <c r="BF456" s="266"/>
      <c r="BH456" s="266"/>
    </row>
    <row r="457" spans="4:60" s="262" customFormat="1" x14ac:dyDescent="0.25">
      <c r="D457" s="263"/>
      <c r="L457" s="274"/>
      <c r="AM457" s="275"/>
      <c r="AN457" s="275"/>
      <c r="AO457" s="275"/>
      <c r="AP457" s="275"/>
      <c r="AU457" s="276"/>
      <c r="BB457" s="266"/>
      <c r="BD457" s="266"/>
      <c r="BF457" s="266"/>
      <c r="BH457" s="266"/>
    </row>
    <row r="458" spans="4:60" s="262" customFormat="1" x14ac:dyDescent="0.25">
      <c r="D458" s="263"/>
      <c r="L458" s="274"/>
      <c r="AM458" s="275"/>
      <c r="AN458" s="275"/>
      <c r="AO458" s="275"/>
      <c r="AP458" s="275"/>
      <c r="AU458" s="276"/>
      <c r="BB458" s="266"/>
      <c r="BD458" s="266"/>
      <c r="BF458" s="266"/>
      <c r="BH458" s="266"/>
    </row>
    <row r="459" spans="4:60" s="262" customFormat="1" x14ac:dyDescent="0.25">
      <c r="D459" s="263"/>
      <c r="L459" s="274"/>
      <c r="AM459" s="275"/>
      <c r="AN459" s="275"/>
      <c r="AO459" s="275"/>
      <c r="AP459" s="275"/>
      <c r="AU459" s="276"/>
      <c r="BB459" s="266"/>
      <c r="BD459" s="266"/>
      <c r="BF459" s="266"/>
      <c r="BH459" s="266"/>
    </row>
    <row r="460" spans="4:60" s="262" customFormat="1" x14ac:dyDescent="0.25">
      <c r="D460" s="263"/>
      <c r="L460" s="274"/>
      <c r="AM460" s="275"/>
      <c r="AN460" s="275"/>
      <c r="AO460" s="275"/>
      <c r="AP460" s="275"/>
      <c r="AU460" s="276"/>
      <c r="BB460" s="266"/>
      <c r="BD460" s="266"/>
      <c r="BF460" s="266"/>
      <c r="BH460" s="266"/>
    </row>
    <row r="461" spans="4:60" s="262" customFormat="1" x14ac:dyDescent="0.25">
      <c r="D461" s="263"/>
      <c r="L461" s="274"/>
      <c r="AM461" s="275"/>
      <c r="AN461" s="275"/>
      <c r="AO461" s="275"/>
      <c r="AP461" s="275"/>
      <c r="AU461" s="276"/>
      <c r="BB461" s="266"/>
      <c r="BD461" s="266"/>
      <c r="BF461" s="266"/>
      <c r="BH461" s="266"/>
    </row>
    <row r="462" spans="4:60" s="262" customFormat="1" x14ac:dyDescent="0.25">
      <c r="D462" s="263"/>
      <c r="L462" s="274"/>
      <c r="AM462" s="275"/>
      <c r="AN462" s="275"/>
      <c r="AO462" s="275"/>
      <c r="AP462" s="275"/>
      <c r="AU462" s="276"/>
      <c r="BB462" s="266"/>
      <c r="BD462" s="266"/>
      <c r="BF462" s="266"/>
      <c r="BH462" s="266"/>
    </row>
    <row r="463" spans="4:60" s="262" customFormat="1" x14ac:dyDescent="0.25">
      <c r="D463" s="263"/>
      <c r="L463" s="274"/>
      <c r="AM463" s="275"/>
      <c r="AN463" s="275"/>
      <c r="AO463" s="275"/>
      <c r="AP463" s="275"/>
      <c r="AU463" s="276"/>
      <c r="BB463" s="266"/>
      <c r="BD463" s="266"/>
      <c r="BF463" s="266"/>
      <c r="BH463" s="266"/>
    </row>
    <row r="464" spans="4:60" s="262" customFormat="1" x14ac:dyDescent="0.25">
      <c r="D464" s="263"/>
      <c r="L464" s="274"/>
      <c r="AM464" s="275"/>
      <c r="AN464" s="275"/>
      <c r="AO464" s="275"/>
      <c r="AP464" s="275"/>
      <c r="AU464" s="276"/>
      <c r="BB464" s="266"/>
      <c r="BD464" s="266"/>
      <c r="BF464" s="266"/>
      <c r="BH464" s="266"/>
    </row>
    <row r="465" spans="4:60" s="262" customFormat="1" x14ac:dyDescent="0.25">
      <c r="D465" s="263"/>
      <c r="L465" s="274"/>
      <c r="AM465" s="275"/>
      <c r="AN465" s="275"/>
      <c r="AO465" s="275"/>
      <c r="AP465" s="275"/>
      <c r="AU465" s="276"/>
      <c r="BB465" s="266"/>
      <c r="BD465" s="266"/>
      <c r="BF465" s="266"/>
      <c r="BH465" s="266"/>
    </row>
    <row r="466" spans="4:60" s="262" customFormat="1" x14ac:dyDescent="0.25">
      <c r="D466" s="263"/>
      <c r="L466" s="274"/>
      <c r="AM466" s="275"/>
      <c r="AN466" s="275"/>
      <c r="AO466" s="275"/>
      <c r="AP466" s="275"/>
      <c r="AU466" s="276"/>
      <c r="BB466" s="266"/>
      <c r="BD466" s="266"/>
      <c r="BF466" s="266"/>
      <c r="BH466" s="266"/>
    </row>
    <row r="467" spans="4:60" s="262" customFormat="1" x14ac:dyDescent="0.25">
      <c r="D467" s="263"/>
      <c r="L467" s="274"/>
      <c r="AM467" s="275"/>
      <c r="AN467" s="275"/>
      <c r="AO467" s="275"/>
      <c r="AP467" s="275"/>
      <c r="AU467" s="276"/>
      <c r="BB467" s="266"/>
      <c r="BD467" s="266"/>
      <c r="BF467" s="266"/>
      <c r="BH467" s="266"/>
    </row>
    <row r="468" spans="4:60" s="262" customFormat="1" x14ac:dyDescent="0.25">
      <c r="D468" s="263"/>
      <c r="L468" s="274"/>
      <c r="AM468" s="275"/>
      <c r="AN468" s="275"/>
      <c r="AO468" s="275"/>
      <c r="AP468" s="275"/>
      <c r="AU468" s="276"/>
      <c r="BB468" s="266"/>
      <c r="BD468" s="266"/>
      <c r="BF468" s="266"/>
      <c r="BH468" s="266"/>
    </row>
    <row r="469" spans="4:60" s="262" customFormat="1" x14ac:dyDescent="0.25">
      <c r="D469" s="263"/>
      <c r="L469" s="274"/>
      <c r="AM469" s="275"/>
      <c r="AN469" s="275"/>
      <c r="AO469" s="275"/>
      <c r="AP469" s="275"/>
      <c r="AU469" s="276"/>
      <c r="BB469" s="266"/>
      <c r="BD469" s="266"/>
      <c r="BF469" s="266"/>
      <c r="BH469" s="266"/>
    </row>
    <row r="470" spans="4:60" s="262" customFormat="1" x14ac:dyDescent="0.25">
      <c r="D470" s="263"/>
      <c r="L470" s="274"/>
      <c r="AM470" s="275"/>
      <c r="AN470" s="275"/>
      <c r="AO470" s="275"/>
      <c r="AP470" s="275"/>
      <c r="AU470" s="276"/>
      <c r="BB470" s="266"/>
      <c r="BD470" s="266"/>
      <c r="BF470" s="266"/>
      <c r="BH470" s="266"/>
    </row>
    <row r="471" spans="4:60" s="262" customFormat="1" x14ac:dyDescent="0.25">
      <c r="D471" s="263"/>
      <c r="L471" s="274"/>
      <c r="AM471" s="275"/>
      <c r="AN471" s="275"/>
      <c r="AO471" s="275"/>
      <c r="AP471" s="275"/>
      <c r="AU471" s="276"/>
      <c r="BB471" s="266"/>
      <c r="BD471" s="266"/>
      <c r="BF471" s="266"/>
      <c r="BH471" s="266"/>
    </row>
    <row r="472" spans="4:60" s="262" customFormat="1" x14ac:dyDescent="0.25">
      <c r="D472" s="263"/>
      <c r="L472" s="274"/>
      <c r="AM472" s="275"/>
      <c r="AN472" s="275"/>
      <c r="AO472" s="275"/>
      <c r="AP472" s="275"/>
      <c r="AU472" s="276"/>
      <c r="BB472" s="266"/>
      <c r="BD472" s="266"/>
      <c r="BF472" s="266"/>
      <c r="BH472" s="266"/>
    </row>
    <row r="473" spans="4:60" s="262" customFormat="1" x14ac:dyDescent="0.25">
      <c r="D473" s="263"/>
      <c r="L473" s="274"/>
      <c r="AM473" s="275"/>
      <c r="AN473" s="275"/>
      <c r="AO473" s="275"/>
      <c r="AP473" s="275"/>
      <c r="AU473" s="276"/>
      <c r="BB473" s="266"/>
      <c r="BD473" s="266"/>
      <c r="BF473" s="266"/>
      <c r="BH473" s="266"/>
    </row>
    <row r="474" spans="4:60" s="262" customFormat="1" x14ac:dyDescent="0.25">
      <c r="D474" s="263"/>
      <c r="L474" s="274"/>
      <c r="AM474" s="275"/>
      <c r="AN474" s="275"/>
      <c r="AO474" s="275"/>
      <c r="AP474" s="275"/>
      <c r="AU474" s="276"/>
      <c r="BB474" s="266"/>
      <c r="BD474" s="266"/>
      <c r="BF474" s="266"/>
      <c r="BH474" s="266"/>
    </row>
    <row r="475" spans="4:60" s="262" customFormat="1" x14ac:dyDescent="0.25">
      <c r="D475" s="263"/>
      <c r="L475" s="274"/>
      <c r="AM475" s="275"/>
      <c r="AN475" s="275"/>
      <c r="AO475" s="275"/>
      <c r="AP475" s="275"/>
      <c r="AU475" s="276"/>
      <c r="BB475" s="266"/>
      <c r="BD475" s="266"/>
      <c r="BF475" s="266"/>
      <c r="BH475" s="266"/>
    </row>
    <row r="476" spans="4:60" s="262" customFormat="1" x14ac:dyDescent="0.25">
      <c r="D476" s="263"/>
      <c r="L476" s="274"/>
      <c r="AM476" s="275"/>
      <c r="AN476" s="275"/>
      <c r="AO476" s="275"/>
      <c r="AP476" s="275"/>
      <c r="AU476" s="276"/>
      <c r="BB476" s="266"/>
      <c r="BD476" s="266"/>
      <c r="BF476" s="266"/>
      <c r="BH476" s="266"/>
    </row>
    <row r="477" spans="4:60" s="262" customFormat="1" x14ac:dyDescent="0.25">
      <c r="D477" s="263"/>
      <c r="L477" s="274"/>
      <c r="AM477" s="275"/>
      <c r="AN477" s="275"/>
      <c r="AO477" s="275"/>
      <c r="AP477" s="275"/>
      <c r="AU477" s="276"/>
      <c r="BB477" s="266"/>
      <c r="BD477" s="266"/>
      <c r="BF477" s="266"/>
      <c r="BH477" s="266"/>
    </row>
    <row r="478" spans="4:60" s="262" customFormat="1" x14ac:dyDescent="0.25">
      <c r="D478" s="263"/>
      <c r="L478" s="274"/>
      <c r="AM478" s="275"/>
      <c r="AN478" s="275"/>
      <c r="AO478" s="275"/>
      <c r="AP478" s="275"/>
      <c r="AU478" s="276"/>
      <c r="BB478" s="266"/>
      <c r="BD478" s="266"/>
      <c r="BF478" s="266"/>
      <c r="BH478" s="266"/>
    </row>
    <row r="479" spans="4:60" s="262" customFormat="1" x14ac:dyDescent="0.25">
      <c r="D479" s="263"/>
      <c r="L479" s="274"/>
      <c r="AM479" s="275"/>
      <c r="AN479" s="275"/>
      <c r="AO479" s="275"/>
      <c r="AP479" s="275"/>
      <c r="AU479" s="276"/>
      <c r="BB479" s="266"/>
      <c r="BD479" s="266"/>
      <c r="BF479" s="266"/>
      <c r="BH479" s="266"/>
    </row>
    <row r="480" spans="4:60" s="262" customFormat="1" x14ac:dyDescent="0.25">
      <c r="D480" s="263"/>
      <c r="L480" s="274"/>
      <c r="AM480" s="275"/>
      <c r="AN480" s="275"/>
      <c r="AO480" s="275"/>
      <c r="AP480" s="275"/>
      <c r="AU480" s="276"/>
      <c r="BB480" s="266"/>
      <c r="BD480" s="266"/>
      <c r="BF480" s="266"/>
      <c r="BH480" s="266"/>
    </row>
    <row r="481" spans="4:60" s="262" customFormat="1" x14ac:dyDescent="0.25">
      <c r="D481" s="263"/>
      <c r="L481" s="274"/>
      <c r="AM481" s="275"/>
      <c r="AN481" s="275"/>
      <c r="AO481" s="275"/>
      <c r="AP481" s="275"/>
      <c r="AU481" s="276"/>
      <c r="BB481" s="266"/>
      <c r="BD481" s="266"/>
      <c r="BF481" s="266"/>
      <c r="BH481" s="266"/>
    </row>
    <row r="482" spans="4:60" s="262" customFormat="1" x14ac:dyDescent="0.25">
      <c r="D482" s="263"/>
      <c r="L482" s="274"/>
      <c r="AM482" s="275"/>
      <c r="AN482" s="275"/>
      <c r="AO482" s="275"/>
      <c r="AP482" s="275"/>
      <c r="AU482" s="276"/>
      <c r="BB482" s="266"/>
      <c r="BD482" s="266"/>
      <c r="BF482" s="266"/>
      <c r="BH482" s="266"/>
    </row>
    <row r="483" spans="4:60" s="262" customFormat="1" x14ac:dyDescent="0.25">
      <c r="D483" s="263"/>
      <c r="L483" s="274"/>
      <c r="AM483" s="275"/>
      <c r="AN483" s="275"/>
      <c r="AO483" s="275"/>
      <c r="AP483" s="275"/>
      <c r="AU483" s="276"/>
      <c r="BB483" s="266"/>
      <c r="BD483" s="266"/>
      <c r="BF483" s="266"/>
      <c r="BH483" s="266"/>
    </row>
    <row r="484" spans="4:60" s="262" customFormat="1" x14ac:dyDescent="0.25">
      <c r="D484" s="263"/>
      <c r="L484" s="274"/>
      <c r="AM484" s="275"/>
      <c r="AN484" s="275"/>
      <c r="AO484" s="275"/>
      <c r="AP484" s="275"/>
      <c r="AU484" s="276"/>
      <c r="BB484" s="266"/>
      <c r="BD484" s="266"/>
      <c r="BF484" s="266"/>
      <c r="BH484" s="266"/>
    </row>
    <row r="485" spans="4:60" s="262" customFormat="1" x14ac:dyDescent="0.25">
      <c r="D485" s="263"/>
      <c r="L485" s="274"/>
      <c r="AM485" s="275"/>
      <c r="AN485" s="275"/>
      <c r="AO485" s="275"/>
      <c r="AP485" s="275"/>
      <c r="AU485" s="276"/>
      <c r="BB485" s="266"/>
      <c r="BD485" s="266"/>
      <c r="BF485" s="266"/>
      <c r="BH485" s="266"/>
    </row>
    <row r="486" spans="4:60" s="262" customFormat="1" x14ac:dyDescent="0.25">
      <c r="D486" s="263"/>
      <c r="L486" s="274"/>
      <c r="AM486" s="275"/>
      <c r="AN486" s="275"/>
      <c r="AO486" s="275"/>
      <c r="AP486" s="275"/>
      <c r="AU486" s="276"/>
      <c r="BB486" s="266"/>
      <c r="BD486" s="266"/>
      <c r="BF486" s="266"/>
      <c r="BH486" s="266"/>
    </row>
    <row r="487" spans="4:60" s="262" customFormat="1" x14ac:dyDescent="0.25">
      <c r="D487" s="263"/>
      <c r="L487" s="274"/>
      <c r="AM487" s="275"/>
      <c r="AN487" s="275"/>
      <c r="AO487" s="275"/>
      <c r="AP487" s="275"/>
      <c r="AU487" s="276"/>
      <c r="BB487" s="266"/>
      <c r="BD487" s="266"/>
      <c r="BF487" s="266"/>
      <c r="BH487" s="266"/>
    </row>
    <row r="488" spans="4:60" s="262" customFormat="1" x14ac:dyDescent="0.25">
      <c r="D488" s="263"/>
      <c r="L488" s="274"/>
      <c r="AM488" s="275"/>
      <c r="AN488" s="275"/>
      <c r="AO488" s="275"/>
      <c r="AP488" s="275"/>
      <c r="AU488" s="276"/>
      <c r="BB488" s="266"/>
      <c r="BD488" s="266"/>
      <c r="BF488" s="266"/>
      <c r="BH488" s="266"/>
    </row>
    <row r="489" spans="4:60" s="262" customFormat="1" x14ac:dyDescent="0.25">
      <c r="D489" s="263"/>
      <c r="L489" s="274"/>
      <c r="AM489" s="275"/>
      <c r="AN489" s="275"/>
      <c r="AO489" s="275"/>
      <c r="AP489" s="275"/>
      <c r="AU489" s="276"/>
      <c r="BB489" s="266"/>
      <c r="BD489" s="266"/>
      <c r="BF489" s="266"/>
      <c r="BH489" s="266"/>
    </row>
    <row r="490" spans="4:60" s="262" customFormat="1" x14ac:dyDescent="0.25">
      <c r="D490" s="263"/>
      <c r="L490" s="274"/>
      <c r="AM490" s="275"/>
      <c r="AN490" s="275"/>
      <c r="AO490" s="275"/>
      <c r="AP490" s="275"/>
      <c r="AU490" s="276"/>
      <c r="BB490" s="266"/>
      <c r="BD490" s="266"/>
      <c r="BF490" s="266"/>
      <c r="BH490" s="266"/>
    </row>
    <row r="491" spans="4:60" s="262" customFormat="1" x14ac:dyDescent="0.25">
      <c r="D491" s="263"/>
      <c r="L491" s="274"/>
      <c r="AM491" s="275"/>
      <c r="AN491" s="275"/>
      <c r="AO491" s="275"/>
      <c r="AP491" s="275"/>
      <c r="AU491" s="276"/>
      <c r="BB491" s="266"/>
      <c r="BD491" s="266"/>
      <c r="BF491" s="266"/>
      <c r="BH491" s="266"/>
    </row>
    <row r="492" spans="4:60" s="262" customFormat="1" x14ac:dyDescent="0.25">
      <c r="D492" s="263"/>
      <c r="L492" s="274"/>
      <c r="AM492" s="275"/>
      <c r="AN492" s="275"/>
      <c r="AO492" s="275"/>
      <c r="AP492" s="275"/>
      <c r="AU492" s="276"/>
      <c r="BB492" s="266"/>
      <c r="BD492" s="266"/>
      <c r="BF492" s="266"/>
      <c r="BH492" s="266"/>
    </row>
    <row r="493" spans="4:60" s="262" customFormat="1" x14ac:dyDescent="0.25">
      <c r="D493" s="263"/>
      <c r="L493" s="274"/>
      <c r="AM493" s="275"/>
      <c r="AN493" s="275"/>
      <c r="AO493" s="275"/>
      <c r="AP493" s="275"/>
      <c r="AU493" s="276"/>
      <c r="BB493" s="266"/>
      <c r="BD493" s="266"/>
      <c r="BF493" s="266"/>
      <c r="BH493" s="266"/>
    </row>
    <row r="494" spans="4:60" s="262" customFormat="1" x14ac:dyDescent="0.25">
      <c r="D494" s="263"/>
      <c r="L494" s="274"/>
      <c r="AM494" s="275"/>
      <c r="AN494" s="275"/>
      <c r="AO494" s="275"/>
      <c r="AP494" s="275"/>
      <c r="AU494" s="276"/>
      <c r="BB494" s="266"/>
      <c r="BD494" s="266"/>
      <c r="BF494" s="266"/>
      <c r="BH494" s="266"/>
    </row>
    <row r="495" spans="4:60" s="262" customFormat="1" x14ac:dyDescent="0.25">
      <c r="D495" s="263"/>
      <c r="L495" s="274"/>
      <c r="AM495" s="275"/>
      <c r="AN495" s="275"/>
      <c r="AO495" s="275"/>
      <c r="AP495" s="275"/>
      <c r="AU495" s="276"/>
      <c r="BB495" s="266"/>
      <c r="BD495" s="266"/>
      <c r="BF495" s="266"/>
      <c r="BH495" s="266"/>
    </row>
    <row r="496" spans="4:60" s="262" customFormat="1" x14ac:dyDescent="0.25">
      <c r="D496" s="263"/>
      <c r="L496" s="274"/>
      <c r="AM496" s="275"/>
      <c r="AN496" s="275"/>
      <c r="AO496" s="275"/>
      <c r="AP496" s="275"/>
      <c r="AU496" s="276"/>
      <c r="BB496" s="266"/>
      <c r="BD496" s="266"/>
      <c r="BF496" s="266"/>
      <c r="BH496" s="266"/>
    </row>
    <row r="497" spans="4:60" s="262" customFormat="1" x14ac:dyDescent="0.25">
      <c r="D497" s="263"/>
      <c r="L497" s="274"/>
      <c r="AM497" s="275"/>
      <c r="AN497" s="275"/>
      <c r="AO497" s="275"/>
      <c r="AP497" s="275"/>
      <c r="AU497" s="276"/>
      <c r="BB497" s="266"/>
      <c r="BD497" s="266"/>
      <c r="BF497" s="266"/>
      <c r="BH497" s="266"/>
    </row>
    <row r="498" spans="4:60" s="262" customFormat="1" x14ac:dyDescent="0.25">
      <c r="D498" s="263"/>
      <c r="L498" s="274"/>
      <c r="AM498" s="275"/>
      <c r="AN498" s="275"/>
      <c r="AO498" s="275"/>
      <c r="AP498" s="275"/>
      <c r="AU498" s="276"/>
      <c r="BB498" s="266"/>
      <c r="BD498" s="266"/>
      <c r="BF498" s="266"/>
      <c r="BH498" s="266"/>
    </row>
    <row r="499" spans="4:60" s="262" customFormat="1" x14ac:dyDescent="0.25">
      <c r="D499" s="263"/>
      <c r="L499" s="274"/>
      <c r="AM499" s="275"/>
      <c r="AN499" s="275"/>
      <c r="AO499" s="275"/>
      <c r="AP499" s="275"/>
      <c r="AU499" s="276"/>
      <c r="BB499" s="266"/>
      <c r="BD499" s="266"/>
      <c r="BF499" s="266"/>
      <c r="BH499" s="266"/>
    </row>
    <row r="500" spans="4:60" s="262" customFormat="1" x14ac:dyDescent="0.25">
      <c r="D500" s="263"/>
      <c r="L500" s="274"/>
      <c r="AM500" s="275"/>
      <c r="AN500" s="275"/>
      <c r="AO500" s="275"/>
      <c r="AP500" s="275"/>
      <c r="AU500" s="276"/>
      <c r="BB500" s="266"/>
      <c r="BD500" s="266"/>
      <c r="BF500" s="266"/>
      <c r="BH500" s="266"/>
    </row>
    <row r="501" spans="4:60" s="262" customFormat="1" x14ac:dyDescent="0.25">
      <c r="D501" s="263"/>
      <c r="L501" s="274"/>
      <c r="AM501" s="275"/>
      <c r="AN501" s="275"/>
      <c r="AO501" s="275"/>
      <c r="AP501" s="275"/>
      <c r="AU501" s="276"/>
      <c r="BB501" s="266"/>
      <c r="BD501" s="266"/>
      <c r="BF501" s="266"/>
      <c r="BH501" s="266"/>
    </row>
    <row r="502" spans="4:60" s="262" customFormat="1" x14ac:dyDescent="0.25">
      <c r="D502" s="263"/>
      <c r="L502" s="274"/>
      <c r="AM502" s="275"/>
      <c r="AN502" s="275"/>
      <c r="AO502" s="275"/>
      <c r="AP502" s="275"/>
      <c r="AU502" s="276"/>
      <c r="BB502" s="266"/>
      <c r="BD502" s="266"/>
      <c r="BF502" s="266"/>
      <c r="BH502" s="266"/>
    </row>
    <row r="503" spans="4:60" s="262" customFormat="1" x14ac:dyDescent="0.25">
      <c r="D503" s="263"/>
      <c r="L503" s="274"/>
      <c r="AM503" s="275"/>
      <c r="AN503" s="275"/>
      <c r="AO503" s="275"/>
      <c r="AP503" s="275"/>
      <c r="AU503" s="276"/>
      <c r="BB503" s="266"/>
      <c r="BD503" s="266"/>
      <c r="BF503" s="266"/>
      <c r="BH503" s="266"/>
    </row>
    <row r="504" spans="4:60" s="262" customFormat="1" x14ac:dyDescent="0.25">
      <c r="D504" s="263"/>
      <c r="L504" s="274"/>
      <c r="AM504" s="275"/>
      <c r="AN504" s="275"/>
      <c r="AO504" s="275"/>
      <c r="AP504" s="275"/>
      <c r="AU504" s="276"/>
      <c r="BB504" s="266"/>
      <c r="BD504" s="266"/>
      <c r="BF504" s="266"/>
      <c r="BH504" s="266"/>
    </row>
    <row r="505" spans="4:60" s="262" customFormat="1" x14ac:dyDescent="0.25">
      <c r="D505" s="263"/>
      <c r="L505" s="274"/>
      <c r="AM505" s="275"/>
      <c r="AN505" s="275"/>
      <c r="AO505" s="275"/>
      <c r="AP505" s="275"/>
      <c r="AU505" s="276"/>
      <c r="BB505" s="266"/>
      <c r="BD505" s="266"/>
      <c r="BF505" s="266"/>
      <c r="BH505" s="266"/>
    </row>
    <row r="506" spans="4:60" s="262" customFormat="1" x14ac:dyDescent="0.25">
      <c r="D506" s="263"/>
      <c r="L506" s="274"/>
      <c r="AM506" s="275"/>
      <c r="AN506" s="275"/>
      <c r="AO506" s="275"/>
      <c r="AP506" s="275"/>
      <c r="AU506" s="276"/>
      <c r="BB506" s="266"/>
      <c r="BD506" s="266"/>
      <c r="BF506" s="266"/>
      <c r="BH506" s="266"/>
    </row>
    <row r="507" spans="4:60" s="262" customFormat="1" x14ac:dyDescent="0.25">
      <c r="D507" s="263"/>
      <c r="L507" s="274"/>
      <c r="AM507" s="275"/>
      <c r="AN507" s="275"/>
      <c r="AO507" s="275"/>
      <c r="AP507" s="275"/>
      <c r="AU507" s="276"/>
      <c r="BB507" s="266"/>
      <c r="BD507" s="266"/>
      <c r="BF507" s="266"/>
      <c r="BH507" s="266"/>
    </row>
    <row r="508" spans="4:60" s="262" customFormat="1" x14ac:dyDescent="0.25">
      <c r="D508" s="263"/>
      <c r="L508" s="274"/>
      <c r="AM508" s="275"/>
      <c r="AN508" s="275"/>
      <c r="AO508" s="275"/>
      <c r="AP508" s="275"/>
      <c r="AU508" s="276"/>
      <c r="BB508" s="266"/>
      <c r="BD508" s="266"/>
      <c r="BF508" s="266"/>
      <c r="BH508" s="266"/>
    </row>
    <row r="509" spans="4:60" s="262" customFormat="1" x14ac:dyDescent="0.25">
      <c r="D509" s="263"/>
      <c r="L509" s="274"/>
      <c r="AM509" s="275"/>
      <c r="AN509" s="275"/>
      <c r="AO509" s="275"/>
      <c r="AP509" s="275"/>
      <c r="AU509" s="276"/>
      <c r="BB509" s="266"/>
      <c r="BD509" s="266"/>
      <c r="BF509" s="266"/>
      <c r="BH509" s="266"/>
    </row>
    <row r="510" spans="4:60" s="262" customFormat="1" x14ac:dyDescent="0.25">
      <c r="D510" s="263"/>
      <c r="L510" s="274"/>
      <c r="AM510" s="275"/>
      <c r="AN510" s="275"/>
      <c r="AO510" s="275"/>
      <c r="AP510" s="275"/>
      <c r="AU510" s="276"/>
      <c r="BB510" s="266"/>
      <c r="BD510" s="266"/>
      <c r="BF510" s="266"/>
      <c r="BH510" s="266"/>
    </row>
    <row r="511" spans="4:60" s="262" customFormat="1" x14ac:dyDescent="0.25">
      <c r="D511" s="263"/>
      <c r="L511" s="274"/>
      <c r="AM511" s="275"/>
      <c r="AN511" s="275"/>
      <c r="AO511" s="275"/>
      <c r="AP511" s="275"/>
      <c r="AU511" s="276"/>
      <c r="BB511" s="266"/>
      <c r="BD511" s="266"/>
      <c r="BF511" s="266"/>
      <c r="BH511" s="266"/>
    </row>
    <row r="512" spans="4:60" s="262" customFormat="1" x14ac:dyDescent="0.25">
      <c r="D512" s="263"/>
      <c r="L512" s="274"/>
      <c r="AM512" s="275"/>
      <c r="AN512" s="275"/>
      <c r="AO512" s="275"/>
      <c r="AP512" s="275"/>
      <c r="AU512" s="276"/>
      <c r="BB512" s="266"/>
      <c r="BD512" s="266"/>
      <c r="BF512" s="266"/>
      <c r="BH512" s="266"/>
    </row>
    <row r="513" spans="4:60" s="262" customFormat="1" x14ac:dyDescent="0.25">
      <c r="D513" s="263"/>
      <c r="L513" s="274"/>
      <c r="AM513" s="275"/>
      <c r="AN513" s="275"/>
      <c r="AO513" s="275"/>
      <c r="AP513" s="275"/>
      <c r="AU513" s="276"/>
      <c r="BB513" s="266"/>
      <c r="BD513" s="266"/>
      <c r="BF513" s="266"/>
      <c r="BH513" s="266"/>
    </row>
    <row r="514" spans="4:60" s="262" customFormat="1" x14ac:dyDescent="0.25">
      <c r="D514" s="263"/>
      <c r="L514" s="274"/>
      <c r="AM514" s="275"/>
      <c r="AN514" s="275"/>
      <c r="AO514" s="275"/>
      <c r="AP514" s="275"/>
      <c r="AU514" s="276"/>
      <c r="BB514" s="266"/>
      <c r="BD514" s="266"/>
      <c r="BF514" s="266"/>
      <c r="BH514" s="266"/>
    </row>
    <row r="515" spans="4:60" s="262" customFormat="1" x14ac:dyDescent="0.25">
      <c r="D515" s="263"/>
      <c r="L515" s="274"/>
      <c r="AM515" s="275"/>
      <c r="AN515" s="275"/>
      <c r="AO515" s="275"/>
      <c r="AP515" s="275"/>
      <c r="AU515" s="276"/>
      <c r="BB515" s="266"/>
      <c r="BD515" s="266"/>
      <c r="BF515" s="266"/>
      <c r="BH515" s="266"/>
    </row>
    <row r="516" spans="4:60" s="262" customFormat="1" x14ac:dyDescent="0.25">
      <c r="D516" s="263"/>
      <c r="L516" s="274"/>
      <c r="AM516" s="275"/>
      <c r="AN516" s="275"/>
      <c r="AO516" s="275"/>
      <c r="AP516" s="275"/>
      <c r="AU516" s="276"/>
      <c r="BB516" s="266"/>
      <c r="BD516" s="266"/>
      <c r="BF516" s="266"/>
      <c r="BH516" s="266"/>
    </row>
    <row r="517" spans="4:60" s="262" customFormat="1" x14ac:dyDescent="0.25">
      <c r="D517" s="263"/>
      <c r="L517" s="274"/>
      <c r="AM517" s="275"/>
      <c r="AN517" s="275"/>
      <c r="AO517" s="275"/>
      <c r="AP517" s="275"/>
      <c r="AU517" s="276"/>
      <c r="BB517" s="266"/>
      <c r="BD517" s="266"/>
      <c r="BF517" s="266"/>
      <c r="BH517" s="266"/>
    </row>
    <row r="518" spans="4:60" s="262" customFormat="1" x14ac:dyDescent="0.25">
      <c r="D518" s="263"/>
      <c r="L518" s="274"/>
      <c r="AM518" s="275"/>
      <c r="AN518" s="275"/>
      <c r="AO518" s="275"/>
      <c r="AP518" s="275"/>
      <c r="AU518" s="276"/>
      <c r="BB518" s="266"/>
      <c r="BD518" s="266"/>
      <c r="BF518" s="266"/>
      <c r="BH518" s="266"/>
    </row>
    <row r="519" spans="4:60" s="262" customFormat="1" x14ac:dyDescent="0.25">
      <c r="D519" s="263"/>
      <c r="L519" s="274"/>
      <c r="AM519" s="275"/>
      <c r="AN519" s="275"/>
      <c r="AO519" s="275"/>
      <c r="AP519" s="275"/>
      <c r="AU519" s="276"/>
      <c r="BB519" s="266"/>
      <c r="BD519" s="266"/>
      <c r="BF519" s="266"/>
      <c r="BH519" s="266"/>
    </row>
    <row r="520" spans="4:60" s="262" customFormat="1" x14ac:dyDescent="0.25">
      <c r="D520" s="263"/>
      <c r="L520" s="274"/>
      <c r="AM520" s="275"/>
      <c r="AN520" s="275"/>
      <c r="AO520" s="275"/>
      <c r="AP520" s="275"/>
      <c r="AU520" s="276"/>
      <c r="BB520" s="266"/>
      <c r="BD520" s="266"/>
      <c r="BF520" s="266"/>
      <c r="BH520" s="266"/>
    </row>
    <row r="521" spans="4:60" s="262" customFormat="1" x14ac:dyDescent="0.25">
      <c r="D521" s="263"/>
      <c r="L521" s="274"/>
      <c r="AM521" s="275"/>
      <c r="AN521" s="275"/>
      <c r="AO521" s="275"/>
      <c r="AP521" s="275"/>
      <c r="AU521" s="276"/>
      <c r="BB521" s="266"/>
      <c r="BD521" s="266"/>
      <c r="BF521" s="266"/>
      <c r="BH521" s="266"/>
    </row>
    <row r="522" spans="4:60" s="262" customFormat="1" x14ac:dyDescent="0.25">
      <c r="D522" s="263"/>
      <c r="L522" s="274"/>
      <c r="AM522" s="275"/>
      <c r="AN522" s="275"/>
      <c r="AO522" s="275"/>
      <c r="AP522" s="275"/>
      <c r="AU522" s="276"/>
      <c r="BB522" s="266"/>
      <c r="BD522" s="266"/>
      <c r="BF522" s="266"/>
      <c r="BH522" s="266"/>
    </row>
    <row r="523" spans="4:60" s="262" customFormat="1" x14ac:dyDescent="0.25">
      <c r="D523" s="263"/>
      <c r="L523" s="274"/>
      <c r="AM523" s="275"/>
      <c r="AN523" s="275"/>
      <c r="AO523" s="275"/>
      <c r="AP523" s="275"/>
      <c r="AU523" s="276"/>
      <c r="BB523" s="266"/>
      <c r="BD523" s="266"/>
      <c r="BF523" s="266"/>
      <c r="BH523" s="266"/>
    </row>
    <row r="524" spans="4:60" s="262" customFormat="1" x14ac:dyDescent="0.25">
      <c r="D524" s="263"/>
      <c r="L524" s="274"/>
      <c r="AM524" s="275"/>
      <c r="AN524" s="275"/>
      <c r="AO524" s="275"/>
      <c r="AP524" s="275"/>
      <c r="AU524" s="276"/>
      <c r="BB524" s="266"/>
      <c r="BD524" s="266"/>
      <c r="BF524" s="266"/>
      <c r="BH524" s="266"/>
    </row>
    <row r="525" spans="4:60" s="262" customFormat="1" x14ac:dyDescent="0.25">
      <c r="D525" s="263"/>
      <c r="L525" s="274"/>
      <c r="AM525" s="275"/>
      <c r="AN525" s="275"/>
      <c r="AO525" s="275"/>
      <c r="AP525" s="275"/>
      <c r="AU525" s="276"/>
      <c r="BB525" s="266"/>
      <c r="BD525" s="266"/>
      <c r="BF525" s="266"/>
      <c r="BH525" s="266"/>
    </row>
    <row r="526" spans="4:60" s="262" customFormat="1" x14ac:dyDescent="0.25">
      <c r="D526" s="263"/>
      <c r="L526" s="274"/>
      <c r="AM526" s="275"/>
      <c r="AN526" s="275"/>
      <c r="AO526" s="275"/>
      <c r="AP526" s="275"/>
      <c r="AU526" s="276"/>
      <c r="BB526" s="266"/>
      <c r="BD526" s="266"/>
      <c r="BF526" s="266"/>
      <c r="BH526" s="266"/>
    </row>
    <row r="527" spans="4:60" s="262" customFormat="1" x14ac:dyDescent="0.25">
      <c r="D527" s="263"/>
      <c r="L527" s="274"/>
      <c r="AM527" s="275"/>
      <c r="AN527" s="275"/>
      <c r="AO527" s="275"/>
      <c r="AP527" s="275"/>
      <c r="AU527" s="276"/>
      <c r="BB527" s="266"/>
      <c r="BD527" s="266"/>
      <c r="BF527" s="266"/>
      <c r="BH527" s="266"/>
    </row>
    <row r="528" spans="4:60" s="262" customFormat="1" x14ac:dyDescent="0.25">
      <c r="D528" s="263"/>
      <c r="L528" s="274"/>
      <c r="AM528" s="275"/>
      <c r="AN528" s="275"/>
      <c r="AO528" s="275"/>
      <c r="AP528" s="275"/>
      <c r="AU528" s="276"/>
      <c r="BB528" s="266"/>
      <c r="BD528" s="266"/>
      <c r="BF528" s="266"/>
      <c r="BH528" s="266"/>
    </row>
    <row r="529" spans="4:60" s="262" customFormat="1" x14ac:dyDescent="0.25">
      <c r="D529" s="263"/>
      <c r="L529" s="274"/>
      <c r="AM529" s="275"/>
      <c r="AN529" s="275"/>
      <c r="AO529" s="275"/>
      <c r="AP529" s="275"/>
      <c r="AU529" s="276"/>
      <c r="BB529" s="266"/>
      <c r="BD529" s="266"/>
      <c r="BF529" s="266"/>
      <c r="BH529" s="266"/>
    </row>
    <row r="530" spans="4:60" s="262" customFormat="1" x14ac:dyDescent="0.25">
      <c r="D530" s="263"/>
      <c r="L530" s="274"/>
      <c r="AM530" s="275"/>
      <c r="AN530" s="275"/>
      <c r="AO530" s="275"/>
      <c r="AP530" s="275"/>
      <c r="AU530" s="276"/>
      <c r="BB530" s="266"/>
      <c r="BD530" s="266"/>
      <c r="BF530" s="266"/>
      <c r="BH530" s="266"/>
    </row>
    <row r="531" spans="4:60" s="262" customFormat="1" x14ac:dyDescent="0.25">
      <c r="D531" s="263"/>
      <c r="L531" s="274"/>
      <c r="AM531" s="275"/>
      <c r="AN531" s="275"/>
      <c r="AO531" s="275"/>
      <c r="AP531" s="275"/>
      <c r="AU531" s="276"/>
      <c r="BB531" s="266"/>
      <c r="BD531" s="266"/>
      <c r="BF531" s="266"/>
      <c r="BH531" s="266"/>
    </row>
    <row r="532" spans="4:60" s="262" customFormat="1" x14ac:dyDescent="0.25">
      <c r="D532" s="263"/>
      <c r="L532" s="274"/>
      <c r="AM532" s="275"/>
      <c r="AN532" s="275"/>
      <c r="AO532" s="275"/>
      <c r="AP532" s="275"/>
      <c r="AU532" s="276"/>
      <c r="BB532" s="266"/>
      <c r="BD532" s="266"/>
      <c r="BF532" s="266"/>
      <c r="BH532" s="266"/>
    </row>
    <row r="533" spans="4:60" s="262" customFormat="1" x14ac:dyDescent="0.25">
      <c r="D533" s="263"/>
      <c r="L533" s="274"/>
      <c r="AM533" s="275"/>
      <c r="AN533" s="275"/>
      <c r="AO533" s="275"/>
      <c r="AP533" s="275"/>
      <c r="AU533" s="276"/>
      <c r="BB533" s="266"/>
      <c r="BD533" s="266"/>
      <c r="BF533" s="266"/>
      <c r="BH533" s="266"/>
    </row>
    <row r="534" spans="4:60" s="262" customFormat="1" x14ac:dyDescent="0.25">
      <c r="D534" s="263"/>
      <c r="L534" s="274"/>
      <c r="AM534" s="275"/>
      <c r="AN534" s="275"/>
      <c r="AO534" s="275"/>
      <c r="AP534" s="275"/>
      <c r="AU534" s="276"/>
      <c r="BB534" s="266"/>
      <c r="BD534" s="266"/>
      <c r="BF534" s="266"/>
      <c r="BH534" s="266"/>
    </row>
    <row r="535" spans="4:60" s="262" customFormat="1" x14ac:dyDescent="0.25">
      <c r="D535" s="263"/>
      <c r="L535" s="274"/>
      <c r="AM535" s="275"/>
      <c r="AN535" s="275"/>
      <c r="AO535" s="275"/>
      <c r="AP535" s="275"/>
      <c r="AU535" s="276"/>
      <c r="BB535" s="266"/>
      <c r="BD535" s="266"/>
      <c r="BF535" s="266"/>
      <c r="BH535" s="266"/>
    </row>
    <row r="536" spans="4:60" s="262" customFormat="1" x14ac:dyDescent="0.25">
      <c r="D536" s="263"/>
      <c r="L536" s="274"/>
      <c r="AM536" s="275"/>
      <c r="AN536" s="275"/>
      <c r="AO536" s="275"/>
      <c r="AP536" s="275"/>
      <c r="AU536" s="276"/>
      <c r="BB536" s="266"/>
      <c r="BD536" s="266"/>
      <c r="BF536" s="266"/>
      <c r="BH536" s="266"/>
    </row>
    <row r="537" spans="4:60" s="262" customFormat="1" x14ac:dyDescent="0.25">
      <c r="D537" s="263"/>
      <c r="L537" s="274"/>
      <c r="AM537" s="275"/>
      <c r="AN537" s="275"/>
      <c r="AO537" s="275"/>
      <c r="AP537" s="275"/>
      <c r="AU537" s="276"/>
      <c r="BB537" s="266"/>
      <c r="BD537" s="266"/>
      <c r="BF537" s="266"/>
      <c r="BH537" s="266"/>
    </row>
    <row r="538" spans="4:60" s="262" customFormat="1" x14ac:dyDescent="0.25">
      <c r="D538" s="263"/>
      <c r="L538" s="274"/>
      <c r="AM538" s="275"/>
      <c r="AN538" s="275"/>
      <c r="AO538" s="275"/>
      <c r="AP538" s="275"/>
      <c r="AU538" s="276"/>
      <c r="BB538" s="266"/>
      <c r="BD538" s="266"/>
      <c r="BF538" s="266"/>
      <c r="BH538" s="266"/>
    </row>
    <row r="539" spans="4:60" s="262" customFormat="1" x14ac:dyDescent="0.25">
      <c r="D539" s="263"/>
      <c r="L539" s="274"/>
      <c r="AM539" s="275"/>
      <c r="AN539" s="275"/>
      <c r="AO539" s="275"/>
      <c r="AP539" s="275"/>
      <c r="AU539" s="276"/>
      <c r="BB539" s="266"/>
      <c r="BD539" s="266"/>
      <c r="BF539" s="266"/>
      <c r="BH539" s="266"/>
    </row>
    <row r="540" spans="4:60" s="262" customFormat="1" x14ac:dyDescent="0.25">
      <c r="D540" s="263"/>
      <c r="L540" s="274"/>
      <c r="AM540" s="275"/>
      <c r="AN540" s="275"/>
      <c r="AO540" s="275"/>
      <c r="AP540" s="275"/>
      <c r="AU540" s="276"/>
      <c r="BB540" s="266"/>
      <c r="BD540" s="266"/>
      <c r="BF540" s="266"/>
      <c r="BH540" s="266"/>
    </row>
    <row r="541" spans="4:60" s="262" customFormat="1" x14ac:dyDescent="0.25">
      <c r="D541" s="263"/>
      <c r="L541" s="274"/>
      <c r="AM541" s="275"/>
      <c r="AN541" s="275"/>
      <c r="AO541" s="275"/>
      <c r="AP541" s="275"/>
      <c r="AU541" s="276"/>
      <c r="BB541" s="266"/>
      <c r="BD541" s="266"/>
      <c r="BF541" s="266"/>
      <c r="BH541" s="266"/>
    </row>
    <row r="542" spans="4:60" s="262" customFormat="1" x14ac:dyDescent="0.25">
      <c r="D542" s="263"/>
      <c r="L542" s="274"/>
      <c r="AM542" s="275"/>
      <c r="AN542" s="275"/>
      <c r="AO542" s="275"/>
      <c r="AP542" s="275"/>
      <c r="AU542" s="276"/>
      <c r="BB542" s="266"/>
      <c r="BD542" s="266"/>
      <c r="BF542" s="266"/>
      <c r="BH542" s="266"/>
    </row>
    <row r="543" spans="4:60" s="262" customFormat="1" x14ac:dyDescent="0.25">
      <c r="D543" s="263"/>
      <c r="L543" s="274"/>
      <c r="AM543" s="275"/>
      <c r="AN543" s="275"/>
      <c r="AO543" s="275"/>
      <c r="AP543" s="275"/>
      <c r="AU543" s="276"/>
      <c r="BB543" s="266"/>
      <c r="BD543" s="266"/>
      <c r="BF543" s="266"/>
      <c r="BH543" s="266"/>
    </row>
    <row r="544" spans="4:60" s="262" customFormat="1" x14ac:dyDescent="0.25">
      <c r="D544" s="263"/>
      <c r="L544" s="274"/>
      <c r="AM544" s="275"/>
      <c r="AN544" s="275"/>
      <c r="AO544" s="275"/>
      <c r="AP544" s="275"/>
      <c r="AU544" s="276"/>
      <c r="BB544" s="266"/>
      <c r="BD544" s="266"/>
      <c r="BF544" s="266"/>
      <c r="BH544" s="266"/>
    </row>
    <row r="545" spans="1:60" s="262" customFormat="1" x14ac:dyDescent="0.25">
      <c r="D545" s="263"/>
      <c r="L545" s="274"/>
      <c r="AM545" s="275"/>
      <c r="AN545" s="275"/>
      <c r="AO545" s="275"/>
      <c r="AP545" s="275"/>
      <c r="AU545" s="276"/>
      <c r="BB545" s="266"/>
      <c r="BD545" s="266"/>
      <c r="BF545" s="266"/>
      <c r="BH545" s="266"/>
    </row>
    <row r="546" spans="1:60" s="262" customFormat="1" x14ac:dyDescent="0.25">
      <c r="D546" s="263"/>
      <c r="L546" s="274"/>
      <c r="AM546" s="275"/>
      <c r="AN546" s="275"/>
      <c r="AO546" s="275"/>
      <c r="AP546" s="275"/>
      <c r="AU546" s="276"/>
      <c r="BB546" s="266"/>
      <c r="BD546" s="266"/>
      <c r="BF546" s="266"/>
      <c r="BH546" s="266"/>
    </row>
    <row r="547" spans="1:60" s="262" customFormat="1" x14ac:dyDescent="0.25">
      <c r="D547" s="263"/>
      <c r="L547" s="274"/>
      <c r="AM547" s="275"/>
      <c r="AN547" s="275"/>
      <c r="AO547" s="275"/>
      <c r="AP547" s="275"/>
      <c r="AU547" s="276"/>
      <c r="BB547" s="266"/>
      <c r="BD547" s="266"/>
      <c r="BF547" s="266"/>
      <c r="BH547" s="266"/>
    </row>
    <row r="548" spans="1:60" s="262" customFormat="1" x14ac:dyDescent="0.25">
      <c r="D548" s="263"/>
      <c r="L548" s="274"/>
      <c r="AM548" s="275"/>
      <c r="AN548" s="275"/>
      <c r="AO548" s="275"/>
      <c r="AP548" s="275"/>
      <c r="AU548" s="276"/>
      <c r="BB548" s="266"/>
      <c r="BD548" s="266"/>
      <c r="BF548" s="266"/>
      <c r="BH548" s="266"/>
    </row>
    <row r="549" spans="1:60" s="262" customFormat="1" x14ac:dyDescent="0.25">
      <c r="D549" s="263"/>
      <c r="L549" s="274"/>
      <c r="AM549" s="275"/>
      <c r="AN549" s="275"/>
      <c r="AO549" s="275"/>
      <c r="AP549" s="275"/>
      <c r="AU549" s="276"/>
      <c r="BB549" s="266"/>
      <c r="BD549" s="266"/>
      <c r="BF549" s="266"/>
      <c r="BH549" s="266"/>
    </row>
    <row r="550" spans="1:60" s="262" customFormat="1" x14ac:dyDescent="0.25">
      <c r="D550" s="263"/>
      <c r="L550" s="274"/>
      <c r="AM550" s="275"/>
      <c r="AN550" s="275"/>
      <c r="AO550" s="275"/>
      <c r="AP550" s="275"/>
      <c r="AU550" s="276"/>
      <c r="BB550" s="266"/>
      <c r="BD550" s="266"/>
      <c r="BF550" s="266"/>
      <c r="BH550" s="266"/>
    </row>
    <row r="551" spans="1:60" s="262" customFormat="1" x14ac:dyDescent="0.25">
      <c r="D551" s="263"/>
      <c r="L551" s="274"/>
      <c r="AM551" s="275"/>
      <c r="AN551" s="275"/>
      <c r="AO551" s="275"/>
      <c r="AP551" s="275"/>
      <c r="AU551" s="276"/>
      <c r="BB551" s="266"/>
      <c r="BD551" s="266"/>
      <c r="BF551" s="266"/>
      <c r="BH551" s="266"/>
    </row>
    <row r="552" spans="1:60" s="262" customFormat="1" x14ac:dyDescent="0.25">
      <c r="D552" s="263"/>
      <c r="L552" s="274"/>
      <c r="AM552" s="275"/>
      <c r="AN552" s="275"/>
      <c r="AO552" s="275"/>
      <c r="AP552" s="275"/>
      <c r="AU552" s="276"/>
      <c r="BB552" s="266"/>
      <c r="BD552" s="266"/>
      <c r="BF552" s="266"/>
      <c r="BH552" s="266"/>
    </row>
    <row r="553" spans="1:60" s="262" customFormat="1" x14ac:dyDescent="0.25">
      <c r="D553" s="263"/>
      <c r="L553" s="274"/>
      <c r="AM553" s="275"/>
      <c r="AN553" s="275"/>
      <c r="AO553" s="275"/>
      <c r="AP553" s="275"/>
      <c r="AU553" s="276"/>
      <c r="BB553" s="266"/>
      <c r="BD553" s="266"/>
      <c r="BF553" s="266"/>
      <c r="BH553" s="266"/>
    </row>
    <row r="554" spans="1:60" x14ac:dyDescent="0.25">
      <c r="A554" s="262"/>
    </row>
  </sheetData>
  <sheetProtection formatCells="0" formatColumns="0" formatRows="0"/>
  <dataConsolidate/>
  <mergeCells count="106">
    <mergeCell ref="CE49:CL49"/>
    <mergeCell ref="CE50:CL50"/>
    <mergeCell ref="CE51:CL51"/>
    <mergeCell ref="CE52:CL52"/>
    <mergeCell ref="CE53:CL53"/>
    <mergeCell ref="CE44:CL44"/>
    <mergeCell ref="CE45:CL45"/>
    <mergeCell ref="CE46:CL46"/>
    <mergeCell ref="CE47:CL47"/>
    <mergeCell ref="CE48:CL48"/>
    <mergeCell ref="CE39:CL39"/>
    <mergeCell ref="CE40:CL40"/>
    <mergeCell ref="CE41:CL41"/>
    <mergeCell ref="CE42:CL42"/>
    <mergeCell ref="CE43:CL43"/>
    <mergeCell ref="CE34:CL34"/>
    <mergeCell ref="CE35:CL35"/>
    <mergeCell ref="CE36:CL36"/>
    <mergeCell ref="CE37:CL37"/>
    <mergeCell ref="CE38:CL38"/>
    <mergeCell ref="BV21:CC21"/>
    <mergeCell ref="BV22:CC22"/>
    <mergeCell ref="CE29:CL29"/>
    <mergeCell ref="CE30:CL30"/>
    <mergeCell ref="CE31:CL31"/>
    <mergeCell ref="CE32:CL32"/>
    <mergeCell ref="CE33:CL33"/>
    <mergeCell ref="CE24:CL24"/>
    <mergeCell ref="CE25:CL25"/>
    <mergeCell ref="CE26:CL26"/>
    <mergeCell ref="CE27:CL27"/>
    <mergeCell ref="CE28:CL28"/>
    <mergeCell ref="BV24:CC24"/>
    <mergeCell ref="BV25:CC25"/>
    <mergeCell ref="BV26:CC26"/>
    <mergeCell ref="BV27:CC27"/>
    <mergeCell ref="BV28:CC28"/>
    <mergeCell ref="BV14:CC16"/>
    <mergeCell ref="CE14:CL16"/>
    <mergeCell ref="BV17:CC17"/>
    <mergeCell ref="CE17:CL17"/>
    <mergeCell ref="BM27:BT27"/>
    <mergeCell ref="BM28:BT28"/>
    <mergeCell ref="BM22:BT22"/>
    <mergeCell ref="BM23:BT23"/>
    <mergeCell ref="BM24:BT24"/>
    <mergeCell ref="BM25:BT25"/>
    <mergeCell ref="BM26:BT26"/>
    <mergeCell ref="BM19:BT19"/>
    <mergeCell ref="BM20:BT20"/>
    <mergeCell ref="BM21:BT21"/>
    <mergeCell ref="BV23:CC23"/>
    <mergeCell ref="CE18:CL18"/>
    <mergeCell ref="CE19:CL19"/>
    <mergeCell ref="CE20:CL20"/>
    <mergeCell ref="CE21:CL21"/>
    <mergeCell ref="CE22:CL22"/>
    <mergeCell ref="CE23:CL23"/>
    <mergeCell ref="BV18:CC18"/>
    <mergeCell ref="BV19:CC19"/>
    <mergeCell ref="BV20:CC20"/>
    <mergeCell ref="F15:F16"/>
    <mergeCell ref="P15:AE15"/>
    <mergeCell ref="AI15:AI16"/>
    <mergeCell ref="H17:I17"/>
    <mergeCell ref="H18:I18"/>
    <mergeCell ref="H19:I19"/>
    <mergeCell ref="H20:I20"/>
    <mergeCell ref="H21:I21"/>
    <mergeCell ref="AQ15:AQ16"/>
    <mergeCell ref="AO15:AO16"/>
    <mergeCell ref="AY15:AY16"/>
    <mergeCell ref="H15:I16"/>
    <mergeCell ref="N15:N16"/>
    <mergeCell ref="AI14:AW14"/>
    <mergeCell ref="H14:AE14"/>
    <mergeCell ref="BM17:BT17"/>
    <mergeCell ref="BM18:BT18"/>
    <mergeCell ref="AW15:AW16"/>
    <mergeCell ref="AM15:AM16"/>
    <mergeCell ref="AG15:AG16"/>
    <mergeCell ref="BA14:BK15"/>
    <mergeCell ref="A1:E3"/>
    <mergeCell ref="F1:O1"/>
    <mergeCell ref="P1:Q1"/>
    <mergeCell ref="F2:O2"/>
    <mergeCell ref="P2:Q2"/>
    <mergeCell ref="F3:O3"/>
    <mergeCell ref="P3:S3"/>
    <mergeCell ref="B30:AA30"/>
    <mergeCell ref="BM14:BT16"/>
    <mergeCell ref="H5:AE5"/>
    <mergeCell ref="AF15:AF16"/>
    <mergeCell ref="AK15:AK16"/>
    <mergeCell ref="AV15:AV16"/>
    <mergeCell ref="AX15:AX16"/>
    <mergeCell ref="AS15:AS16"/>
    <mergeCell ref="H28:I28"/>
    <mergeCell ref="H27:I27"/>
    <mergeCell ref="H24:I24"/>
    <mergeCell ref="H22:I22"/>
    <mergeCell ref="H23:I23"/>
    <mergeCell ref="H26:I26"/>
    <mergeCell ref="H25:I25"/>
    <mergeCell ref="L15:L16"/>
    <mergeCell ref="AU15:AU16"/>
  </mergeCells>
  <conditionalFormatting sqref="J8 N8:N9 I9 J9:L12">
    <cfRule type="expression" dxfId="608" priority="2827">
      <formula>+IF($L$8="Sede Direccion General",1,0)</formula>
    </cfRule>
    <cfRule type="expression" dxfId="607" priority="2828">
      <formula>+IF($L$8="",1,0)</formula>
    </cfRule>
  </conditionalFormatting>
  <conditionalFormatting sqref="J8 N8 J9:L12">
    <cfRule type="expression" dxfId="606" priority="2826">
      <formula>+IF($L$9="",1,0)</formula>
    </cfRule>
  </conditionalFormatting>
  <conditionalFormatting sqref="AQ17:AR17 AE17:AG17">
    <cfRule type="cellIs" dxfId="605" priority="940" operator="equal">
      <formula>"EXTREMA-INACEPTABLE 25"</formula>
    </cfRule>
    <cfRule type="cellIs" dxfId="604" priority="941" operator="equal">
      <formula>"EXTREMA-INACEPTABLE 20"</formula>
    </cfRule>
    <cfRule type="cellIs" dxfId="603" priority="942" operator="equal">
      <formula>"EXTREMA-INACEPTABLE 15"</formula>
    </cfRule>
    <cfRule type="cellIs" dxfId="602" priority="943" operator="equal">
      <formula>"EXTREMA-INACEPTABLE 10"</formula>
    </cfRule>
    <cfRule type="cellIs" dxfId="601" priority="944" operator="equal">
      <formula>"EXTREMA-INACEPTABLE 20"</formula>
    </cfRule>
    <cfRule type="cellIs" dxfId="600" priority="945" operator="equal">
      <formula>"EXTREMA-INACEPTABLE 16"</formula>
    </cfRule>
    <cfRule type="cellIs" dxfId="599" priority="946" operator="equal">
      <formula>"EXTREMA-INACEPTABLE 12"</formula>
    </cfRule>
    <cfRule type="cellIs" dxfId="598" priority="947" operator="equal">
      <formula>"EXTREMA- INACEPTABLE 15"</formula>
    </cfRule>
    <cfRule type="cellIs" dxfId="597" priority="948" operator="equal">
      <formula>"ALTA-IMPORTANTE 5"</formula>
    </cfRule>
    <cfRule type="cellIs" dxfId="596" priority="949" operator="equal">
      <formula>"ALTA-IMPORTANTE 8"</formula>
    </cfRule>
    <cfRule type="cellIs" dxfId="595" priority="950" operator="equal">
      <formula>"ALTA-IMPORTANTE 4"</formula>
    </cfRule>
    <cfRule type="cellIs" dxfId="594" priority="951" operator="equal">
      <formula>"ALTA-IMPORTANTE 12"</formula>
    </cfRule>
    <cfRule type="cellIs" dxfId="593" priority="952" operator="equal">
      <formula>"ALTA-IMPORTANTE 9"</formula>
    </cfRule>
    <cfRule type="cellIs" dxfId="592" priority="953" operator="equal">
      <formula>"ALTA-IMPORTANTE 10"</formula>
    </cfRule>
    <cfRule type="cellIs" dxfId="591" priority="954" operator="equal">
      <formula>"ALTA-IMPORTANTE 8"</formula>
    </cfRule>
    <cfRule type="cellIs" dxfId="590" priority="955" operator="equal">
      <formula>"ALTA-IMPORTANTE 5"</formula>
    </cfRule>
    <cfRule type="cellIs" dxfId="589" priority="956" operator="equal">
      <formula>"MODERADO 4"</formula>
    </cfRule>
    <cfRule type="cellIs" dxfId="588" priority="957" operator="equal">
      <formula>"MODERADO 6"</formula>
    </cfRule>
    <cfRule type="cellIs" dxfId="587" priority="958" operator="equal">
      <formula>"MODERADO 6"</formula>
    </cfRule>
    <cfRule type="cellIs" dxfId="586" priority="959" operator="equal">
      <formula>"MODERADO 3"</formula>
    </cfRule>
    <cfRule type="cellIs" dxfId="585" priority="960" operator="equal">
      <formula>"BAJO-TRIVIAL 3"</formula>
    </cfRule>
    <cfRule type="cellIs" dxfId="584" priority="961" operator="equal">
      <formula>"BAJO-ACEPTABLE 4"</formula>
    </cfRule>
    <cfRule type="cellIs" dxfId="583" priority="962" operator="equal">
      <formula>"BAJO-TRIVIAL 2"</formula>
    </cfRule>
    <cfRule type="cellIs" dxfId="582" priority="963" operator="equal">
      <formula>"BAJO-ACEPTABLE 2"</formula>
    </cfRule>
    <cfRule type="cellIs" dxfId="581" priority="964" operator="equal">
      <formula>"BAJO-TRIVIAL 1"</formula>
    </cfRule>
  </conditionalFormatting>
  <conditionalFormatting sqref="AW17">
    <cfRule type="cellIs" dxfId="580" priority="915" operator="equal">
      <formula>"EXTREMA-INACEPTABLE 25"</formula>
    </cfRule>
    <cfRule type="cellIs" dxfId="579" priority="916" operator="equal">
      <formula>"EXTREMA-INACEPTABLE 20"</formula>
    </cfRule>
    <cfRule type="cellIs" dxfId="578" priority="917" operator="equal">
      <formula>"EXTREMA-INACEPTABLE 15"</formula>
    </cfRule>
    <cfRule type="cellIs" dxfId="577" priority="918" operator="equal">
      <formula>"EXTREMA-INACEPTABLE 5"</formula>
    </cfRule>
    <cfRule type="cellIs" dxfId="576" priority="919" operator="equal">
      <formula>"EXTREMA-INACEPTABLE 20"</formula>
    </cfRule>
    <cfRule type="cellIs" dxfId="575" priority="920" operator="equal">
      <formula>"EXTREMA-INACEPTABLE 16"</formula>
    </cfRule>
    <cfRule type="cellIs" dxfId="574" priority="921" operator="equal">
      <formula>"EXTREMA-INACEPTABLE 12"</formula>
    </cfRule>
    <cfRule type="cellIs" dxfId="573" priority="922" operator="equal">
      <formula>"EXTREMA- INACEPTABLE 15"</formula>
    </cfRule>
    <cfRule type="cellIs" dxfId="572" priority="923" operator="equal">
      <formula>"ALTA-IMPORTANTE 5"</formula>
    </cfRule>
    <cfRule type="cellIs" dxfId="571" priority="924" operator="equal">
      <formula>"ALTA-IMPORTANTE 8"</formula>
    </cfRule>
    <cfRule type="cellIs" dxfId="570" priority="925" operator="equal">
      <formula>"ALTA-IMPORTANTE 4"</formula>
    </cfRule>
    <cfRule type="cellIs" dxfId="569" priority="926" operator="equal">
      <formula>"ALTA-IMPORTANTE 12"</formula>
    </cfRule>
    <cfRule type="cellIs" dxfId="568" priority="927" operator="equal">
      <formula>"ALTA-IMPORTANTE 9"</formula>
    </cfRule>
    <cfRule type="cellIs" dxfId="567" priority="928" operator="equal">
      <formula>"ALTA-IMPORTANTE 10"</formula>
    </cfRule>
    <cfRule type="cellIs" dxfId="566" priority="929" operator="equal">
      <formula>"ALTA-IMPORTANTE 8"</formula>
    </cfRule>
    <cfRule type="cellIs" dxfId="565" priority="930" operator="equal">
      <formula>"ALTA-IMPORTANTE 5"</formula>
    </cfRule>
    <cfRule type="cellIs" dxfId="564" priority="931" operator="equal">
      <formula>"MODERADO 4"</formula>
    </cfRule>
    <cfRule type="cellIs" dxfId="563" priority="932" operator="equal">
      <formula>"MODERADO 6"</formula>
    </cfRule>
    <cfRule type="cellIs" dxfId="562" priority="933" operator="equal">
      <formula>"MODERADO 6"</formula>
    </cfRule>
    <cfRule type="cellIs" dxfId="561" priority="934" operator="equal">
      <formula>"MODERADO 3"</formula>
    </cfRule>
    <cfRule type="cellIs" dxfId="560" priority="935" operator="equal">
      <formula>"BAJO-TRIVIAL 3"</formula>
    </cfRule>
    <cfRule type="cellIs" dxfId="559" priority="936" operator="equal">
      <formula>"BAJO-ACEPTABLE 4"</formula>
    </cfRule>
    <cfRule type="cellIs" dxfId="558" priority="937" operator="equal">
      <formula>"BAJO-TRIVIAL 2"</formula>
    </cfRule>
    <cfRule type="cellIs" dxfId="557" priority="938" operator="equal">
      <formula>"BAJO-ACEPTABLE 2"</formula>
    </cfRule>
    <cfRule type="cellIs" dxfId="556" priority="939" operator="equal">
      <formula>"BAJO-TRIVIAL 1"</formula>
    </cfRule>
  </conditionalFormatting>
  <conditionalFormatting sqref="AS17">
    <cfRule type="cellIs" dxfId="555" priority="206" operator="equal">
      <formula>"EXTREMA-INACEPTABLE 25"</formula>
    </cfRule>
    <cfRule type="cellIs" dxfId="554" priority="207" operator="equal">
      <formula>"EXTREMA-INACEPTABLE 20"</formula>
    </cfRule>
    <cfRule type="cellIs" dxfId="553" priority="208" operator="equal">
      <formula>"EXTREMA-INACEPTABLE 15"</formula>
    </cfRule>
    <cfRule type="cellIs" dxfId="552" priority="209" operator="equal">
      <formula>"EXTREMA-INACEPTABLE 10"</formula>
    </cfRule>
    <cfRule type="cellIs" dxfId="551" priority="210" operator="equal">
      <formula>"EXTREMA-INACEPTABLE 20"</formula>
    </cfRule>
    <cfRule type="cellIs" dxfId="550" priority="211" operator="equal">
      <formula>"EXTREMA-INACEPTABLE 16"</formula>
    </cfRule>
    <cfRule type="cellIs" dxfId="549" priority="212" operator="equal">
      <formula>"EXTREMA-INACEPTABLE 12"</formula>
    </cfRule>
    <cfRule type="cellIs" dxfId="548" priority="213" operator="equal">
      <formula>"EXTREMA- INACEPTABLE 15"</formula>
    </cfRule>
    <cfRule type="cellIs" dxfId="547" priority="214" operator="equal">
      <formula>"ALTA-IMPORTANTE 5"</formula>
    </cfRule>
    <cfRule type="cellIs" dxfId="546" priority="215" operator="equal">
      <formula>"ALTA-IMPORTANTE 8"</formula>
    </cfRule>
    <cfRule type="cellIs" dxfId="545" priority="216" operator="equal">
      <formula>"ALTA-IMPORTANTE 4"</formula>
    </cfRule>
    <cfRule type="cellIs" dxfId="544" priority="217" operator="equal">
      <formula>"ALTA-IMPORTANTE 12"</formula>
    </cfRule>
    <cfRule type="cellIs" dxfId="543" priority="218" operator="equal">
      <formula>"ALTA-IMPORTANTE 9"</formula>
    </cfRule>
    <cfRule type="cellIs" dxfId="542" priority="219" operator="equal">
      <formula>"ALTA-IMPORTANTE 10"</formula>
    </cfRule>
    <cfRule type="cellIs" dxfId="541" priority="220" operator="equal">
      <formula>"ALTA-IMPORTANTE 8"</formula>
    </cfRule>
    <cfRule type="cellIs" dxfId="540" priority="221" operator="equal">
      <formula>"ALTA-IMPORTANTE 5"</formula>
    </cfRule>
    <cfRule type="cellIs" dxfId="539" priority="222" operator="equal">
      <formula>"MODERADO 4"</formula>
    </cfRule>
    <cfRule type="cellIs" dxfId="538" priority="223" operator="equal">
      <formula>"MODERADO 6"</formula>
    </cfRule>
    <cfRule type="cellIs" dxfId="537" priority="224" operator="equal">
      <formula>"MODERADO 6"</formula>
    </cfRule>
    <cfRule type="cellIs" dxfId="536" priority="225" operator="equal">
      <formula>"MODERADO 3"</formula>
    </cfRule>
    <cfRule type="cellIs" dxfId="535" priority="226" operator="equal">
      <formula>"BAJO-TRIVIAL 3"</formula>
    </cfRule>
    <cfRule type="cellIs" dxfId="534" priority="227" operator="equal">
      <formula>"BAJO-ACEPTABLE 4"</formula>
    </cfRule>
    <cfRule type="cellIs" dxfId="533" priority="228" operator="equal">
      <formula>"BAJO-TRIVIAL 2"</formula>
    </cfRule>
    <cfRule type="cellIs" dxfId="532" priority="229" operator="equal">
      <formula>"BAJO-ACEPTABLE 2"</formula>
    </cfRule>
    <cfRule type="cellIs" dxfId="531" priority="230" operator="equal">
      <formula>"BAJO-TRIVIAL 1"</formula>
    </cfRule>
  </conditionalFormatting>
  <conditionalFormatting sqref="AQ18:AR28 AE18:AG28">
    <cfRule type="cellIs" dxfId="530" priority="81" operator="equal">
      <formula>"EXTREMA-INACEPTABLE 25"</formula>
    </cfRule>
    <cfRule type="cellIs" dxfId="529" priority="82" operator="equal">
      <formula>"EXTREMA-INACEPTABLE 20"</formula>
    </cfRule>
    <cfRule type="cellIs" dxfId="528" priority="83" operator="equal">
      <formula>"EXTREMA-INACEPTABLE 15"</formula>
    </cfRule>
    <cfRule type="cellIs" dxfId="527" priority="84" operator="equal">
      <formula>"EXTREMA-INACEPTABLE 10"</formula>
    </cfRule>
    <cfRule type="cellIs" dxfId="526" priority="85" operator="equal">
      <formula>"EXTREMA-INACEPTABLE 20"</formula>
    </cfRule>
    <cfRule type="cellIs" dxfId="525" priority="86" operator="equal">
      <formula>"EXTREMA-INACEPTABLE 16"</formula>
    </cfRule>
    <cfRule type="cellIs" dxfId="524" priority="87" operator="equal">
      <formula>"EXTREMA-INACEPTABLE 12"</formula>
    </cfRule>
    <cfRule type="cellIs" dxfId="523" priority="88" operator="equal">
      <formula>"EXTREMA- INACEPTABLE 15"</formula>
    </cfRule>
    <cfRule type="cellIs" dxfId="522" priority="89" operator="equal">
      <formula>"ALTA-IMPORTANTE 5"</formula>
    </cfRule>
    <cfRule type="cellIs" dxfId="521" priority="90" operator="equal">
      <formula>"ALTA-IMPORTANTE 8"</formula>
    </cfRule>
    <cfRule type="cellIs" dxfId="520" priority="91" operator="equal">
      <formula>"ALTA-IMPORTANTE 4"</formula>
    </cfRule>
    <cfRule type="cellIs" dxfId="519" priority="92" operator="equal">
      <formula>"ALTA-IMPORTANTE 12"</formula>
    </cfRule>
    <cfRule type="cellIs" dxfId="518" priority="93" operator="equal">
      <formula>"ALTA-IMPORTANTE 9"</formula>
    </cfRule>
    <cfRule type="cellIs" dxfId="517" priority="94" operator="equal">
      <formula>"ALTA-IMPORTANTE 10"</formula>
    </cfRule>
    <cfRule type="cellIs" dxfId="516" priority="95" operator="equal">
      <formula>"ALTA-IMPORTANTE 8"</formula>
    </cfRule>
    <cfRule type="cellIs" dxfId="515" priority="96" operator="equal">
      <formula>"ALTA-IMPORTANTE 5"</formula>
    </cfRule>
    <cfRule type="cellIs" dxfId="514" priority="97" operator="equal">
      <formula>"MODERADO 4"</formula>
    </cfRule>
    <cfRule type="cellIs" dxfId="513" priority="98" operator="equal">
      <formula>"MODERADO 6"</formula>
    </cfRule>
    <cfRule type="cellIs" dxfId="512" priority="99" operator="equal">
      <formula>"MODERADO 6"</formula>
    </cfRule>
    <cfRule type="cellIs" dxfId="511" priority="100" operator="equal">
      <formula>"MODERADO 3"</formula>
    </cfRule>
    <cfRule type="cellIs" dxfId="510" priority="101" operator="equal">
      <formula>"BAJO-TRIVIAL 3"</formula>
    </cfRule>
    <cfRule type="cellIs" dxfId="509" priority="102" operator="equal">
      <formula>"BAJO-ACEPTABLE 4"</formula>
    </cfRule>
    <cfRule type="cellIs" dxfId="508" priority="103" operator="equal">
      <formula>"BAJO-TRIVIAL 2"</formula>
    </cfRule>
    <cfRule type="cellIs" dxfId="507" priority="104" operator="equal">
      <formula>"BAJO-ACEPTABLE 2"</formula>
    </cfRule>
    <cfRule type="cellIs" dxfId="506" priority="105" operator="equal">
      <formula>"BAJO-TRIVIAL 1"</formula>
    </cfRule>
  </conditionalFormatting>
  <conditionalFormatting sqref="AW18:AW28">
    <cfRule type="cellIs" dxfId="505" priority="56" operator="equal">
      <formula>"EXTREMA-INACEPTABLE 25"</formula>
    </cfRule>
    <cfRule type="cellIs" dxfId="504" priority="57" operator="equal">
      <formula>"EXTREMA-INACEPTABLE 20"</formula>
    </cfRule>
    <cfRule type="cellIs" dxfId="503" priority="58" operator="equal">
      <formula>"EXTREMA-INACEPTABLE 15"</formula>
    </cfRule>
    <cfRule type="cellIs" dxfId="502" priority="59" operator="equal">
      <formula>"EXTREMA-INACEPTABLE 5"</formula>
    </cfRule>
    <cfRule type="cellIs" dxfId="501" priority="60" operator="equal">
      <formula>"EXTREMA-INACEPTABLE 20"</formula>
    </cfRule>
    <cfRule type="cellIs" dxfId="500" priority="61" operator="equal">
      <formula>"EXTREMA-INACEPTABLE 16"</formula>
    </cfRule>
    <cfRule type="cellIs" dxfId="499" priority="62" operator="equal">
      <formula>"EXTREMA-INACEPTABLE 12"</formula>
    </cfRule>
    <cfRule type="cellIs" dxfId="498" priority="63" operator="equal">
      <formula>"EXTREMA- INACEPTABLE 15"</formula>
    </cfRule>
    <cfRule type="cellIs" dxfId="497" priority="64" operator="equal">
      <formula>"ALTA-IMPORTANTE 5"</formula>
    </cfRule>
    <cfRule type="cellIs" dxfId="496" priority="65" operator="equal">
      <formula>"ALTA-IMPORTANTE 8"</formula>
    </cfRule>
    <cfRule type="cellIs" dxfId="495" priority="66" operator="equal">
      <formula>"ALTA-IMPORTANTE 4"</formula>
    </cfRule>
    <cfRule type="cellIs" dxfId="494" priority="67" operator="equal">
      <formula>"ALTA-IMPORTANTE 12"</formula>
    </cfRule>
    <cfRule type="cellIs" dxfId="493" priority="68" operator="equal">
      <formula>"ALTA-IMPORTANTE 9"</formula>
    </cfRule>
    <cfRule type="cellIs" dxfId="492" priority="69" operator="equal">
      <formula>"ALTA-IMPORTANTE 10"</formula>
    </cfRule>
    <cfRule type="cellIs" dxfId="491" priority="70" operator="equal">
      <formula>"ALTA-IMPORTANTE 8"</formula>
    </cfRule>
    <cfRule type="cellIs" dxfId="490" priority="71" operator="equal">
      <formula>"ALTA-IMPORTANTE 5"</formula>
    </cfRule>
    <cfRule type="cellIs" dxfId="489" priority="72" operator="equal">
      <formula>"MODERADO 4"</formula>
    </cfRule>
    <cfRule type="cellIs" dxfId="488" priority="73" operator="equal">
      <formula>"MODERADO 6"</formula>
    </cfRule>
    <cfRule type="cellIs" dxfId="487" priority="74" operator="equal">
      <formula>"MODERADO 6"</formula>
    </cfRule>
    <cfRule type="cellIs" dxfId="486" priority="75" operator="equal">
      <formula>"MODERADO 3"</formula>
    </cfRule>
    <cfRule type="cellIs" dxfId="485" priority="76" operator="equal">
      <formula>"BAJO-TRIVIAL 3"</formula>
    </cfRule>
    <cfRule type="cellIs" dxfId="484" priority="77" operator="equal">
      <formula>"BAJO-ACEPTABLE 4"</formula>
    </cfRule>
    <cfRule type="cellIs" dxfId="483" priority="78" operator="equal">
      <formula>"BAJO-TRIVIAL 2"</formula>
    </cfRule>
    <cfRule type="cellIs" dxfId="482" priority="79" operator="equal">
      <formula>"BAJO-ACEPTABLE 2"</formula>
    </cfRule>
    <cfRule type="cellIs" dxfId="481" priority="80" operator="equal">
      <formula>"BAJO-TRIVIAL 1"</formula>
    </cfRule>
  </conditionalFormatting>
  <conditionalFormatting sqref="AS18:AS28">
    <cfRule type="cellIs" dxfId="480" priority="1" operator="equal">
      <formula>"EXTREMA-INACEPTABLE 25"</formula>
    </cfRule>
    <cfRule type="cellIs" dxfId="479" priority="2" operator="equal">
      <formula>"EXTREMA-INACEPTABLE 20"</formula>
    </cfRule>
    <cfRule type="cellIs" dxfId="478" priority="3" operator="equal">
      <formula>"EXTREMA-INACEPTABLE 15"</formula>
    </cfRule>
    <cfRule type="cellIs" dxfId="477" priority="4" operator="equal">
      <formula>"EXTREMA-INACEPTABLE 10"</formula>
    </cfRule>
    <cfRule type="cellIs" dxfId="476" priority="5" operator="equal">
      <formula>"EXTREMA-INACEPTABLE 20"</formula>
    </cfRule>
    <cfRule type="cellIs" dxfId="475" priority="6" operator="equal">
      <formula>"EXTREMA-INACEPTABLE 16"</formula>
    </cfRule>
    <cfRule type="cellIs" dxfId="474" priority="7" operator="equal">
      <formula>"EXTREMA-INACEPTABLE 12"</formula>
    </cfRule>
    <cfRule type="cellIs" dxfId="473" priority="8" operator="equal">
      <formula>"EXTREMA- INACEPTABLE 15"</formula>
    </cfRule>
    <cfRule type="cellIs" dxfId="472" priority="9" operator="equal">
      <formula>"ALTA-IMPORTANTE 5"</formula>
    </cfRule>
    <cfRule type="cellIs" dxfId="471" priority="10" operator="equal">
      <formula>"ALTA-IMPORTANTE 8"</formula>
    </cfRule>
    <cfRule type="cellIs" dxfId="470" priority="11" operator="equal">
      <formula>"ALTA-IMPORTANTE 4"</formula>
    </cfRule>
    <cfRule type="cellIs" dxfId="469" priority="12" operator="equal">
      <formula>"ALTA-IMPORTANTE 12"</formula>
    </cfRule>
    <cfRule type="cellIs" dxfId="468" priority="13" operator="equal">
      <formula>"ALTA-IMPORTANTE 9"</formula>
    </cfRule>
    <cfRule type="cellIs" dxfId="467" priority="14" operator="equal">
      <formula>"ALTA-IMPORTANTE 10"</formula>
    </cfRule>
    <cfRule type="cellIs" dxfId="466" priority="15" operator="equal">
      <formula>"ALTA-IMPORTANTE 8"</formula>
    </cfRule>
    <cfRule type="cellIs" dxfId="465" priority="16" operator="equal">
      <formula>"ALTA-IMPORTANTE 5"</formula>
    </cfRule>
    <cfRule type="cellIs" dxfId="464" priority="17" operator="equal">
      <formula>"MODERADO 4"</formula>
    </cfRule>
    <cfRule type="cellIs" dxfId="463" priority="18" operator="equal">
      <formula>"MODERADO 6"</formula>
    </cfRule>
    <cfRule type="cellIs" dxfId="462" priority="19" operator="equal">
      <formula>"MODERADO 6"</formula>
    </cfRule>
    <cfRule type="cellIs" dxfId="461" priority="20" operator="equal">
      <formula>"MODERADO 3"</formula>
    </cfRule>
    <cfRule type="cellIs" dxfId="460" priority="21" operator="equal">
      <formula>"BAJO-TRIVIAL 3"</formula>
    </cfRule>
    <cfRule type="cellIs" dxfId="459" priority="22" operator="equal">
      <formula>"BAJO-ACEPTABLE 4"</formula>
    </cfRule>
    <cfRule type="cellIs" dxfId="458" priority="23" operator="equal">
      <formula>"BAJO-TRIVIAL 2"</formula>
    </cfRule>
    <cfRule type="cellIs" dxfId="457" priority="24" operator="equal">
      <formula>"BAJO-ACEPTABLE 2"</formula>
    </cfRule>
    <cfRule type="cellIs" dxfId="456" priority="25" operator="equal">
      <formula>"BAJO-TRIVIAL 1"</formula>
    </cfRule>
  </conditionalFormatting>
  <dataValidations xWindow="142" yWindow="351" count="3">
    <dataValidation type="list" allowBlank="1" showInputMessage="1" showErrorMessage="1" sqref="AR17:AR28" xr:uid="{00000000-0002-0000-0300-000000000000}">
      <formula1>ZONA_RIESGOS</formula1>
    </dataValidation>
    <dataValidation type="list" allowBlank="1" showInputMessage="1" showErrorMessage="1" sqref="AQ17:AQ28" xr:uid="{00000000-0002-0000-0300-000001000000}">
      <formula1>CONTROLES_PROBABILIDAD</formula1>
    </dataValidation>
    <dataValidation allowBlank="1" showInputMessage="1" showErrorMessage="1" promptTitle="FECHA" prompt="INGRESE DD/MM/AA" sqref="I11" xr:uid="{00000000-0002-0000-0300-000002000000}"/>
  </dataValidations>
  <pageMargins left="0.7" right="0.7" top="0.75" bottom="0.75" header="0.3" footer="0.3"/>
  <pageSetup orientation="portrait" horizontalDpi="300" verticalDpi="300" r:id="rId1"/>
  <ignoredErrors>
    <ignoredError sqref="AI17"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18</xdr:row>
                <xdr:rowOff>0</xdr:rowOff>
              </from>
              <to>
                <xdr:col>18</xdr:col>
                <xdr:colOff>304800</xdr:colOff>
                <xdr:row>18</xdr:row>
                <xdr:rowOff>247650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6" operator="equal" id="{E0AEEC95-5EB9-4DD0-B0AA-DE331D558B14}">
            <xm:f>DATOS!$BF$22</xm:f>
            <x14:dxf>
              <fill>
                <patternFill>
                  <bgColor rgb="FFFFFF00"/>
                </patternFill>
              </fill>
            </x14:dxf>
          </x14:cfRule>
          <x14:cfRule type="cellIs" priority="257" operator="equal" id="{00741B51-0978-4779-9043-50B934713931}">
            <xm:f>DATOS!$BF$21</xm:f>
            <x14:dxf>
              <fill>
                <patternFill>
                  <bgColor rgb="FFFFC000"/>
                </patternFill>
              </fill>
            </x14:dxf>
          </x14:cfRule>
          <x14:cfRule type="cellIs" priority="258" operator="equal" id="{E84BEF85-B79A-4D7B-BCED-5D83A10F6524}">
            <xm:f>DATOS!$BF$20</xm:f>
            <x14:dxf>
              <fill>
                <patternFill>
                  <bgColor rgb="FFFF0000"/>
                </patternFill>
              </fill>
            </x14:dxf>
          </x14:cfRule>
          <x14:cfRule type="cellIs" priority="259" operator="equal" id="{72CC8BA8-5BAE-4F04-84D0-6045353EF26A}">
            <xm:f>DATOS!$BF$19</xm:f>
            <x14:dxf>
              <fill>
                <patternFill>
                  <bgColor rgb="FFFF0000"/>
                </patternFill>
              </fill>
            </x14:dxf>
          </x14:cfRule>
          <x14:cfRule type="cellIs" priority="260" operator="equal" id="{A2064864-E340-46DC-8BF1-DB49C8ECB141}">
            <xm:f>DATOS!$BF$18</xm:f>
            <x14:dxf>
              <fill>
                <patternFill>
                  <bgColor rgb="FFFF0000"/>
                </patternFill>
              </fill>
            </x14:dxf>
          </x14:cfRule>
          <x14:cfRule type="cellIs" priority="261" operator="equal" id="{6889AD77-1BA0-4464-90DB-7CD42E9A64B2}">
            <xm:f>DATOS!$BE$22</xm:f>
            <x14:dxf>
              <fill>
                <patternFill>
                  <bgColor theme="9"/>
                </patternFill>
              </fill>
            </x14:dxf>
          </x14:cfRule>
          <x14:cfRule type="cellIs" priority="262" operator="equal" id="{89F4CE92-7911-4AFA-8ECE-C994E3B7FBA3}">
            <xm:f>DATOS!$BE$21</xm:f>
            <x14:dxf>
              <fill>
                <patternFill>
                  <bgColor rgb="FFFFFF00"/>
                </patternFill>
              </fill>
            </x14:dxf>
          </x14:cfRule>
          <x14:cfRule type="cellIs" priority="263" operator="equal" id="{CA18B779-748F-4F41-8427-45562D1A3BC6}">
            <xm:f>DATOS!$BE$20</xm:f>
            <x14:dxf>
              <fill>
                <patternFill>
                  <bgColor rgb="FFFFC000"/>
                </patternFill>
              </fill>
            </x14:dxf>
          </x14:cfRule>
          <x14:cfRule type="cellIs" priority="264" operator="equal" id="{D1F941CE-9BDB-4EA6-946C-A435CD9806C2}">
            <xm:f>DATOS!$BE$19</xm:f>
            <x14:dxf>
              <fill>
                <patternFill>
                  <bgColor rgb="FFFFC000"/>
                </patternFill>
              </fill>
            </x14:dxf>
          </x14:cfRule>
          <x14:cfRule type="cellIs" priority="265" operator="equal" id="{3AA0F3F8-92CC-42C6-9752-74E1EB74DD22}">
            <xm:f>DATOS!$BE$18</xm:f>
            <x14:dxf>
              <fill>
                <patternFill>
                  <bgColor rgb="FFFFC000"/>
                </patternFill>
              </fill>
            </x14:dxf>
          </x14:cfRule>
          <x14:cfRule type="cellIs" priority="266" operator="equal" id="{47B18FD7-3B7B-451B-88DC-5E0D92F1D699}">
            <xm:f>DATOS!$BD$22</xm:f>
            <x14:dxf>
              <fill>
                <patternFill>
                  <bgColor theme="9"/>
                </patternFill>
              </fill>
            </x14:dxf>
          </x14:cfRule>
          <x14:cfRule type="cellIs" priority="267" operator="equal" id="{5D2BE9CC-475C-49EA-9A16-7C33C2F7518C}">
            <xm:f>DATOS!$BD$21</xm:f>
            <x14:dxf>
              <fill>
                <patternFill>
                  <bgColor theme="9"/>
                </patternFill>
              </fill>
            </x14:dxf>
          </x14:cfRule>
          <x14:cfRule type="cellIs" priority="268" operator="equal" id="{91F03120-B789-4ADF-B29C-E0ED80FA34BE}">
            <xm:f>DATOS!$BD$20</xm:f>
            <x14:dxf>
              <fill>
                <patternFill>
                  <bgColor rgb="FFFFFF00"/>
                </patternFill>
              </fill>
            </x14:dxf>
          </x14:cfRule>
          <x14:cfRule type="cellIs" priority="269" operator="equal" id="{037047CF-3AEE-4256-8C24-08416FDFD818}">
            <xm:f>DATOS!$BD$19</xm:f>
            <x14:dxf>
              <fill>
                <patternFill>
                  <bgColor rgb="FFFFFF00"/>
                </patternFill>
              </fill>
            </x14:dxf>
          </x14:cfRule>
          <x14:cfRule type="cellIs" priority="270" operator="equal" id="{A50FBDDE-00F7-41C9-A332-85649E4BEAD4}">
            <xm:f>DATOS!$BD$18</xm:f>
            <x14:dxf>
              <fill>
                <patternFill>
                  <bgColor rgb="FFFFFF00"/>
                </patternFill>
              </fill>
            </x14:dxf>
          </x14:cfRule>
          <xm:sqref>AW17</xm:sqref>
        </x14:conditionalFormatting>
        <x14:conditionalFormatting xmlns:xm="http://schemas.microsoft.com/office/excel/2006/main">
          <x14:cfRule type="cellIs" priority="271" operator="equal" id="{EDCD60E6-E08D-40D2-B77D-D8754211065E}">
            <xm:f>DATOS!$BF$20</xm:f>
            <x14:dxf>
              <fill>
                <patternFill>
                  <bgColor rgb="FFFF0000"/>
                </patternFill>
              </fill>
            </x14:dxf>
          </x14:cfRule>
          <x14:cfRule type="cellIs" priority="272" operator="equal" id="{013E0093-45B7-448D-A4A8-E8A2BC160DFF}">
            <xm:f>DATOS!$BF$19</xm:f>
            <x14:dxf>
              <fill>
                <patternFill>
                  <bgColor rgb="FFFF0000"/>
                </patternFill>
              </fill>
            </x14:dxf>
          </x14:cfRule>
          <x14:cfRule type="cellIs" priority="273" operator="equal" id="{F9B34DC5-C919-4D0F-9BC9-71D3D5AF53C7}">
            <xm:f>DATOS!$BF$18</xm:f>
            <x14:dxf>
              <fill>
                <patternFill>
                  <bgColor rgb="FFFF0000"/>
                </patternFill>
              </fill>
            </x14:dxf>
          </x14:cfRule>
          <x14:cfRule type="cellIs" priority="274" operator="equal" id="{F8C15B56-F5BC-4EFC-A257-7916F6AFDC06}">
            <xm:f>DATOS!$BF$21</xm:f>
            <x14:dxf>
              <fill>
                <patternFill>
                  <bgColor rgb="FFFFC000"/>
                </patternFill>
              </fill>
            </x14:dxf>
          </x14:cfRule>
          <x14:cfRule type="cellIs" priority="275" operator="equal" id="{5835E5F1-D2BB-4363-8C4A-1813ADCC600F}">
            <xm:f>DATOS!$BE$20</xm:f>
            <x14:dxf>
              <fill>
                <patternFill>
                  <bgColor rgb="FFFFC000"/>
                </patternFill>
              </fill>
            </x14:dxf>
          </x14:cfRule>
          <x14:cfRule type="cellIs" priority="276" operator="equal" id="{FE30F1E6-805B-4A7C-9D7D-E435B6B17323}">
            <xm:f>DATOS!$BE$19</xm:f>
            <x14:dxf>
              <fill>
                <patternFill>
                  <bgColor rgb="FFFFC000"/>
                </patternFill>
              </fill>
            </x14:dxf>
          </x14:cfRule>
          <x14:cfRule type="cellIs" priority="278" operator="equal" id="{266CEFC0-C77B-405E-95F0-CF4EF85EA145}">
            <xm:f>DATOS!$BE$18</xm:f>
            <x14:dxf>
              <fill>
                <patternFill>
                  <bgColor rgb="FFFFC000"/>
                </patternFill>
              </fill>
            </x14:dxf>
          </x14:cfRule>
          <x14:cfRule type="cellIs" priority="279" operator="equal" id="{650B0DC9-D1A3-467F-AB91-5128A7DE32DB}">
            <xm:f>DATOS!$BF$22</xm:f>
            <x14:dxf>
              <fill>
                <patternFill>
                  <bgColor rgb="FFFFFF00"/>
                </patternFill>
              </fill>
            </x14:dxf>
          </x14:cfRule>
          <x14:cfRule type="cellIs" priority="280" operator="equal" id="{EDEC8ED2-D9AB-4328-B9D8-2DF9094705DB}">
            <xm:f>DATOS!$BE$21</xm:f>
            <x14:dxf>
              <fill>
                <patternFill>
                  <bgColor rgb="FFFFFF00"/>
                </patternFill>
              </fill>
            </x14:dxf>
          </x14:cfRule>
          <x14:cfRule type="cellIs" priority="281" operator="equal" id="{9432A00B-B2F7-4952-8DDD-ACA7C44A99F9}">
            <xm:f>DATOS!$BD$20</xm:f>
            <x14:dxf>
              <fill>
                <patternFill>
                  <bgColor rgb="FFFFFF00"/>
                </patternFill>
              </fill>
            </x14:dxf>
          </x14:cfRule>
          <x14:cfRule type="cellIs" priority="282" operator="equal" id="{DE180D60-B768-4464-A3EB-98E059A16ECA}">
            <xm:f>DATOS!$BD$19</xm:f>
            <x14:dxf>
              <fill>
                <patternFill>
                  <bgColor rgb="FFFFFF00"/>
                </patternFill>
              </fill>
            </x14:dxf>
          </x14:cfRule>
          <x14:cfRule type="cellIs" priority="283" operator="equal" id="{7FDFEAD2-6200-4566-BBE4-40EA7630331A}">
            <xm:f>DATOS!$BD$18</xm:f>
            <x14:dxf>
              <fill>
                <patternFill>
                  <bgColor rgb="FFFFFF00"/>
                </patternFill>
              </fill>
            </x14:dxf>
          </x14:cfRule>
          <x14:cfRule type="cellIs" priority="284" operator="equal" id="{D4B26F65-617F-4ABD-86AE-FADFDA0D34A3}">
            <xm:f>DATOS!$BE$22</xm:f>
            <x14:dxf>
              <fill>
                <patternFill>
                  <bgColor theme="9"/>
                </patternFill>
              </fill>
            </x14:dxf>
          </x14:cfRule>
          <x14:cfRule type="cellIs" priority="285" operator="equal" id="{5AE04E5C-0FD4-40DE-8410-E6ADDABFF3D2}">
            <xm:f>DATOS!$BD$21</xm:f>
            <x14:dxf>
              <fill>
                <patternFill>
                  <bgColor theme="9"/>
                </patternFill>
              </fill>
            </x14:dxf>
          </x14:cfRule>
          <x14:cfRule type="cellIs" priority="286" operator="equal" id="{82509C84-6EEC-4556-961B-ACAA175C7242}">
            <xm:f>DATOS!$BD$22</xm:f>
            <x14:dxf>
              <fill>
                <patternFill>
                  <bgColor theme="9"/>
                </patternFill>
              </fill>
            </x14:dxf>
          </x14:cfRule>
          <xm:sqref>AE17</xm:sqref>
        </x14:conditionalFormatting>
        <x14:conditionalFormatting xmlns:xm="http://schemas.microsoft.com/office/excel/2006/main">
          <x14:cfRule type="cellIs" priority="26" operator="equal" id="{D798F4EB-190F-413A-832A-218BF9D6DD63}">
            <xm:f>DATOS!$BF$22</xm:f>
            <x14:dxf>
              <fill>
                <patternFill>
                  <bgColor rgb="FFFFFF00"/>
                </patternFill>
              </fill>
            </x14:dxf>
          </x14:cfRule>
          <x14:cfRule type="cellIs" priority="27" operator="equal" id="{255F70C1-314C-40BE-9A0E-3173982EC559}">
            <xm:f>DATOS!$BF$21</xm:f>
            <x14:dxf>
              <fill>
                <patternFill>
                  <bgColor rgb="FFFFC000"/>
                </patternFill>
              </fill>
            </x14:dxf>
          </x14:cfRule>
          <x14:cfRule type="cellIs" priority="28" operator="equal" id="{D350078A-599B-4F8D-934C-3F72E36EEE3A}">
            <xm:f>DATOS!$BF$20</xm:f>
            <x14:dxf>
              <fill>
                <patternFill>
                  <bgColor rgb="FFFF0000"/>
                </patternFill>
              </fill>
            </x14:dxf>
          </x14:cfRule>
          <x14:cfRule type="cellIs" priority="29" operator="equal" id="{70DA37F9-F43D-4505-B8B1-D7BE43CBEC2B}">
            <xm:f>DATOS!$BF$19</xm:f>
            <x14:dxf>
              <fill>
                <patternFill>
                  <bgColor rgb="FFFF0000"/>
                </patternFill>
              </fill>
            </x14:dxf>
          </x14:cfRule>
          <x14:cfRule type="cellIs" priority="30" operator="equal" id="{17924811-4F34-44A4-AC2C-376155A74CFE}">
            <xm:f>DATOS!$BF$18</xm:f>
            <x14:dxf>
              <fill>
                <patternFill>
                  <bgColor rgb="FFFF0000"/>
                </patternFill>
              </fill>
            </x14:dxf>
          </x14:cfRule>
          <x14:cfRule type="cellIs" priority="31" operator="equal" id="{65242BA1-CDBB-4211-9F37-75B8415C83DE}">
            <xm:f>DATOS!$BE$22</xm:f>
            <x14:dxf>
              <fill>
                <patternFill>
                  <bgColor theme="9"/>
                </patternFill>
              </fill>
            </x14:dxf>
          </x14:cfRule>
          <x14:cfRule type="cellIs" priority="32" operator="equal" id="{ABF582EC-F29F-47F5-B747-744ABCF4D573}">
            <xm:f>DATOS!$BE$21</xm:f>
            <x14:dxf>
              <fill>
                <patternFill>
                  <bgColor rgb="FFFFFF00"/>
                </patternFill>
              </fill>
            </x14:dxf>
          </x14:cfRule>
          <x14:cfRule type="cellIs" priority="33" operator="equal" id="{E5A7EE69-9FFA-45BA-93EA-00C59390E170}">
            <xm:f>DATOS!$BE$20</xm:f>
            <x14:dxf>
              <fill>
                <patternFill>
                  <bgColor rgb="FFFFC000"/>
                </patternFill>
              </fill>
            </x14:dxf>
          </x14:cfRule>
          <x14:cfRule type="cellIs" priority="34" operator="equal" id="{2AF47893-390C-433A-8122-B7A8B1E04387}">
            <xm:f>DATOS!$BE$19</xm:f>
            <x14:dxf>
              <fill>
                <patternFill>
                  <bgColor rgb="FFFFC000"/>
                </patternFill>
              </fill>
            </x14:dxf>
          </x14:cfRule>
          <x14:cfRule type="cellIs" priority="35" operator="equal" id="{C1DDC59B-57FA-41D5-8FDD-8192A6A2F524}">
            <xm:f>DATOS!$BE$18</xm:f>
            <x14:dxf>
              <fill>
                <patternFill>
                  <bgColor rgb="FFFFC000"/>
                </patternFill>
              </fill>
            </x14:dxf>
          </x14:cfRule>
          <x14:cfRule type="cellIs" priority="36" operator="equal" id="{593065FE-C118-4E22-86FB-8558E696FED8}">
            <xm:f>DATOS!$BD$22</xm:f>
            <x14:dxf>
              <fill>
                <patternFill>
                  <bgColor theme="9"/>
                </patternFill>
              </fill>
            </x14:dxf>
          </x14:cfRule>
          <x14:cfRule type="cellIs" priority="37" operator="equal" id="{6B537161-F1BE-4C0B-B4E2-FFE5817D653B}">
            <xm:f>DATOS!$BD$21</xm:f>
            <x14:dxf>
              <fill>
                <patternFill>
                  <bgColor theme="9"/>
                </patternFill>
              </fill>
            </x14:dxf>
          </x14:cfRule>
          <x14:cfRule type="cellIs" priority="38" operator="equal" id="{ACA2469E-A61B-4AD5-827B-26D336A71AB4}">
            <xm:f>DATOS!$BD$20</xm:f>
            <x14:dxf>
              <fill>
                <patternFill>
                  <bgColor rgb="FFFFFF00"/>
                </patternFill>
              </fill>
            </x14:dxf>
          </x14:cfRule>
          <x14:cfRule type="cellIs" priority="39" operator="equal" id="{3CB442C3-402A-40D4-B36F-E60ED5775A0F}">
            <xm:f>DATOS!$BD$19</xm:f>
            <x14:dxf>
              <fill>
                <patternFill>
                  <bgColor rgb="FFFFFF00"/>
                </patternFill>
              </fill>
            </x14:dxf>
          </x14:cfRule>
          <x14:cfRule type="cellIs" priority="40" operator="equal" id="{46AC3F39-3554-4F3D-A716-88FD091F7AED}">
            <xm:f>DATOS!$BD$18</xm:f>
            <x14:dxf>
              <fill>
                <patternFill>
                  <bgColor rgb="FFFFFF00"/>
                </patternFill>
              </fill>
            </x14:dxf>
          </x14:cfRule>
          <xm:sqref>AW18:AW28</xm:sqref>
        </x14:conditionalFormatting>
        <x14:conditionalFormatting xmlns:xm="http://schemas.microsoft.com/office/excel/2006/main">
          <x14:cfRule type="cellIs" priority="41" operator="equal" id="{55C3790D-EDD5-49D9-AE54-6EC0B7234B35}">
            <xm:f>DATOS!$BF$20</xm:f>
            <x14:dxf>
              <fill>
                <patternFill>
                  <bgColor rgb="FFFF0000"/>
                </patternFill>
              </fill>
            </x14:dxf>
          </x14:cfRule>
          <x14:cfRule type="cellIs" priority="42" operator="equal" id="{E4CA42A6-0798-4480-B3DA-83A6A610C4C2}">
            <xm:f>DATOS!$BF$19</xm:f>
            <x14:dxf>
              <fill>
                <patternFill>
                  <bgColor rgb="FFFF0000"/>
                </patternFill>
              </fill>
            </x14:dxf>
          </x14:cfRule>
          <x14:cfRule type="cellIs" priority="43" operator="equal" id="{EF02DC78-26C8-452A-AB9A-154D5B5DD687}">
            <xm:f>DATOS!$BF$18</xm:f>
            <x14:dxf>
              <fill>
                <patternFill>
                  <bgColor rgb="FFFF0000"/>
                </patternFill>
              </fill>
            </x14:dxf>
          </x14:cfRule>
          <x14:cfRule type="cellIs" priority="44" operator="equal" id="{58EA6505-4484-4601-95C4-E5F075F1E3D0}">
            <xm:f>DATOS!$BF$21</xm:f>
            <x14:dxf>
              <fill>
                <patternFill>
                  <bgColor rgb="FFFFC000"/>
                </patternFill>
              </fill>
            </x14:dxf>
          </x14:cfRule>
          <x14:cfRule type="cellIs" priority="45" operator="equal" id="{5B853172-9621-42BA-98A6-BECE5FFB9FCC}">
            <xm:f>DATOS!$BE$20</xm:f>
            <x14:dxf>
              <fill>
                <patternFill>
                  <bgColor rgb="FFFFC000"/>
                </patternFill>
              </fill>
            </x14:dxf>
          </x14:cfRule>
          <x14:cfRule type="cellIs" priority="46" operator="equal" id="{4950C9CB-63DB-43F2-9D35-32ED73373CED}">
            <xm:f>DATOS!$BE$19</xm:f>
            <x14:dxf>
              <fill>
                <patternFill>
                  <bgColor rgb="FFFFC000"/>
                </patternFill>
              </fill>
            </x14:dxf>
          </x14:cfRule>
          <x14:cfRule type="cellIs" priority="47" operator="equal" id="{9798F30D-CDDA-47B0-9F9B-E159C18E6994}">
            <xm:f>DATOS!$BE$18</xm:f>
            <x14:dxf>
              <fill>
                <patternFill>
                  <bgColor rgb="FFFFC000"/>
                </patternFill>
              </fill>
            </x14:dxf>
          </x14:cfRule>
          <x14:cfRule type="cellIs" priority="48" operator="equal" id="{594F6F58-D678-4E70-BD2B-E8C8F4BF384F}">
            <xm:f>DATOS!$BF$22</xm:f>
            <x14:dxf>
              <fill>
                <patternFill>
                  <bgColor rgb="FFFFFF00"/>
                </patternFill>
              </fill>
            </x14:dxf>
          </x14:cfRule>
          <x14:cfRule type="cellIs" priority="49" operator="equal" id="{FFEB0B67-EA23-4BFA-8B11-2086337A5823}">
            <xm:f>DATOS!$BE$21</xm:f>
            <x14:dxf>
              <fill>
                <patternFill>
                  <bgColor rgb="FFFFFF00"/>
                </patternFill>
              </fill>
            </x14:dxf>
          </x14:cfRule>
          <x14:cfRule type="cellIs" priority="50" operator="equal" id="{1FA735F6-1701-4696-BCD6-FA3789DAC807}">
            <xm:f>DATOS!$BD$20</xm:f>
            <x14:dxf>
              <fill>
                <patternFill>
                  <bgColor rgb="FFFFFF00"/>
                </patternFill>
              </fill>
            </x14:dxf>
          </x14:cfRule>
          <x14:cfRule type="cellIs" priority="51" operator="equal" id="{DDE9852E-A79C-4B5F-992B-26E4DD2644C9}">
            <xm:f>DATOS!$BD$19</xm:f>
            <x14:dxf>
              <fill>
                <patternFill>
                  <bgColor rgb="FFFFFF00"/>
                </patternFill>
              </fill>
            </x14:dxf>
          </x14:cfRule>
          <x14:cfRule type="cellIs" priority="52" operator="equal" id="{8E540934-692B-4712-B7FB-601F9C5A122C}">
            <xm:f>DATOS!$BD$18</xm:f>
            <x14:dxf>
              <fill>
                <patternFill>
                  <bgColor rgb="FFFFFF00"/>
                </patternFill>
              </fill>
            </x14:dxf>
          </x14:cfRule>
          <x14:cfRule type="cellIs" priority="53" operator="equal" id="{3E0271A3-42F5-408D-BF72-03735631F1B7}">
            <xm:f>DATOS!$BE$22</xm:f>
            <x14:dxf>
              <fill>
                <patternFill>
                  <bgColor theme="9"/>
                </patternFill>
              </fill>
            </x14:dxf>
          </x14:cfRule>
          <x14:cfRule type="cellIs" priority="54" operator="equal" id="{082993D0-D2B9-472E-9DF7-E16321F0C314}">
            <xm:f>DATOS!$BD$21</xm:f>
            <x14:dxf>
              <fill>
                <patternFill>
                  <bgColor theme="9"/>
                </patternFill>
              </fill>
            </x14:dxf>
          </x14:cfRule>
          <x14:cfRule type="cellIs" priority="55" operator="equal" id="{FBBA36E3-CE01-4E2B-A404-11C39D14BFE1}">
            <xm:f>DATOS!$BD$22</xm:f>
            <x14:dxf>
              <fill>
                <patternFill>
                  <bgColor theme="9"/>
                </patternFill>
              </fill>
            </x14:dxf>
          </x14:cfRule>
          <xm:sqref>AE18:AE28</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3000000}">
          <x14:formula1>
            <xm:f>DATOS!$AU$14:$AU$18</xm:f>
          </x14:formula1>
          <xm:sqref>P17:P28</xm:sqref>
        </x14:dataValidation>
        <x14:dataValidation type="list" allowBlank="1" showInputMessage="1" showErrorMessage="1" xr:uid="{00000000-0002-0000-0300-000004000000}">
          <x14:formula1>
            <xm:f>DATOS!$AS$76:$AS$78</xm:f>
          </x14:formula1>
          <xm:sqref>AS17:AS28</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K594"/>
  <sheetViews>
    <sheetView topLeftCell="A17" zoomScale="70" zoomScaleNormal="70" workbookViewId="0">
      <selection activeCell="G22" sqref="G22"/>
    </sheetView>
  </sheetViews>
  <sheetFormatPr baseColWidth="10" defaultRowHeight="15" x14ac:dyDescent="0.25"/>
  <cols>
    <col min="1" max="1" width="1.28515625" style="1" customWidth="1"/>
    <col min="2" max="3" width="1" style="8" customWidth="1"/>
    <col min="4" max="4" width="15.28515625" style="73" customWidth="1"/>
    <col min="5" max="5" width="0.7109375" style="8" customWidth="1"/>
    <col min="6" max="6" width="12.7109375" style="8"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102" bestFit="1" customWidth="1"/>
    <col min="14" max="14" width="26" style="102" customWidth="1"/>
    <col min="15" max="15" width="22.42578125" bestFit="1" customWidth="1"/>
    <col min="16" max="16" width="21.140625" style="102"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1" customFormat="1" ht="30" customHeight="1" x14ac:dyDescent="0.25">
      <c r="A1" s="587"/>
      <c r="B1" s="587"/>
      <c r="C1" s="587"/>
      <c r="D1" s="587"/>
      <c r="E1" s="587"/>
      <c r="F1" s="495" t="s">
        <v>3</v>
      </c>
      <c r="G1" s="495"/>
      <c r="H1" s="495"/>
      <c r="I1" s="495"/>
      <c r="J1" s="495"/>
      <c r="K1" s="495"/>
      <c r="L1" s="433" t="s">
        <v>1694</v>
      </c>
      <c r="M1" s="434">
        <v>43441</v>
      </c>
      <c r="N1" s="435"/>
      <c r="O1" s="436"/>
      <c r="P1" s="437"/>
      <c r="Q1" s="438"/>
      <c r="R1" s="438"/>
      <c r="S1" s="385"/>
      <c r="AA1" s="385"/>
      <c r="AB1" s="385"/>
      <c r="AC1" s="385"/>
      <c r="AD1" s="439"/>
      <c r="AE1" s="440"/>
      <c r="AF1" s="439"/>
      <c r="AG1" s="439"/>
      <c r="AH1" s="439"/>
      <c r="AM1" s="9"/>
    </row>
    <row r="2" spans="1:63" s="1" customFormat="1" ht="30" customHeight="1" x14ac:dyDescent="0.25">
      <c r="A2" s="587"/>
      <c r="B2" s="587"/>
      <c r="C2" s="587"/>
      <c r="D2" s="587"/>
      <c r="E2" s="587"/>
      <c r="F2" s="498" t="s">
        <v>1689</v>
      </c>
      <c r="G2" s="498"/>
      <c r="H2" s="498"/>
      <c r="I2" s="498"/>
      <c r="J2" s="498"/>
      <c r="K2" s="498"/>
      <c r="L2" s="441" t="s">
        <v>1762</v>
      </c>
      <c r="M2" s="441" t="s">
        <v>1765</v>
      </c>
      <c r="N2" s="442"/>
      <c r="O2" s="436"/>
      <c r="P2" s="437"/>
      <c r="Q2" s="438"/>
      <c r="R2" s="438"/>
      <c r="S2" s="385"/>
      <c r="AA2" s="385"/>
      <c r="AB2" s="385"/>
      <c r="AC2" s="385"/>
      <c r="AD2" s="439"/>
      <c r="AE2" s="440"/>
      <c r="AF2" s="439"/>
      <c r="AG2" s="439"/>
      <c r="AH2" s="439"/>
      <c r="AM2" s="9"/>
    </row>
    <row r="3" spans="1:63" s="1" customFormat="1" ht="30" customHeight="1" x14ac:dyDescent="0.25">
      <c r="A3" s="587"/>
      <c r="B3" s="587"/>
      <c r="C3" s="587"/>
      <c r="D3" s="587"/>
      <c r="E3" s="587"/>
      <c r="F3" s="499" t="s">
        <v>1825</v>
      </c>
      <c r="G3" s="499"/>
      <c r="H3" s="499"/>
      <c r="I3" s="499"/>
      <c r="J3" s="499"/>
      <c r="K3" s="499"/>
      <c r="L3" s="500" t="s">
        <v>1690</v>
      </c>
      <c r="M3" s="500"/>
      <c r="N3" s="443"/>
      <c r="O3" s="444"/>
      <c r="P3" s="444"/>
      <c r="Q3" s="438"/>
      <c r="R3" s="438"/>
      <c r="S3" s="385"/>
      <c r="V3" s="445"/>
      <c r="W3" s="445"/>
      <c r="AA3" s="385"/>
      <c r="AB3" s="385"/>
      <c r="AC3" s="385"/>
      <c r="AD3" s="439"/>
      <c r="AE3" s="440"/>
      <c r="AF3" s="439"/>
      <c r="AG3" s="439"/>
      <c r="AH3" s="439"/>
      <c r="AM3" s="9"/>
    </row>
    <row r="4" spans="1:63" s="211" customFormat="1" x14ac:dyDescent="0.25">
      <c r="A4" s="1"/>
      <c r="B4" s="389"/>
      <c r="C4" s="389"/>
      <c r="D4" s="390"/>
      <c r="E4" s="389"/>
      <c r="F4" s="389"/>
      <c r="G4" s="389"/>
      <c r="H4" s="389"/>
      <c r="I4" s="389"/>
      <c r="J4" s="389"/>
      <c r="K4" s="391"/>
      <c r="L4" s="446"/>
      <c r="M4" s="391"/>
      <c r="N4" s="391"/>
      <c r="O4" s="394"/>
      <c r="P4" s="391"/>
      <c r="Q4" s="391"/>
      <c r="R4" s="391"/>
      <c r="S4" s="391"/>
      <c r="T4" s="389"/>
      <c r="U4" s="389"/>
      <c r="V4" s="445"/>
      <c r="W4" s="445"/>
      <c r="X4" s="389"/>
      <c r="Y4" s="235"/>
      <c r="Z4" s="235"/>
      <c r="AA4" s="235"/>
      <c r="AB4" s="235"/>
      <c r="AC4" s="235"/>
      <c r="AD4" s="235"/>
      <c r="AE4" s="235"/>
      <c r="AF4" s="447"/>
      <c r="AG4" s="235"/>
      <c r="AH4" s="339"/>
      <c r="AI4" s="235"/>
      <c r="AJ4" s="235"/>
      <c r="AK4" s="235"/>
      <c r="AL4" s="235"/>
      <c r="AM4" s="235"/>
      <c r="AN4" s="235"/>
      <c r="AO4" s="235"/>
      <c r="AP4" s="235"/>
      <c r="AQ4" s="448"/>
      <c r="AR4" s="235"/>
      <c r="AS4" s="235"/>
      <c r="AT4" s="235"/>
      <c r="AU4" s="235"/>
      <c r="AV4" s="235"/>
      <c r="AW4" s="235"/>
      <c r="AX4" s="235"/>
      <c r="AY4" s="235"/>
      <c r="AZ4" s="235"/>
      <c r="BA4" s="235"/>
      <c r="BB4" s="235"/>
      <c r="BC4" s="235"/>
      <c r="BD4" s="235"/>
      <c r="BE4" s="235"/>
      <c r="BF4" s="235"/>
      <c r="BG4" s="235"/>
      <c r="BH4" s="235"/>
      <c r="BI4" s="235"/>
    </row>
    <row r="5" spans="1:63" s="211" customFormat="1" ht="15.75" hidden="1" customHeight="1" x14ac:dyDescent="0.25">
      <c r="A5" s="1"/>
      <c r="B5" s="386"/>
      <c r="C5" s="386"/>
      <c r="D5" s="396"/>
      <c r="E5" s="386"/>
      <c r="F5" s="386"/>
      <c r="G5" s="386"/>
      <c r="H5" s="569" t="s">
        <v>1691</v>
      </c>
      <c r="I5" s="569"/>
      <c r="J5" s="569"/>
      <c r="K5" s="569"/>
      <c r="L5" s="569"/>
      <c r="M5" s="569"/>
      <c r="N5" s="569"/>
      <c r="O5" s="569"/>
      <c r="P5" s="569"/>
      <c r="Q5" s="569"/>
      <c r="R5" s="569"/>
      <c r="S5" s="569"/>
      <c r="T5" s="569"/>
      <c r="U5" s="449"/>
      <c r="V5" s="445"/>
      <c r="W5" s="445"/>
      <c r="X5" s="397"/>
      <c r="Y5" s="450"/>
      <c r="Z5" s="450"/>
      <c r="AA5" s="450"/>
      <c r="AB5" s="450"/>
      <c r="AC5" s="450"/>
      <c r="AD5" s="450"/>
      <c r="AE5" s="450"/>
      <c r="AF5" s="450"/>
      <c r="AG5" s="450"/>
      <c r="AH5" s="450"/>
      <c r="AI5" s="450"/>
      <c r="AJ5" s="450"/>
      <c r="AK5" s="450"/>
      <c r="AL5" s="450"/>
      <c r="AM5" s="450"/>
      <c r="AN5" s="450"/>
      <c r="AO5" s="450"/>
      <c r="AP5" s="450"/>
      <c r="AQ5" s="451"/>
    </row>
    <row r="6" spans="1:63" s="211" customFormat="1" hidden="1" x14ac:dyDescent="0.25">
      <c r="A6" s="1"/>
      <c r="B6" s="389"/>
      <c r="C6" s="389"/>
      <c r="D6" s="390"/>
      <c r="E6" s="389"/>
      <c r="F6" s="389"/>
      <c r="G6" s="389"/>
      <c r="H6" s="389"/>
      <c r="I6" s="389"/>
      <c r="J6" s="389"/>
      <c r="K6" s="391"/>
      <c r="L6" s="446"/>
      <c r="M6" s="391"/>
      <c r="N6" s="391"/>
      <c r="O6" s="394"/>
      <c r="P6" s="391"/>
      <c r="Q6" s="391"/>
      <c r="R6" s="391"/>
      <c r="S6" s="391"/>
      <c r="T6" s="389"/>
      <c r="U6" s="389"/>
      <c r="V6" s="445"/>
      <c r="W6" s="445"/>
      <c r="X6" s="389"/>
      <c r="Y6" s="235"/>
      <c r="Z6" s="235"/>
      <c r="AA6" s="235"/>
      <c r="AB6" s="235"/>
      <c r="AC6" s="235"/>
      <c r="AD6" s="235"/>
      <c r="AE6" s="235"/>
      <c r="AF6" s="447"/>
      <c r="AG6" s="235"/>
      <c r="AH6" s="339"/>
      <c r="AI6" s="235"/>
      <c r="AJ6" s="235"/>
      <c r="AK6" s="235"/>
      <c r="AL6" s="235"/>
      <c r="AM6" s="235"/>
      <c r="AN6" s="235"/>
      <c r="AO6" s="235"/>
      <c r="AP6" s="235"/>
      <c r="AQ6" s="448"/>
      <c r="AR6" s="235"/>
      <c r="AS6" s="235"/>
      <c r="AT6" s="235"/>
      <c r="AU6" s="235"/>
      <c r="AV6" s="235"/>
      <c r="AW6" s="235"/>
      <c r="AX6" s="235"/>
      <c r="AY6" s="235"/>
      <c r="AZ6" s="235"/>
      <c r="BA6" s="235"/>
      <c r="BB6" s="235"/>
      <c r="BC6" s="235"/>
      <c r="BD6" s="235"/>
      <c r="BE6" s="235"/>
      <c r="BF6" s="235"/>
      <c r="BG6" s="235"/>
      <c r="BH6" s="235"/>
      <c r="BI6" s="235"/>
    </row>
    <row r="7" spans="1:63" s="95" customFormat="1" x14ac:dyDescent="0.25">
      <c r="A7" s="3"/>
      <c r="B7" s="323"/>
      <c r="C7" s="323"/>
      <c r="D7" s="326"/>
      <c r="E7" s="323"/>
      <c r="F7" s="323"/>
      <c r="G7" s="323"/>
      <c r="H7" s="323"/>
      <c r="I7" s="323"/>
      <c r="J7" s="323"/>
      <c r="K7" s="323"/>
      <c r="L7" s="409"/>
      <c r="M7" s="323"/>
      <c r="N7" s="323"/>
      <c r="O7" s="409"/>
      <c r="P7" s="323"/>
      <c r="Q7" s="323"/>
      <c r="R7" s="323"/>
      <c r="S7" s="323"/>
      <c r="T7" s="400"/>
      <c r="U7" s="400"/>
      <c r="V7" s="445"/>
      <c r="W7" s="445"/>
      <c r="X7" s="400"/>
      <c r="Y7" s="448"/>
      <c r="Z7" s="448"/>
      <c r="AA7" s="448"/>
      <c r="AB7" s="448"/>
      <c r="AC7" s="448"/>
      <c r="AD7" s="448"/>
      <c r="AE7" s="448"/>
      <c r="AF7" s="452"/>
      <c r="AG7" s="448"/>
      <c r="AH7" s="453"/>
      <c r="AI7" s="448"/>
      <c r="AJ7" s="448"/>
      <c r="AK7" s="448"/>
      <c r="AL7" s="448"/>
      <c r="AM7" s="448"/>
      <c r="AN7" s="448"/>
      <c r="AO7" s="448"/>
      <c r="AP7" s="448"/>
      <c r="AQ7" s="235"/>
      <c r="AR7" s="448"/>
      <c r="AS7" s="448"/>
      <c r="AT7" s="448"/>
      <c r="AU7" s="448"/>
      <c r="AV7" s="448"/>
      <c r="AW7" s="448"/>
      <c r="AX7" s="448"/>
      <c r="AY7" s="448"/>
      <c r="AZ7" s="448"/>
      <c r="BA7" s="448"/>
      <c r="BB7" s="448"/>
      <c r="BC7" s="448"/>
      <c r="BD7" s="448"/>
      <c r="BE7" s="448"/>
      <c r="BF7" s="448"/>
      <c r="BG7" s="448"/>
      <c r="BH7" s="448"/>
      <c r="BI7" s="448"/>
    </row>
    <row r="8" spans="1:63" s="95" customFormat="1" x14ac:dyDescent="0.25">
      <c r="A8" s="3"/>
      <c r="B8" s="323"/>
      <c r="C8" s="323"/>
      <c r="D8" s="326"/>
      <c r="E8" s="323"/>
      <c r="F8" s="323"/>
      <c r="G8" s="323"/>
      <c r="H8" s="371" t="s">
        <v>3</v>
      </c>
      <c r="I8" s="320" t="str">
        <f>IF('1. IDENTIFICACION DEL RIESGO'!K8="","",'1. IDENTIFICACION DEL RIESGO'!K8)</f>
        <v>Mejora e Innovación</v>
      </c>
      <c r="J8" s="323"/>
      <c r="K8" s="404"/>
      <c r="L8" s="454"/>
      <c r="M8" s="323"/>
      <c r="N8" s="323"/>
      <c r="O8" s="404"/>
      <c r="P8" s="323"/>
      <c r="Q8" s="404"/>
      <c r="R8" s="406"/>
      <c r="S8" s="406"/>
      <c r="T8" s="406"/>
      <c r="U8" s="406"/>
      <c r="V8" s="445"/>
      <c r="W8" s="445"/>
      <c r="X8" s="406"/>
      <c r="Y8" s="455"/>
      <c r="Z8" s="455"/>
      <c r="AA8" s="455"/>
      <c r="AB8" s="455"/>
      <c r="AC8" s="455"/>
      <c r="AD8" s="455"/>
      <c r="AE8" s="455"/>
      <c r="AF8" s="455"/>
      <c r="AG8" s="452"/>
      <c r="AH8" s="452"/>
      <c r="AI8" s="448"/>
      <c r="AJ8" s="448"/>
      <c r="AK8" s="448"/>
      <c r="AL8" s="455"/>
      <c r="AM8" s="456"/>
      <c r="AN8" s="448"/>
      <c r="AO8" s="448"/>
      <c r="AP8" s="448"/>
      <c r="AQ8" s="448"/>
      <c r="AR8" s="235"/>
      <c r="AS8" s="448"/>
      <c r="AT8" s="448"/>
      <c r="AU8" s="448"/>
      <c r="AV8" s="448"/>
      <c r="AW8" s="448"/>
      <c r="AX8" s="448"/>
      <c r="AY8" s="448"/>
      <c r="AZ8" s="448"/>
      <c r="BA8" s="448"/>
      <c r="BB8" s="448"/>
      <c r="BC8" s="448"/>
      <c r="BD8" s="448"/>
      <c r="BE8" s="448"/>
      <c r="BF8" s="448"/>
      <c r="BG8" s="448"/>
      <c r="BH8" s="448"/>
      <c r="BI8" s="448"/>
      <c r="BJ8" s="448"/>
      <c r="BK8" s="448"/>
    </row>
    <row r="9" spans="1:63" s="95" customFormat="1" x14ac:dyDescent="0.25">
      <c r="A9" s="3"/>
      <c r="B9" s="323"/>
      <c r="C9" s="323"/>
      <c r="D9" s="326"/>
      <c r="E9" s="323"/>
      <c r="F9" s="323"/>
      <c r="G9" s="323"/>
      <c r="H9" s="323"/>
      <c r="I9" s="409"/>
      <c r="J9" s="323"/>
      <c r="K9" s="404"/>
      <c r="L9" s="457"/>
      <c r="M9" s="323"/>
      <c r="N9" s="323"/>
      <c r="O9" s="404"/>
      <c r="P9" s="404"/>
      <c r="Q9" s="404"/>
      <c r="R9" s="406"/>
      <c r="S9" s="406"/>
      <c r="T9" s="406"/>
      <c r="U9" s="406"/>
      <c r="V9" s="445"/>
      <c r="W9" s="445"/>
      <c r="X9" s="406"/>
      <c r="Y9" s="455"/>
      <c r="Z9" s="455"/>
      <c r="AA9" s="455"/>
      <c r="AB9" s="455"/>
      <c r="AC9" s="455"/>
      <c r="AD9" s="455"/>
      <c r="AE9" s="455"/>
      <c r="AF9" s="455"/>
      <c r="AG9" s="452"/>
      <c r="AH9" s="452"/>
      <c r="AI9" s="448"/>
      <c r="AJ9" s="448"/>
      <c r="AK9" s="448"/>
      <c r="AL9" s="455"/>
      <c r="AM9" s="456"/>
      <c r="AN9" s="448"/>
      <c r="AO9" s="448"/>
      <c r="AP9" s="448"/>
      <c r="AQ9" s="448"/>
      <c r="AR9" s="235"/>
      <c r="AS9" s="448"/>
      <c r="AT9" s="448"/>
      <c r="AU9" s="448"/>
      <c r="AV9" s="448"/>
      <c r="AW9" s="448"/>
      <c r="AX9" s="448"/>
      <c r="AY9" s="448"/>
      <c r="AZ9" s="448"/>
      <c r="BA9" s="448"/>
      <c r="BB9" s="448"/>
      <c r="BC9" s="448"/>
      <c r="BD9" s="448"/>
      <c r="BE9" s="448"/>
      <c r="BF9" s="448"/>
      <c r="BG9" s="448"/>
      <c r="BH9" s="448"/>
      <c r="BI9" s="448"/>
      <c r="BJ9" s="448"/>
      <c r="BK9" s="448"/>
    </row>
    <row r="10" spans="1:63" s="95" customFormat="1" hidden="1" x14ac:dyDescent="0.25">
      <c r="A10" s="3"/>
      <c r="B10" s="323"/>
      <c r="C10" s="323"/>
      <c r="D10" s="326"/>
      <c r="E10" s="323"/>
      <c r="F10" s="323"/>
      <c r="G10" s="323"/>
      <c r="H10" s="371" t="s">
        <v>1284</v>
      </c>
      <c r="I10" s="321"/>
      <c r="J10" s="323"/>
      <c r="K10" s="404"/>
      <c r="L10" s="457"/>
      <c r="M10" s="323"/>
      <c r="N10" s="323"/>
      <c r="O10" s="404"/>
      <c r="P10" s="404"/>
      <c r="Q10" s="404"/>
      <c r="R10" s="406"/>
      <c r="S10" s="406"/>
      <c r="T10" s="406"/>
      <c r="U10" s="406"/>
      <c r="V10" s="445"/>
      <c r="W10" s="445"/>
      <c r="X10" s="406"/>
      <c r="Y10" s="455"/>
      <c r="Z10" s="455"/>
      <c r="AA10" s="455"/>
      <c r="AB10" s="455"/>
      <c r="AC10" s="455"/>
      <c r="AD10" s="455"/>
      <c r="AE10" s="455"/>
      <c r="AF10" s="455"/>
      <c r="AG10" s="452"/>
      <c r="AH10" s="452"/>
      <c r="AI10" s="448"/>
      <c r="AJ10" s="448"/>
      <c r="AK10" s="448"/>
      <c r="AL10" s="455"/>
      <c r="AM10" s="456"/>
      <c r="AN10" s="448"/>
      <c r="AO10" s="448"/>
      <c r="AP10" s="448"/>
      <c r="AQ10" s="448"/>
      <c r="AR10" s="235"/>
      <c r="AS10" s="448"/>
      <c r="AT10" s="448"/>
      <c r="AU10" s="448"/>
      <c r="AV10" s="448"/>
      <c r="AW10" s="448"/>
      <c r="AX10" s="448"/>
      <c r="AY10" s="448"/>
      <c r="AZ10" s="448"/>
      <c r="BA10" s="448"/>
      <c r="BB10" s="448"/>
      <c r="BC10" s="448"/>
      <c r="BD10" s="448"/>
      <c r="BE10" s="448"/>
      <c r="BF10" s="448"/>
      <c r="BG10" s="448"/>
      <c r="BH10" s="448"/>
      <c r="BI10" s="448"/>
      <c r="BJ10" s="448"/>
      <c r="BK10" s="448"/>
    </row>
    <row r="11" spans="1:63" s="95" customFormat="1" x14ac:dyDescent="0.25">
      <c r="A11" s="3"/>
      <c r="B11" s="323"/>
      <c r="C11" s="323"/>
      <c r="D11" s="326"/>
      <c r="E11" s="323"/>
      <c r="F11" s="323"/>
      <c r="G11" s="323"/>
      <c r="H11" s="323"/>
      <c r="I11" s="409"/>
      <c r="J11" s="323"/>
      <c r="K11" s="404"/>
      <c r="L11" s="457"/>
      <c r="M11" s="323"/>
      <c r="N11" s="323"/>
      <c r="O11" s="404"/>
      <c r="P11" s="404"/>
      <c r="Q11" s="400"/>
      <c r="R11" s="400"/>
      <c r="S11" s="400"/>
      <c r="T11" s="400"/>
      <c r="U11" s="400"/>
      <c r="V11" s="445"/>
      <c r="W11" s="445"/>
      <c r="X11" s="400"/>
      <c r="Y11" s="448"/>
      <c r="Z11" s="448"/>
      <c r="AA11" s="448"/>
      <c r="AB11" s="448"/>
      <c r="AC11" s="448"/>
      <c r="AD11" s="448"/>
      <c r="AE11" s="448"/>
      <c r="AF11" s="448"/>
      <c r="AG11" s="452"/>
      <c r="AH11" s="452"/>
      <c r="AI11" s="448"/>
      <c r="AJ11" s="448"/>
      <c r="AK11" s="448"/>
      <c r="AL11" s="448"/>
      <c r="AM11" s="453"/>
      <c r="AN11" s="448"/>
      <c r="AO11" s="448"/>
      <c r="AP11" s="448"/>
      <c r="AQ11" s="448"/>
      <c r="AR11" s="235"/>
      <c r="AS11" s="448"/>
      <c r="AT11" s="448"/>
      <c r="AU11" s="448"/>
      <c r="AV11" s="448"/>
      <c r="AW11" s="448"/>
      <c r="AX11" s="448"/>
      <c r="AY11" s="448"/>
      <c r="AZ11" s="448"/>
      <c r="BA11" s="448"/>
      <c r="BB11" s="448"/>
      <c r="BC11" s="448"/>
      <c r="BD11" s="448"/>
      <c r="BE11" s="448"/>
      <c r="BF11" s="448"/>
      <c r="BG11" s="448"/>
      <c r="BH11" s="448"/>
      <c r="BI11" s="448"/>
      <c r="BJ11" s="448"/>
      <c r="BK11" s="448"/>
    </row>
    <row r="12" spans="1:63" s="95" customFormat="1" x14ac:dyDescent="0.25">
      <c r="A12" s="3"/>
      <c r="B12" s="323"/>
      <c r="C12" s="323"/>
      <c r="D12" s="326"/>
      <c r="E12" s="323"/>
      <c r="F12" s="323"/>
      <c r="G12" s="323"/>
      <c r="H12" s="371" t="s">
        <v>1285</v>
      </c>
      <c r="I12" s="321">
        <f>IF(ISBLANK('2. ANALISIS DEL RIESGO'!$I$11),"",'2. ANALISIS DEL RIESGO'!$I$11)</f>
        <v>43427</v>
      </c>
      <c r="J12" s="323"/>
      <c r="K12" s="404"/>
      <c r="L12" s="457"/>
      <c r="M12" s="323"/>
      <c r="N12" s="323"/>
      <c r="O12" s="404"/>
      <c r="P12" s="404"/>
      <c r="Q12" s="400"/>
      <c r="R12" s="400"/>
      <c r="S12" s="400"/>
      <c r="T12" s="400"/>
      <c r="U12" s="400"/>
      <c r="V12" s="445"/>
      <c r="W12" s="445"/>
      <c r="X12" s="400"/>
      <c r="Y12" s="448"/>
      <c r="Z12" s="448"/>
      <c r="AA12" s="448"/>
      <c r="AB12" s="448"/>
      <c r="AC12" s="448"/>
      <c r="AD12" s="448"/>
      <c r="AE12" s="448"/>
      <c r="AF12" s="448"/>
      <c r="AG12" s="458"/>
      <c r="AH12" s="458"/>
      <c r="AI12" s="235"/>
      <c r="AJ12" s="235"/>
      <c r="AK12" s="235"/>
      <c r="AL12" s="448"/>
      <c r="AM12" s="453"/>
      <c r="AN12" s="448"/>
      <c r="AO12" s="235"/>
      <c r="AP12" s="459"/>
      <c r="AQ12" s="459"/>
      <c r="AR12" s="235"/>
      <c r="AS12" s="448"/>
      <c r="AT12" s="448"/>
      <c r="AU12" s="448"/>
      <c r="AV12" s="448"/>
      <c r="AW12" s="448"/>
      <c r="AX12" s="448"/>
      <c r="AY12" s="448"/>
      <c r="AZ12" s="448"/>
      <c r="BA12" s="448"/>
      <c r="BB12" s="448"/>
      <c r="BC12" s="448"/>
      <c r="BD12" s="448"/>
      <c r="BE12" s="448"/>
      <c r="BF12" s="448"/>
      <c r="BG12" s="448"/>
      <c r="BH12" s="448"/>
      <c r="BI12" s="448"/>
      <c r="BJ12" s="448"/>
      <c r="BK12" s="448"/>
    </row>
    <row r="13" spans="1:63" s="95" customFormat="1" x14ac:dyDescent="0.25">
      <c r="A13" s="3"/>
      <c r="B13" s="323"/>
      <c r="C13" s="323"/>
      <c r="D13" s="326"/>
      <c r="E13" s="323"/>
      <c r="F13" s="323"/>
      <c r="G13" s="323"/>
      <c r="H13" s="323"/>
      <c r="I13" s="323"/>
      <c r="J13" s="323"/>
      <c r="K13" s="404"/>
      <c r="L13" s="457"/>
      <c r="M13" s="323"/>
      <c r="N13" s="323"/>
      <c r="O13" s="404"/>
      <c r="P13" s="404"/>
      <c r="Q13" s="323"/>
      <c r="R13" s="323"/>
      <c r="S13" s="323"/>
      <c r="T13" s="400"/>
      <c r="U13" s="400"/>
      <c r="V13" s="445"/>
      <c r="W13" s="445"/>
      <c r="X13" s="400"/>
      <c r="Y13" s="448"/>
      <c r="Z13" s="448"/>
      <c r="AA13" s="448"/>
      <c r="AB13" s="448"/>
      <c r="AC13" s="448"/>
      <c r="AD13" s="448"/>
      <c r="AE13" s="235"/>
      <c r="AF13" s="447"/>
      <c r="AG13" s="448"/>
      <c r="AH13" s="453"/>
      <c r="AI13" s="448"/>
      <c r="AJ13" s="448"/>
      <c r="AK13" s="448"/>
      <c r="AL13" s="235"/>
      <c r="AM13" s="235"/>
      <c r="AN13" s="235"/>
      <c r="AO13" s="235"/>
      <c r="AP13" s="235"/>
      <c r="AQ13" s="235"/>
      <c r="AR13" s="448"/>
      <c r="AS13" s="448"/>
      <c r="AT13" s="448"/>
      <c r="AU13" s="448"/>
      <c r="AV13" s="448"/>
      <c r="AW13" s="448"/>
      <c r="AX13" s="448"/>
      <c r="AY13" s="448"/>
      <c r="AZ13" s="448"/>
      <c r="BA13" s="448"/>
      <c r="BB13" s="448"/>
      <c r="BC13" s="448"/>
      <c r="BD13" s="448"/>
      <c r="BE13" s="448"/>
      <c r="BF13" s="448"/>
      <c r="BG13" s="448"/>
      <c r="BH13" s="448"/>
      <c r="BI13" s="448"/>
    </row>
    <row r="14" spans="1:63" s="95" customFormat="1" x14ac:dyDescent="0.25">
      <c r="A14" s="3"/>
      <c r="B14" s="323"/>
      <c r="C14" s="323"/>
      <c r="D14" s="326"/>
      <c r="E14" s="323"/>
      <c r="F14" s="323"/>
      <c r="G14" s="460"/>
      <c r="H14" s="323"/>
      <c r="I14" s="323"/>
      <c r="J14" s="323"/>
      <c r="K14" s="323"/>
      <c r="L14" s="409"/>
      <c r="M14" s="323"/>
      <c r="N14" s="323"/>
      <c r="O14" s="409"/>
      <c r="P14" s="323"/>
      <c r="Q14" s="323"/>
      <c r="R14" s="323"/>
      <c r="S14" s="323"/>
      <c r="T14" s="323"/>
      <c r="U14" s="323"/>
      <c r="V14" s="445"/>
      <c r="W14" s="445"/>
      <c r="X14" s="323"/>
      <c r="Y14" s="235"/>
      <c r="Z14" s="235"/>
      <c r="AA14" s="235"/>
      <c r="AB14" s="235"/>
      <c r="AC14" s="235"/>
      <c r="AD14" s="235"/>
      <c r="AE14" s="235"/>
      <c r="AF14" s="447"/>
      <c r="AG14" s="235"/>
      <c r="AH14" s="339"/>
      <c r="AI14" s="447"/>
      <c r="AJ14" s="447"/>
      <c r="AK14" s="447"/>
      <c r="AL14" s="447"/>
      <c r="AM14" s="447"/>
      <c r="AN14" s="447"/>
      <c r="AO14" s="447"/>
      <c r="AP14" s="447"/>
      <c r="AQ14" s="447"/>
      <c r="AR14" s="448"/>
      <c r="AS14" s="448"/>
      <c r="AT14" s="448"/>
      <c r="AU14" s="448"/>
      <c r="AV14" s="448"/>
      <c r="AW14" s="448"/>
      <c r="AX14" s="448"/>
      <c r="AY14" s="448"/>
      <c r="AZ14" s="448"/>
      <c r="BA14" s="448"/>
      <c r="BB14" s="448"/>
      <c r="BC14" s="448"/>
      <c r="BD14" s="448"/>
      <c r="BE14" s="448"/>
      <c r="BF14" s="448"/>
      <c r="BG14" s="448"/>
      <c r="BH14" s="448"/>
      <c r="BI14" s="448"/>
    </row>
    <row r="15" spans="1:63" s="95" customFormat="1" x14ac:dyDescent="0.25">
      <c r="A15" s="3"/>
      <c r="B15" s="323"/>
      <c r="C15" s="323"/>
      <c r="D15" s="326"/>
      <c r="E15" s="415"/>
      <c r="F15" s="331"/>
      <c r="G15" s="331"/>
      <c r="H15" s="331"/>
      <c r="I15" s="331"/>
      <c r="J15" s="331"/>
      <c r="K15" s="461" t="s">
        <v>1647</v>
      </c>
      <c r="L15" s="462"/>
      <c r="M15" s="331"/>
      <c r="N15" s="331"/>
      <c r="O15" s="462"/>
      <c r="P15" s="331"/>
      <c r="Q15" s="331"/>
      <c r="R15" s="331"/>
      <c r="S15" s="331"/>
      <c r="T15" s="331"/>
      <c r="U15" s="331"/>
      <c r="V15" s="445"/>
      <c r="W15" s="445"/>
      <c r="X15" s="331"/>
      <c r="Y15" s="235"/>
      <c r="Z15" s="235"/>
      <c r="AA15" s="235"/>
      <c r="AB15" s="235"/>
      <c r="AC15" s="235"/>
      <c r="AD15" s="235"/>
      <c r="AE15" s="235"/>
      <c r="AF15" s="447"/>
      <c r="AG15" s="235"/>
      <c r="AH15" s="339"/>
      <c r="AI15" s="235"/>
      <c r="AJ15" s="235"/>
      <c r="AK15" s="235"/>
      <c r="AL15" s="447"/>
      <c r="AM15" s="447"/>
      <c r="AN15" s="447"/>
      <c r="AO15" s="584"/>
      <c r="AP15" s="584"/>
      <c r="AQ15" s="584"/>
      <c r="AR15" s="211"/>
      <c r="AS15" s="211"/>
      <c r="AT15" s="211"/>
      <c r="AU15" s="211"/>
      <c r="AV15" s="211"/>
      <c r="AW15" s="211"/>
    </row>
    <row r="16" spans="1:63" s="95" customFormat="1" x14ac:dyDescent="0.25">
      <c r="A16" s="3"/>
      <c r="B16" s="323"/>
      <c r="C16" s="323"/>
      <c r="D16" s="326"/>
      <c r="E16" s="330"/>
      <c r="F16" s="86"/>
      <c r="G16" s="586" t="s">
        <v>1648</v>
      </c>
      <c r="H16" s="586"/>
      <c r="I16" s="586"/>
      <c r="J16" s="586"/>
      <c r="K16" s="586"/>
      <c r="L16" s="586"/>
      <c r="M16" s="586"/>
      <c r="N16" s="586"/>
      <c r="O16" s="586"/>
      <c r="P16" s="586"/>
      <c r="Q16" s="586"/>
      <c r="R16" s="586"/>
      <c r="S16" s="585" t="s">
        <v>1649</v>
      </c>
      <c r="T16" s="585"/>
      <c r="U16" s="463" t="s">
        <v>1650</v>
      </c>
      <c r="V16" s="445"/>
      <c r="W16" s="445"/>
      <c r="X16" s="86"/>
      <c r="Y16" s="235"/>
      <c r="Z16" s="235"/>
      <c r="AA16" s="235"/>
      <c r="AB16" s="235"/>
      <c r="AC16" s="235"/>
      <c r="AD16" s="235"/>
      <c r="AE16" s="235"/>
      <c r="AF16" s="447"/>
      <c r="AG16" s="235"/>
      <c r="AH16" s="339"/>
      <c r="AI16" s="235"/>
      <c r="AJ16" s="235"/>
      <c r="AK16" s="235"/>
      <c r="AL16" s="447"/>
      <c r="AM16" s="447"/>
      <c r="AN16" s="447"/>
      <c r="AO16" s="464"/>
      <c r="AP16" s="464"/>
      <c r="AQ16" s="464"/>
      <c r="AR16" s="211"/>
      <c r="AS16" s="211"/>
      <c r="AT16" s="211"/>
      <c r="AU16" s="211"/>
      <c r="AV16" s="211"/>
      <c r="AW16" s="211"/>
    </row>
    <row r="17" spans="1:22" s="212" customFormat="1" ht="70.5" customHeight="1" x14ac:dyDescent="0.25">
      <c r="A17" s="3"/>
      <c r="B17" s="2"/>
      <c r="C17" s="2"/>
      <c r="D17" s="72"/>
      <c r="E17" s="4"/>
      <c r="F17" s="128" t="s">
        <v>1483</v>
      </c>
      <c r="G17" s="128" t="s">
        <v>1274</v>
      </c>
      <c r="H17" s="369" t="s">
        <v>1311</v>
      </c>
      <c r="I17" s="369" t="s">
        <v>1509</v>
      </c>
      <c r="J17" s="369" t="s">
        <v>1725</v>
      </c>
      <c r="K17" s="369" t="s">
        <v>1724</v>
      </c>
      <c r="L17" s="128" t="s">
        <v>1715</v>
      </c>
      <c r="M17" s="128" t="s">
        <v>1719</v>
      </c>
      <c r="N17" s="128" t="s">
        <v>1714</v>
      </c>
      <c r="O17" s="128" t="s">
        <v>1713</v>
      </c>
      <c r="P17" s="128" t="s">
        <v>1482</v>
      </c>
      <c r="Q17" s="128" t="s">
        <v>1490</v>
      </c>
      <c r="R17" s="128" t="s">
        <v>1660</v>
      </c>
      <c r="S17" s="128" t="s">
        <v>1521</v>
      </c>
      <c r="T17" s="128" t="s">
        <v>1498</v>
      </c>
      <c r="U17" s="128" t="s">
        <v>1731</v>
      </c>
      <c r="V17" s="102"/>
    </row>
    <row r="18" spans="1:22" s="354" customFormat="1" ht="25.5" x14ac:dyDescent="0.25">
      <c r="A18" s="347"/>
      <c r="B18" s="348"/>
      <c r="C18" s="348"/>
      <c r="D18" s="349"/>
      <c r="E18" s="350"/>
      <c r="F18" s="345" t="s">
        <v>1789</v>
      </c>
      <c r="G18" s="352">
        <f>IFERROR(VLOOKUP(Tabla46[[#This Row],[ID RIESGO]],'1. IDENTIFICACION DEL RIESGO'!$AB$27:$AL$36,11,0),"")</f>
        <v>0</v>
      </c>
      <c r="H18" s="345" t="s">
        <v>1810</v>
      </c>
      <c r="I18" s="345" t="s">
        <v>1803</v>
      </c>
      <c r="J18" s="345" t="s">
        <v>1726</v>
      </c>
      <c r="K18" s="345" t="s">
        <v>1687</v>
      </c>
      <c r="L18" s="345" t="s">
        <v>1716</v>
      </c>
      <c r="M18" s="345" t="s">
        <v>1720</v>
      </c>
      <c r="N18" s="345">
        <f>IF(Tabla46[[#This Row],[ID RIESGO]]="","",IF(Tabla46[[#This Row],[DESCRIPCION DEL CONTROL]]="",0,15))</f>
        <v>15</v>
      </c>
      <c r="O18" s="345">
        <f>IF(Tabla46[[#This Row],[ID RIESGO]]="","",IF(Tabla46[[#This Row],[RESPONSABLE DEL CONTROL (CARGO)]]="",0,20))</f>
        <v>20</v>
      </c>
      <c r="P18" s="345">
        <f>IF(Tabla46[[#This Row],[PERIODICIDAD DE EJECUCIÓN DEL CONTROL]]="",0,20)</f>
        <v>20</v>
      </c>
      <c r="Q18"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8" s="345" t="str">
        <f>IF(ISTEXT(Tabla46[[#This Row],[VALOR EVALUACION DISENO]]),"",IF(Tabla46[[#This Row],[VALOR EVALUACION DISENO]]&gt;96,DATOS!$AV$21,IF(Tabla46[[#This Row],[VALOR EVALUACION DISENO]]&gt;=86,DATOS!$AV$22,DATOS!$AV$23)))</f>
        <v>FUERTE</v>
      </c>
      <c r="S18" s="352" t="s">
        <v>1728</v>
      </c>
      <c r="T18" s="345" t="str">
        <f>IFERROR(VLOOKUP(Tabla46[[#This Row],[% DE CUMPLIMIENTO DE LA EJECUCION DEL CONTROL]],DATOS!$AS$38:$AT$40,2,0),"")</f>
        <v>FUERTE</v>
      </c>
      <c r="U18" s="353">
        <f>IF(Tabla46[[#This Row],[RESULTADO EVALUACIÓN DEL DISEÑO DEL CONTROL]]="","",SUMIFS(DATOS!$AT$49:$AT$57,DATOS!$AR$49:$AR$57,Tabla46[[#This Row],[RESULTADO EVALUACIÓN DEL DISEÑO DEL CONTROL]],DATOS!$AS$49:$AS$57,Tabla46[[#This Row],[RESULTADO EVALUACION DE LA EJECUCION]]))</f>
        <v>100</v>
      </c>
    </row>
    <row r="19" spans="1:22" s="354" customFormat="1" ht="30" customHeight="1" x14ac:dyDescent="0.25">
      <c r="A19" s="347"/>
      <c r="B19" s="348"/>
      <c r="C19" s="348"/>
      <c r="D19" s="349"/>
      <c r="E19" s="350"/>
      <c r="F19" s="345" t="s">
        <v>1789</v>
      </c>
      <c r="G19" s="352">
        <f>IFERROR(VLOOKUP(Tabla46[[#This Row],[ID RIESGO]],'1. IDENTIFICACION DEL RIESGO'!$AB$27:$AL$36,11,0),"")</f>
        <v>0</v>
      </c>
      <c r="H19" s="345" t="s">
        <v>1800</v>
      </c>
      <c r="I19" s="345" t="s">
        <v>1804</v>
      </c>
      <c r="J19" s="345" t="s">
        <v>1726</v>
      </c>
      <c r="K19" s="345" t="s">
        <v>1515</v>
      </c>
      <c r="L19" s="345" t="s">
        <v>1717</v>
      </c>
      <c r="M19" s="345" t="s">
        <v>1720</v>
      </c>
      <c r="N19" s="345">
        <f>IF(Tabla46[[#This Row],[ID RIESGO]]="","",IF(Tabla46[[#This Row],[DESCRIPCION DEL CONTROL]]="",0,15))</f>
        <v>15</v>
      </c>
      <c r="O19" s="345">
        <f>IF(Tabla46[[#This Row],[ID RIESGO]]="","",IF(Tabla46[[#This Row],[RESPONSABLE DEL CONTROL (CARGO)]]="",0,20))</f>
        <v>20</v>
      </c>
      <c r="P19" s="345">
        <f>IF(Tabla46[[#This Row],[PERIODICIDAD DE EJECUCIÓN DEL CONTROL]]="",0,20)</f>
        <v>20</v>
      </c>
      <c r="Q19"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19" s="345" t="str">
        <f>IF(ISTEXT(Tabla46[[#This Row],[VALOR EVALUACION DISENO]]),"",IF(Tabla46[[#This Row],[VALOR EVALUACION DISENO]]&gt;96,DATOS!$AV$21,IF(Tabla46[[#This Row],[VALOR EVALUACION DISENO]]&gt;=86,DATOS!$AV$22,DATOS!$AV$23)))</f>
        <v>MODERADO</v>
      </c>
      <c r="S19" s="352" t="s">
        <v>1728</v>
      </c>
      <c r="T19" s="345" t="str">
        <f>IFERROR(VLOOKUP(Tabla46[[#This Row],[% DE CUMPLIMIENTO DE LA EJECUCION DEL CONTROL]],DATOS!$AS$38:$AT$40,2,0),"")</f>
        <v>FUERTE</v>
      </c>
      <c r="U19" s="353">
        <f>IF(Tabla46[[#This Row],[RESULTADO EVALUACIÓN DEL DISEÑO DEL CONTROL]]="","",SUMIFS(DATOS!$AT$49:$AT$57,DATOS!$AR$49:$AR$57,Tabla46[[#This Row],[RESULTADO EVALUACIÓN DEL DISEÑO DEL CONTROL]],DATOS!$AS$49:$AS$57,Tabla46[[#This Row],[RESULTADO EVALUACION DE LA EJECUCION]]))</f>
        <v>50</v>
      </c>
    </row>
    <row r="20" spans="1:22" s="354" customFormat="1" ht="25.5" x14ac:dyDescent="0.25">
      <c r="A20" s="347"/>
      <c r="B20" s="348"/>
      <c r="C20" s="348"/>
      <c r="D20" s="349"/>
      <c r="E20" s="350"/>
      <c r="F20" s="345" t="s">
        <v>1789</v>
      </c>
      <c r="G20" s="352">
        <f>IFERROR(VLOOKUP(Tabla46[[#This Row],[ID RIESGO]],'1. IDENTIFICACION DEL RIESGO'!$AB$27:$AL$36,11,0),"")</f>
        <v>0</v>
      </c>
      <c r="H20" s="345" t="s">
        <v>1790</v>
      </c>
      <c r="I20" s="345" t="s">
        <v>1805</v>
      </c>
      <c r="J20" s="345" t="s">
        <v>1726</v>
      </c>
      <c r="K20" s="345" t="s">
        <v>1514</v>
      </c>
      <c r="L20" s="345" t="s">
        <v>1717</v>
      </c>
      <c r="M20" s="345" t="s">
        <v>1720</v>
      </c>
      <c r="N20" s="345">
        <f>IF(Tabla46[[#This Row],[ID RIESGO]]="","",IF(Tabla46[[#This Row],[DESCRIPCION DEL CONTROL]]="",0,15))</f>
        <v>15</v>
      </c>
      <c r="O20" s="345">
        <f>IF(Tabla46[[#This Row],[ID RIESGO]]="","",IF(Tabla46[[#This Row],[RESPONSABLE DEL CONTROL (CARGO)]]="",0,20))</f>
        <v>20</v>
      </c>
      <c r="P20" s="345">
        <f>IF(Tabla46[[#This Row],[PERIODICIDAD DE EJECUCIÓN DEL CONTROL]]="",0,20)</f>
        <v>20</v>
      </c>
      <c r="Q20"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20" s="345" t="str">
        <f>IF(ISTEXT(Tabla46[[#This Row],[VALOR EVALUACION DISENO]]),"",IF(Tabla46[[#This Row],[VALOR EVALUACION DISENO]]&gt;96,DATOS!$AV$21,IF(Tabla46[[#This Row],[VALOR EVALUACION DISENO]]&gt;=86,DATOS!$AV$22,DATOS!$AV$23)))</f>
        <v>MODERADO</v>
      </c>
      <c r="S20" s="352" t="s">
        <v>1728</v>
      </c>
      <c r="T20" s="345" t="str">
        <f>IFERROR(VLOOKUP(Tabla46[[#This Row],[% DE CUMPLIMIENTO DE LA EJECUCION DEL CONTROL]],DATOS!$AS$38:$AT$40,2,0),"")</f>
        <v>FUERTE</v>
      </c>
      <c r="U20" s="353">
        <f>IF(Tabla46[[#This Row],[RESULTADO EVALUACIÓN DEL DISEÑO DEL CONTROL]]="","",SUMIFS(DATOS!$AT$49:$AT$57,DATOS!$AR$49:$AR$57,Tabla46[[#This Row],[RESULTADO EVALUACIÓN DEL DISEÑO DEL CONTROL]],DATOS!$AS$49:$AS$57,Tabla46[[#This Row],[RESULTADO EVALUACION DE LA EJECUCION]]))</f>
        <v>50</v>
      </c>
    </row>
    <row r="21" spans="1:22" s="354" customFormat="1" ht="25.5" x14ac:dyDescent="0.25">
      <c r="A21" s="347"/>
      <c r="B21" s="348"/>
      <c r="C21" s="348"/>
      <c r="D21" s="349"/>
      <c r="E21" s="350"/>
      <c r="F21" s="345" t="s">
        <v>1789</v>
      </c>
      <c r="G21" s="352">
        <f>IFERROR(VLOOKUP(Tabla46[[#This Row],[ID RIESGO]],'1. IDENTIFICACION DEL RIESGO'!$AB$27:$AL$36,11,0),"")</f>
        <v>0</v>
      </c>
      <c r="H21" s="345" t="s">
        <v>1791</v>
      </c>
      <c r="I21" s="345" t="s">
        <v>1806</v>
      </c>
      <c r="J21" s="345" t="s">
        <v>1726</v>
      </c>
      <c r="K21" s="345" t="s">
        <v>1514</v>
      </c>
      <c r="L21" s="345" t="s">
        <v>1716</v>
      </c>
      <c r="M21" s="345" t="s">
        <v>1720</v>
      </c>
      <c r="N21" s="345">
        <f>IF(Tabla46[[#This Row],[ID RIESGO]]="","",IF(Tabla46[[#This Row],[DESCRIPCION DEL CONTROL]]="",0,15))</f>
        <v>15</v>
      </c>
      <c r="O21" s="345">
        <f>IF(Tabla46[[#This Row],[ID RIESGO]]="","",IF(Tabla46[[#This Row],[RESPONSABLE DEL CONTROL (CARGO)]]="",0,20))</f>
        <v>20</v>
      </c>
      <c r="P21" s="345">
        <f>IF(Tabla46[[#This Row],[PERIODICIDAD DE EJECUCIÓN DEL CONTROL]]="",0,20)</f>
        <v>20</v>
      </c>
      <c r="Q21"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1" s="345" t="str">
        <f>IF(ISTEXT(Tabla46[[#This Row],[VALOR EVALUACION DISENO]]),"",IF(Tabla46[[#This Row],[VALOR EVALUACION DISENO]]&gt;96,DATOS!$AV$21,IF(Tabla46[[#This Row],[VALOR EVALUACION DISENO]]&gt;=86,DATOS!$AV$22,DATOS!$AV$23)))</f>
        <v>FUERTE</v>
      </c>
      <c r="S21" s="352" t="s">
        <v>1728</v>
      </c>
      <c r="T21" s="345" t="str">
        <f>IFERROR(VLOOKUP(Tabla46[[#This Row],[% DE CUMPLIMIENTO DE LA EJECUCION DEL CONTROL]],DATOS!$AS$38:$AT$40,2,0),"")</f>
        <v>FUERTE</v>
      </c>
      <c r="U21" s="353">
        <f>IF(Tabla46[[#This Row],[RESULTADO EVALUACIÓN DEL DISEÑO DEL CONTROL]]="","",SUMIFS(DATOS!$AT$49:$AT$57,DATOS!$AR$49:$AR$57,Tabla46[[#This Row],[RESULTADO EVALUACIÓN DEL DISEÑO DEL CONTROL]],DATOS!$AS$49:$AS$57,Tabla46[[#This Row],[RESULTADO EVALUACION DE LA EJECUCION]]))</f>
        <v>100</v>
      </c>
    </row>
    <row r="22" spans="1:22" s="354" customFormat="1" ht="25.5" x14ac:dyDescent="0.25">
      <c r="A22" s="347"/>
      <c r="B22" s="348"/>
      <c r="C22" s="348"/>
      <c r="D22" s="349"/>
      <c r="E22" s="350"/>
      <c r="F22" s="345" t="s">
        <v>1789</v>
      </c>
      <c r="G22" s="352">
        <f>IFERROR(VLOOKUP(Tabla46[[#This Row],[ID RIESGO]],'1. IDENTIFICACION DEL RIESGO'!$AB$27:$AL$36,11,0),"")</f>
        <v>0</v>
      </c>
      <c r="H22" s="345" t="s">
        <v>1792</v>
      </c>
      <c r="I22" s="345" t="s">
        <v>1803</v>
      </c>
      <c r="J22" s="345" t="s">
        <v>1726</v>
      </c>
      <c r="K22" s="345" t="s">
        <v>1510</v>
      </c>
      <c r="L22" s="345" t="s">
        <v>1716</v>
      </c>
      <c r="M22" s="345" t="s">
        <v>1720</v>
      </c>
      <c r="N22" s="345">
        <f>IF(Tabla46[[#This Row],[ID RIESGO]]="","",IF(Tabla46[[#This Row],[DESCRIPCION DEL CONTROL]]="",0,15))</f>
        <v>15</v>
      </c>
      <c r="O22" s="345">
        <f>IF(Tabla46[[#This Row],[ID RIESGO]]="","",IF(Tabla46[[#This Row],[RESPONSABLE DEL CONTROL (CARGO)]]="",0,20))</f>
        <v>20</v>
      </c>
      <c r="P22" s="345">
        <f>IF(Tabla46[[#This Row],[PERIODICIDAD DE EJECUCIÓN DEL CONTROL]]="",0,20)</f>
        <v>20</v>
      </c>
      <c r="Q22"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2" s="345" t="str">
        <f>IF(ISTEXT(Tabla46[[#This Row],[VALOR EVALUACION DISENO]]),"",IF(Tabla46[[#This Row],[VALOR EVALUACION DISENO]]&gt;96,DATOS!$AV$21,IF(Tabla46[[#This Row],[VALOR EVALUACION DISENO]]&gt;=86,DATOS!$AV$22,DATOS!$AV$23)))</f>
        <v>FUERTE</v>
      </c>
      <c r="S22" s="352" t="s">
        <v>1728</v>
      </c>
      <c r="T22" s="345" t="str">
        <f>IFERROR(VLOOKUP(Tabla46[[#This Row],[% DE CUMPLIMIENTO DE LA EJECUCION DEL CONTROL]],DATOS!$AS$38:$AT$40,2,0),"")</f>
        <v>FUERTE</v>
      </c>
      <c r="U22" s="353">
        <f>IF(Tabla46[[#This Row],[RESULTADO EVALUACIÓN DEL DISEÑO DEL CONTROL]]="","",SUMIFS(DATOS!$AT$49:$AT$57,DATOS!$AR$49:$AR$57,Tabla46[[#This Row],[RESULTADO EVALUACIÓN DEL DISEÑO DEL CONTROL]],DATOS!$AS$49:$AS$57,Tabla46[[#This Row],[RESULTADO EVALUACION DE LA EJECUCION]]))</f>
        <v>100</v>
      </c>
    </row>
    <row r="23" spans="1:22" s="354" customFormat="1" ht="25.5" x14ac:dyDescent="0.25">
      <c r="A23" s="347"/>
      <c r="B23" s="348"/>
      <c r="C23" s="348"/>
      <c r="D23" s="349"/>
      <c r="E23" s="350"/>
      <c r="F23" s="345" t="s">
        <v>1793</v>
      </c>
      <c r="G23" s="352" t="str">
        <f>IFERROR(VLOOKUP(Tabla46[[#This Row],[ID RIESGO]],'1. IDENTIFICACION DEL RIESGO'!$AB$27:$AL$36,11,0),"")</f>
        <v/>
      </c>
      <c r="H23" s="345" t="s">
        <v>1794</v>
      </c>
      <c r="I23" s="345" t="s">
        <v>1807</v>
      </c>
      <c r="J23" s="345" t="s">
        <v>1726</v>
      </c>
      <c r="K23" s="345" t="s">
        <v>1510</v>
      </c>
      <c r="L23" s="345" t="s">
        <v>1716</v>
      </c>
      <c r="M23" s="345" t="s">
        <v>1720</v>
      </c>
      <c r="N23" s="345">
        <f>IF(Tabla46[[#This Row],[ID RIESGO]]="","",IF(Tabla46[[#This Row],[DESCRIPCION DEL CONTROL]]="",0,15))</f>
        <v>15</v>
      </c>
      <c r="O23" s="345">
        <f>IF(Tabla46[[#This Row],[ID RIESGO]]="","",IF(Tabla46[[#This Row],[RESPONSABLE DEL CONTROL (CARGO)]]="",0,20))</f>
        <v>20</v>
      </c>
      <c r="P23" s="345">
        <f>IF(Tabla46[[#This Row],[PERIODICIDAD DE EJECUCIÓN DEL CONTROL]]="",0,20)</f>
        <v>20</v>
      </c>
      <c r="Q23"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3" s="345" t="str">
        <f>IF(ISTEXT(Tabla46[[#This Row],[VALOR EVALUACION DISENO]]),"",IF(Tabla46[[#This Row],[VALOR EVALUACION DISENO]]&gt;96,DATOS!$AV$21,IF(Tabla46[[#This Row],[VALOR EVALUACION DISENO]]&gt;=86,DATOS!$AV$22,DATOS!$AV$23)))</f>
        <v>FUERTE</v>
      </c>
      <c r="S23" s="352" t="s">
        <v>1728</v>
      </c>
      <c r="T23" s="345" t="str">
        <f>IFERROR(VLOOKUP(Tabla46[[#This Row],[% DE CUMPLIMIENTO DE LA EJECUCION DEL CONTROL]],DATOS!$AS$38:$AT$40,2,0),"")</f>
        <v>FUERTE</v>
      </c>
      <c r="U23" s="353">
        <f>IF(Tabla46[[#This Row],[RESULTADO EVALUACIÓN DEL DISEÑO DEL CONTROL]]="","",SUMIFS(DATOS!$AT$49:$AT$57,DATOS!$AR$49:$AR$57,Tabla46[[#This Row],[RESULTADO EVALUACIÓN DEL DISEÑO DEL CONTROL]],DATOS!$AS$49:$AS$57,Tabla46[[#This Row],[RESULTADO EVALUACION DE LA EJECUCION]]))</f>
        <v>100</v>
      </c>
    </row>
    <row r="24" spans="1:22" s="354" customFormat="1" ht="38.25" x14ac:dyDescent="0.25">
      <c r="A24" s="347"/>
      <c r="B24" s="348"/>
      <c r="C24" s="348"/>
      <c r="D24" s="349"/>
      <c r="E24" s="350"/>
      <c r="F24" s="345" t="s">
        <v>1793</v>
      </c>
      <c r="G24" s="352" t="str">
        <f>IFERROR(VLOOKUP(Tabla46[[#This Row],[ID RIESGO]],'1. IDENTIFICACION DEL RIESGO'!$AB$27:$AL$36,11,0),"")</f>
        <v/>
      </c>
      <c r="H24" s="345" t="s">
        <v>1808</v>
      </c>
      <c r="I24" s="345" t="s">
        <v>1807</v>
      </c>
      <c r="J24" s="345" t="s">
        <v>1726</v>
      </c>
      <c r="K24" s="345" t="s">
        <v>1510</v>
      </c>
      <c r="L24" s="345" t="s">
        <v>1716</v>
      </c>
      <c r="M24" s="345" t="s">
        <v>1720</v>
      </c>
      <c r="N24" s="345">
        <f>IF(Tabla46[[#This Row],[ID RIESGO]]="","",IF(Tabla46[[#This Row],[DESCRIPCION DEL CONTROL]]="",0,15))</f>
        <v>15</v>
      </c>
      <c r="O24" s="345">
        <f>IF(Tabla46[[#This Row],[ID RIESGO]]="","",IF(Tabla46[[#This Row],[RESPONSABLE DEL CONTROL (CARGO)]]="",0,20))</f>
        <v>20</v>
      </c>
      <c r="P24" s="345">
        <f>IF(Tabla46[[#This Row],[PERIODICIDAD DE EJECUCIÓN DEL CONTROL]]="",0,20)</f>
        <v>20</v>
      </c>
      <c r="Q24"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4" s="345" t="str">
        <f>IF(ISTEXT(Tabla46[[#This Row],[VALOR EVALUACION DISENO]]),"",IF(Tabla46[[#This Row],[VALOR EVALUACION DISENO]]&gt;96,DATOS!$AV$21,IF(Tabla46[[#This Row],[VALOR EVALUACION DISENO]]&gt;=86,DATOS!$AV$22,DATOS!$AV$23)))</f>
        <v>FUERTE</v>
      </c>
      <c r="S24" s="352" t="s">
        <v>1728</v>
      </c>
      <c r="T24" s="345" t="str">
        <f>IFERROR(VLOOKUP(Tabla46[[#This Row],[% DE CUMPLIMIENTO DE LA EJECUCION DEL CONTROL]],DATOS!$AS$38:$AT$40,2,0),"")</f>
        <v>FUERTE</v>
      </c>
      <c r="U24" s="353">
        <f>IF(Tabla46[[#This Row],[RESULTADO EVALUACIÓN DEL DISEÑO DEL CONTROL]]="","",SUMIFS(DATOS!$AT$49:$AT$57,DATOS!$AR$49:$AR$57,Tabla46[[#This Row],[RESULTADO EVALUACIÓN DEL DISEÑO DEL CONTROL]],DATOS!$AS$49:$AS$57,Tabla46[[#This Row],[RESULTADO EVALUACION DE LA EJECUCION]]))</f>
        <v>100</v>
      </c>
    </row>
    <row r="25" spans="1:22" s="354" customFormat="1" ht="25.5" x14ac:dyDescent="0.25">
      <c r="A25" s="347"/>
      <c r="B25" s="348"/>
      <c r="C25" s="348"/>
      <c r="D25" s="349"/>
      <c r="E25" s="350"/>
      <c r="F25" s="345" t="s">
        <v>1793</v>
      </c>
      <c r="G25" s="352" t="str">
        <f>IFERROR(VLOOKUP(Tabla46[[#This Row],[ID RIESGO]],'1. IDENTIFICACION DEL RIESGO'!$AB$27:$AL$36,11,0),"")</f>
        <v/>
      </c>
      <c r="H25" s="345" t="s">
        <v>1799</v>
      </c>
      <c r="I25" s="345" t="s">
        <v>1803</v>
      </c>
      <c r="J25" s="345" t="s">
        <v>1726</v>
      </c>
      <c r="K25" s="345" t="s">
        <v>1510</v>
      </c>
      <c r="L25" s="345" t="s">
        <v>1716</v>
      </c>
      <c r="M25" s="345" t="s">
        <v>1720</v>
      </c>
      <c r="N25" s="345">
        <f>IF(Tabla46[[#This Row],[ID RIESGO]]="","",IF(Tabla46[[#This Row],[DESCRIPCION DEL CONTROL]]="",0,15))</f>
        <v>15</v>
      </c>
      <c r="O25" s="345">
        <f>IF(Tabla46[[#This Row],[ID RIESGO]]="","",IF(Tabla46[[#This Row],[RESPONSABLE DEL CONTROL (CARGO)]]="",0,20))</f>
        <v>20</v>
      </c>
      <c r="P25" s="345">
        <f>IF(Tabla46[[#This Row],[PERIODICIDAD DE EJECUCIÓN DEL CONTROL]]="",0,20)</f>
        <v>20</v>
      </c>
      <c r="Q25"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5" s="345" t="str">
        <f>IF(ISTEXT(Tabla46[[#This Row],[VALOR EVALUACION DISENO]]),"",IF(Tabla46[[#This Row],[VALOR EVALUACION DISENO]]&gt;96,DATOS!$AV$21,IF(Tabla46[[#This Row],[VALOR EVALUACION DISENO]]&gt;=86,DATOS!$AV$22,DATOS!$AV$23)))</f>
        <v>FUERTE</v>
      </c>
      <c r="S25" s="352" t="s">
        <v>1728</v>
      </c>
      <c r="T25" s="345" t="str">
        <f>IFERROR(VLOOKUP(Tabla46[[#This Row],[% DE CUMPLIMIENTO DE LA EJECUCION DEL CONTROL]],DATOS!$AS$38:$AT$40,2,0),"")</f>
        <v>FUERTE</v>
      </c>
      <c r="U25" s="353">
        <f>IF(Tabla46[[#This Row],[RESULTADO EVALUACIÓN DEL DISEÑO DEL CONTROL]]="","",SUMIFS(DATOS!$AT$49:$AT$57,DATOS!$AR$49:$AR$57,Tabla46[[#This Row],[RESULTADO EVALUACIÓN DEL DISEÑO DEL CONTROL]],DATOS!$AS$49:$AS$57,Tabla46[[#This Row],[RESULTADO EVALUACION DE LA EJECUCION]]))</f>
        <v>100</v>
      </c>
    </row>
    <row r="26" spans="1:22" s="354" customFormat="1" ht="38.25" x14ac:dyDescent="0.2">
      <c r="A26" s="347"/>
      <c r="B26" s="348"/>
      <c r="C26" s="348"/>
      <c r="D26" s="349"/>
      <c r="E26" s="350"/>
      <c r="F26" s="345" t="s">
        <v>1793</v>
      </c>
      <c r="G26" s="487" t="str">
        <f>IFERROR(VLOOKUP(Tabla46[[#This Row],[ID RIESGO]],'1. IDENTIFICACION DEL RIESGO'!$AB$27:$AL$36,11,0),"")</f>
        <v/>
      </c>
      <c r="H26" s="360" t="s">
        <v>1801</v>
      </c>
      <c r="I26" s="360" t="s">
        <v>1804</v>
      </c>
      <c r="J26" s="360" t="s">
        <v>1726</v>
      </c>
      <c r="K26" s="360" t="s">
        <v>1510</v>
      </c>
      <c r="L26" s="345" t="s">
        <v>1716</v>
      </c>
      <c r="M26" s="360" t="s">
        <v>1720</v>
      </c>
      <c r="N26" s="488">
        <f>IF(Tabla46[[#This Row],[ID RIESGO]]="","",IF(Tabla46[[#This Row],[DESCRIPCION DEL CONTROL]]="",0,15))</f>
        <v>15</v>
      </c>
      <c r="O26" s="489">
        <f>IF(Tabla46[[#This Row],[ID RIESGO]]="","",IF(Tabla46[[#This Row],[RESPONSABLE DEL CONTROL (CARGO)]]="",0,20))</f>
        <v>20</v>
      </c>
      <c r="P26" s="490">
        <f>IF(Tabla46[[#This Row],[PERIODICIDAD DE EJECUCIÓN DEL CONTROL]]="",0,20)</f>
        <v>20</v>
      </c>
      <c r="Q26" s="487">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6" s="491" t="str">
        <f>IF(ISTEXT(Tabla46[[#This Row],[VALOR EVALUACION DISENO]]),"",IF(Tabla46[[#This Row],[VALOR EVALUACION DISENO]]&gt;96,DATOS!$AV$21,IF(Tabla46[[#This Row],[VALOR EVALUACION DISENO]]&gt;=86,DATOS!$AV$22,DATOS!$AV$23)))</f>
        <v>FUERTE</v>
      </c>
      <c r="S26" s="492" t="s">
        <v>1728</v>
      </c>
      <c r="T26" s="491" t="str">
        <f>IFERROR(VLOOKUP(Tabla46[[#This Row],[% DE CUMPLIMIENTO DE LA EJECUCION DEL CONTROL]],DATOS!$AS$38:$AT$40,2,0),"")</f>
        <v>FUERTE</v>
      </c>
      <c r="U26" s="491">
        <f>IF(Tabla46[[#This Row],[RESULTADO EVALUACIÓN DEL DISEÑO DEL CONTROL]]="","",SUMIFS(DATOS!$AT$49:$AT$57,DATOS!$AR$49:$AR$57,Tabla46[[#This Row],[RESULTADO EVALUACIÓN DEL DISEÑO DEL CONTROL]],DATOS!$AS$49:$AS$57,Tabla46[[#This Row],[RESULTADO EVALUACION DE LA EJECUCION]]))</f>
        <v>100</v>
      </c>
    </row>
    <row r="27" spans="1:22" s="354" customFormat="1" ht="25.5" x14ac:dyDescent="0.25">
      <c r="A27" s="347"/>
      <c r="B27" s="348"/>
      <c r="C27" s="348"/>
      <c r="D27" s="349"/>
      <c r="E27" s="350"/>
      <c r="F27" s="345" t="s">
        <v>1793</v>
      </c>
      <c r="G27" s="352" t="str">
        <f>IFERROR(VLOOKUP(Tabla46[[#This Row],[ID RIESGO]],'1. IDENTIFICACION DEL RIESGO'!$AB$27:$AL$36,11,0),"")</f>
        <v/>
      </c>
      <c r="H27" s="345" t="s">
        <v>1795</v>
      </c>
      <c r="I27" s="345" t="s">
        <v>1803</v>
      </c>
      <c r="J27" s="345" t="s">
        <v>1726</v>
      </c>
      <c r="K27" s="345" t="s">
        <v>1510</v>
      </c>
      <c r="L27" s="345" t="s">
        <v>1717</v>
      </c>
      <c r="M27" s="345" t="s">
        <v>1720</v>
      </c>
      <c r="N27" s="345">
        <f>IF(Tabla46[[#This Row],[ID RIESGO]]="","",IF(Tabla46[[#This Row],[DESCRIPCION DEL CONTROL]]="",0,15))</f>
        <v>15</v>
      </c>
      <c r="O27" s="345">
        <f>IF(Tabla46[[#This Row],[ID RIESGO]]="","",IF(Tabla46[[#This Row],[RESPONSABLE DEL CONTROL (CARGO)]]="",0,20))</f>
        <v>20</v>
      </c>
      <c r="P27" s="345">
        <f>IF(Tabla46[[#This Row],[PERIODICIDAD DE EJECUCIÓN DEL CONTROL]]="",0,20)</f>
        <v>20</v>
      </c>
      <c r="Q27"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27" s="345" t="str">
        <f>IF(ISTEXT(Tabla46[[#This Row],[VALOR EVALUACION DISENO]]),"",IF(Tabla46[[#This Row],[VALOR EVALUACION DISENO]]&gt;96,DATOS!$AV$21,IF(Tabla46[[#This Row],[VALOR EVALUACION DISENO]]&gt;=86,DATOS!$AV$22,DATOS!$AV$23)))</f>
        <v>MODERADO</v>
      </c>
      <c r="S27" s="352" t="s">
        <v>1728</v>
      </c>
      <c r="T27" s="345" t="str">
        <f>IFERROR(VLOOKUP(Tabla46[[#This Row],[% DE CUMPLIMIENTO DE LA EJECUCION DEL CONTROL]],DATOS!$AS$38:$AT$40,2,0),"")</f>
        <v>FUERTE</v>
      </c>
      <c r="U27" s="353">
        <f>IF(Tabla46[[#This Row],[RESULTADO EVALUACIÓN DEL DISEÑO DEL CONTROL]]="","",SUMIFS(DATOS!$AT$49:$AT$57,DATOS!$AR$49:$AR$57,Tabla46[[#This Row],[RESULTADO EVALUACIÓN DEL DISEÑO DEL CONTROL]],DATOS!$AS$49:$AS$57,Tabla46[[#This Row],[RESULTADO EVALUACION DE LA EJECUCION]]))</f>
        <v>50</v>
      </c>
    </row>
    <row r="28" spans="1:22" s="354" customFormat="1" ht="25.5" x14ac:dyDescent="0.25">
      <c r="A28" s="347"/>
      <c r="B28" s="348"/>
      <c r="C28" s="348"/>
      <c r="D28" s="349"/>
      <c r="E28" s="350"/>
      <c r="F28" s="345" t="s">
        <v>1793</v>
      </c>
      <c r="G28" s="352" t="str">
        <f>IFERROR(VLOOKUP(Tabla46[[#This Row],[ID RIESGO]],'1. IDENTIFICACION DEL RIESGO'!$AB$27:$AL$36,11,0),"")</f>
        <v/>
      </c>
      <c r="H28" s="345" t="s">
        <v>1797</v>
      </c>
      <c r="I28" s="345" t="s">
        <v>1806</v>
      </c>
      <c r="J28" s="345" t="s">
        <v>1726</v>
      </c>
      <c r="K28" s="345" t="s">
        <v>1510</v>
      </c>
      <c r="L28" s="345" t="s">
        <v>1716</v>
      </c>
      <c r="M28" s="345" t="s">
        <v>1720</v>
      </c>
      <c r="N28" s="345">
        <f>IF(Tabla46[[#This Row],[ID RIESGO]]="","",IF(Tabla46[[#This Row],[DESCRIPCION DEL CONTROL]]="",0,15))</f>
        <v>15</v>
      </c>
      <c r="O28" s="345">
        <f>IF(Tabla46[[#This Row],[ID RIESGO]]="","",IF(Tabla46[[#This Row],[RESPONSABLE DEL CONTROL (CARGO)]]="",0,20))</f>
        <v>20</v>
      </c>
      <c r="P28" s="345">
        <f>IF(Tabla46[[#This Row],[PERIODICIDAD DE EJECUCIÓN DEL CONTROL]]="",0,20)</f>
        <v>20</v>
      </c>
      <c r="Q28"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8" s="345" t="str">
        <f>IF(ISTEXT(Tabla46[[#This Row],[VALOR EVALUACION DISENO]]),"",IF(Tabla46[[#This Row],[VALOR EVALUACION DISENO]]&gt;96,DATOS!$AV$21,IF(Tabla46[[#This Row],[VALOR EVALUACION DISENO]]&gt;=86,DATOS!$AV$22,DATOS!$AV$23)))</f>
        <v>FUERTE</v>
      </c>
      <c r="S28" s="352" t="s">
        <v>1728</v>
      </c>
      <c r="T28" s="345" t="str">
        <f>IFERROR(VLOOKUP(Tabla46[[#This Row],[% DE CUMPLIMIENTO DE LA EJECUCION DEL CONTROL]],DATOS!$AS$38:$AT$40,2,0),"")</f>
        <v>FUERTE</v>
      </c>
      <c r="U28" s="353">
        <f>IF(Tabla46[[#This Row],[RESULTADO EVALUACIÓN DEL DISEÑO DEL CONTROL]]="","",SUMIFS(DATOS!$AT$49:$AT$57,DATOS!$AR$49:$AR$57,Tabla46[[#This Row],[RESULTADO EVALUACIÓN DEL DISEÑO DEL CONTROL]],DATOS!$AS$49:$AS$57,Tabla46[[#This Row],[RESULTADO EVALUACION DE LA EJECUCION]]))</f>
        <v>100</v>
      </c>
    </row>
    <row r="29" spans="1:22" s="354" customFormat="1" ht="25.5" x14ac:dyDescent="0.25">
      <c r="A29" s="347"/>
      <c r="B29" s="348"/>
      <c r="C29" s="348"/>
      <c r="D29" s="349"/>
      <c r="E29" s="350"/>
      <c r="F29" s="345" t="s">
        <v>1793</v>
      </c>
      <c r="G29" s="352" t="str">
        <f>IFERROR(VLOOKUP(Tabla46[[#This Row],[ID RIESGO]],'1. IDENTIFICACION DEL RIESGO'!$AB$27:$AL$36,11,0),"")</f>
        <v/>
      </c>
      <c r="H29" s="345" t="s">
        <v>1798</v>
      </c>
      <c r="I29" s="345" t="s">
        <v>1809</v>
      </c>
      <c r="J29" s="345" t="s">
        <v>1726</v>
      </c>
      <c r="K29" s="345" t="s">
        <v>1516</v>
      </c>
      <c r="L29" s="345" t="s">
        <v>1716</v>
      </c>
      <c r="M29" s="345" t="s">
        <v>1720</v>
      </c>
      <c r="N29" s="345">
        <f>IF(Tabla46[[#This Row],[ID RIESGO]]="","",IF(Tabla46[[#This Row],[DESCRIPCION DEL CONTROL]]="",0,15))</f>
        <v>15</v>
      </c>
      <c r="O29" s="345">
        <f>IF(Tabla46[[#This Row],[ID RIESGO]]="","",IF(Tabla46[[#This Row],[RESPONSABLE DEL CONTROL (CARGO)]]="",0,20))</f>
        <v>20</v>
      </c>
      <c r="P29" s="345">
        <f>IF(Tabla46[[#This Row],[PERIODICIDAD DE EJECUCIÓN DEL CONTROL]]="",0,20)</f>
        <v>20</v>
      </c>
      <c r="Q29"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9" s="345" t="str">
        <f>IF(ISTEXT(Tabla46[[#This Row],[VALOR EVALUACION DISENO]]),"",IF(Tabla46[[#This Row],[VALOR EVALUACION DISENO]]&gt;96,DATOS!$AV$21,IF(Tabla46[[#This Row],[VALOR EVALUACION DISENO]]&gt;=86,DATOS!$AV$22,DATOS!$AV$23)))</f>
        <v>FUERTE</v>
      </c>
      <c r="S29" s="352" t="s">
        <v>1728</v>
      </c>
      <c r="T29" s="345" t="str">
        <f>IFERROR(VLOOKUP(Tabla46[[#This Row],[% DE CUMPLIMIENTO DE LA EJECUCION DEL CONTROL]],DATOS!$AS$38:$AT$40,2,0),"")</f>
        <v>FUERTE</v>
      </c>
      <c r="U29" s="353">
        <f>IF(Tabla46[[#This Row],[RESULTADO EVALUACIÓN DEL DISEÑO DEL CONTROL]]="","",SUMIFS(DATOS!$AT$49:$AT$57,DATOS!$AR$49:$AR$57,Tabla46[[#This Row],[RESULTADO EVALUACIÓN DEL DISEÑO DEL CONTROL]],DATOS!$AS$49:$AS$57,Tabla46[[#This Row],[RESULTADO EVALUACION DE LA EJECUCION]]))</f>
        <v>100</v>
      </c>
    </row>
    <row r="30" spans="1:22" s="354" customFormat="1" ht="24.6" customHeight="1" x14ac:dyDescent="0.25">
      <c r="A30" s="347"/>
      <c r="B30" s="348"/>
      <c r="C30" s="348"/>
      <c r="D30" s="349"/>
      <c r="E30" s="350"/>
      <c r="F30" s="345" t="s">
        <v>1796</v>
      </c>
      <c r="G30" s="352" t="str">
        <f>IFERROR(VLOOKUP(Tabla46[[#This Row],[ID RIESGO]],'1. IDENTIFICACION DEL RIESGO'!$AB$27:$AL$36,11,0),"")</f>
        <v>Debilidad en la cultura de innovación en el ICBF.</v>
      </c>
      <c r="H30" s="345" t="s">
        <v>1802</v>
      </c>
      <c r="I30" s="345" t="s">
        <v>1803</v>
      </c>
      <c r="J30" s="345" t="s">
        <v>1726</v>
      </c>
      <c r="K30" s="345" t="s">
        <v>1510</v>
      </c>
      <c r="L30" s="345" t="s">
        <v>1716</v>
      </c>
      <c r="M30" s="345" t="s">
        <v>1720</v>
      </c>
      <c r="N30" s="345">
        <f>IF(Tabla46[[#This Row],[ID RIESGO]]="","",IF(Tabla46[[#This Row],[DESCRIPCION DEL CONTROL]]="",0,15))</f>
        <v>15</v>
      </c>
      <c r="O30" s="345">
        <f>IF(Tabla46[[#This Row],[ID RIESGO]]="","",IF(Tabla46[[#This Row],[RESPONSABLE DEL CONTROL (CARGO)]]="",0,20))</f>
        <v>20</v>
      </c>
      <c r="P30" s="345">
        <f>IF(Tabla46[[#This Row],[PERIODICIDAD DE EJECUCIÓN DEL CONTROL]]="",0,20)</f>
        <v>20</v>
      </c>
      <c r="Q30"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0" s="345" t="str">
        <f>IF(ISTEXT(Tabla46[[#This Row],[VALOR EVALUACION DISENO]]),"",IF(Tabla46[[#This Row],[VALOR EVALUACION DISENO]]&gt;96,DATOS!$AV$21,IF(Tabla46[[#This Row],[VALOR EVALUACION DISENO]]&gt;=86,DATOS!$AV$22,DATOS!$AV$23)))</f>
        <v>FUERTE</v>
      </c>
      <c r="S30" s="352" t="s">
        <v>1728</v>
      </c>
      <c r="T30" s="345" t="str">
        <f>IFERROR(VLOOKUP(Tabla46[[#This Row],[% DE CUMPLIMIENTO DE LA EJECUCION DEL CONTROL]],DATOS!$AS$38:$AT$40,2,0),"")</f>
        <v>FUERTE</v>
      </c>
      <c r="U30" s="353">
        <f>IF(Tabla46[[#This Row],[RESULTADO EVALUACIÓN DEL DISEÑO DEL CONTROL]]="","",SUMIFS(DATOS!$AT$49:$AT$57,DATOS!$AR$49:$AR$57,Tabla46[[#This Row],[RESULTADO EVALUACIÓN DEL DISEÑO DEL CONTROL]],DATOS!$AS$49:$AS$57,Tabla46[[#This Row],[RESULTADO EVALUACION DE LA EJECUCION]]))</f>
        <v>100</v>
      </c>
    </row>
    <row r="31" spans="1:22" s="354" customFormat="1" ht="24.6" customHeight="1" x14ac:dyDescent="0.25">
      <c r="A31" s="347"/>
      <c r="B31" s="348"/>
      <c r="C31" s="348"/>
      <c r="D31" s="349"/>
      <c r="E31" s="350"/>
      <c r="F31" s="345" t="s">
        <v>1796</v>
      </c>
      <c r="G31" s="352" t="str">
        <f>IFERROR(VLOOKUP(Tabla46[[#This Row],[ID RIESGO]],'1. IDENTIFICACION DEL RIESGO'!$AB$27:$AL$36,11,0),"")</f>
        <v>Debilidad en la cultura de innovación en el ICBF.</v>
      </c>
      <c r="H31" s="345" t="s">
        <v>1797</v>
      </c>
      <c r="I31" s="345" t="s">
        <v>1806</v>
      </c>
      <c r="J31" s="345" t="s">
        <v>1726</v>
      </c>
      <c r="K31" s="345" t="s">
        <v>1510</v>
      </c>
      <c r="L31" s="345" t="s">
        <v>1716</v>
      </c>
      <c r="M31" s="345" t="s">
        <v>1720</v>
      </c>
      <c r="N31" s="345">
        <f>IF(Tabla46[[#This Row],[ID RIESGO]]="","",IF(Tabla46[[#This Row],[DESCRIPCION DEL CONTROL]]="",0,15))</f>
        <v>15</v>
      </c>
      <c r="O31" s="345">
        <f>IF(Tabla46[[#This Row],[ID RIESGO]]="","",IF(Tabla46[[#This Row],[RESPONSABLE DEL CONTROL (CARGO)]]="",0,20))</f>
        <v>20</v>
      </c>
      <c r="P31" s="345">
        <f>IF(Tabla46[[#This Row],[PERIODICIDAD DE EJECUCIÓN DEL CONTROL]]="",0,20)</f>
        <v>20</v>
      </c>
      <c r="Q31"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31" s="345" t="str">
        <f>IF(ISTEXT(Tabla46[[#This Row],[VALOR EVALUACION DISENO]]),"",IF(Tabla46[[#This Row],[VALOR EVALUACION DISENO]]&gt;96,DATOS!$AV$21,IF(Tabla46[[#This Row],[VALOR EVALUACION DISENO]]&gt;=86,DATOS!$AV$22,DATOS!$AV$23)))</f>
        <v>FUERTE</v>
      </c>
      <c r="S31" s="352" t="s">
        <v>1728</v>
      </c>
      <c r="T31" s="345" t="str">
        <f>IFERROR(VLOOKUP(Tabla46[[#This Row],[% DE CUMPLIMIENTO DE LA EJECUCION DEL CONTROL]],DATOS!$AS$38:$AT$40,2,0),"")</f>
        <v>FUERTE</v>
      </c>
      <c r="U31" s="353">
        <f>IF(Tabla46[[#This Row],[RESULTADO EVALUACIÓN DEL DISEÑO DEL CONTROL]]="","",SUMIFS(DATOS!$AT$49:$AT$57,DATOS!$AR$49:$AR$57,Tabla46[[#This Row],[RESULTADO EVALUACIÓN DEL DISEÑO DEL CONTROL]],DATOS!$AS$49:$AS$57,Tabla46[[#This Row],[RESULTADO EVALUACION DE LA EJECUCION]]))</f>
        <v>100</v>
      </c>
    </row>
    <row r="32" spans="1:22" s="354" customFormat="1" x14ac:dyDescent="0.25">
      <c r="A32" s="347"/>
      <c r="B32" s="348"/>
      <c r="C32" s="348"/>
      <c r="D32" s="349"/>
      <c r="E32" s="350"/>
      <c r="F32" s="345"/>
      <c r="G32" s="352" t="str">
        <f>IFERROR(VLOOKUP(Tabla46[[#This Row],[ID RIESGO]],'1. IDENTIFICACION DEL RIESGO'!$AB$27:$AL$36,11,0),"")</f>
        <v/>
      </c>
      <c r="H32" s="345"/>
      <c r="I32" s="345"/>
      <c r="J32" s="345"/>
      <c r="K32" s="345"/>
      <c r="L32" s="345"/>
      <c r="M32" s="345"/>
      <c r="N32" s="345" t="str">
        <f>IF(Tabla46[[#This Row],[ID RIESGO]]="","",IF(Tabla46[[#This Row],[DESCRIPCION DEL CONTROL]]="",0,15))</f>
        <v/>
      </c>
      <c r="O32" s="345" t="str">
        <f>IF(Tabla46[[#This Row],[ID RIESGO]]="","",IF(Tabla46[[#This Row],[RESPONSABLE DEL CONTROL (CARGO)]]="",0,20))</f>
        <v/>
      </c>
      <c r="P32" s="345">
        <f>IF(Tabla46[[#This Row],[PERIODICIDAD DE EJECUCIÓN DEL CONTROL]]="",0,20)</f>
        <v>0</v>
      </c>
      <c r="Q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 s="345" t="str">
        <f>IF(ISTEXT(Tabla46[[#This Row],[VALOR EVALUACION DISENO]]),"",IF(Tabla46[[#This Row],[VALOR EVALUACION DISENO]]&gt;96,DATOS!$AV$21,IF(Tabla46[[#This Row],[VALOR EVALUACION DISENO]]&gt;=86,DATOS!$AV$22,DATOS!$AV$23)))</f>
        <v/>
      </c>
      <c r="S32" s="352"/>
      <c r="T32" s="345" t="str">
        <f>IFERROR(VLOOKUP(Tabla46[[#This Row],[% DE CUMPLIMIENTO DE LA EJECUCION DEL CONTROL]],DATOS!$AS$38:$AT$40,2,0),"")</f>
        <v/>
      </c>
      <c r="U32" s="353" t="str">
        <f>IF(Tabla46[[#This Row],[RESULTADO EVALUACIÓN DEL DISEÑO DEL CONTROL]]="","",SUMIFS(DATOS!$AT$49:$AT$57,DATOS!$AR$49:$AR$57,Tabla46[[#This Row],[RESULTADO EVALUACIÓN DEL DISEÑO DEL CONTROL]],DATOS!$AS$49:$AS$57,Tabla46[[#This Row],[RESULTADO EVALUACION DE LA EJECUCION]]))</f>
        <v/>
      </c>
    </row>
    <row r="33" spans="1:21" s="354" customFormat="1" x14ac:dyDescent="0.25">
      <c r="A33" s="347"/>
      <c r="B33" s="348"/>
      <c r="C33" s="348"/>
      <c r="D33" s="349"/>
      <c r="E33" s="350"/>
      <c r="F33" s="345"/>
      <c r="G33" s="352" t="str">
        <f>IFERROR(VLOOKUP(Tabla46[[#This Row],[ID RIESGO]],'1. IDENTIFICACION DEL RIESGO'!$AB$27:$AL$36,11,0),"")</f>
        <v/>
      </c>
      <c r="H33" s="345"/>
      <c r="I33" s="345"/>
      <c r="J33" s="345"/>
      <c r="K33" s="345"/>
      <c r="L33" s="345"/>
      <c r="M33" s="345"/>
      <c r="N33" s="345" t="str">
        <f>IF(Tabla46[[#This Row],[ID RIESGO]]="","",IF(Tabla46[[#This Row],[DESCRIPCION DEL CONTROL]]="",0,15))</f>
        <v/>
      </c>
      <c r="O33" s="345" t="str">
        <f>IF(Tabla46[[#This Row],[ID RIESGO]]="","",IF(Tabla46[[#This Row],[RESPONSABLE DEL CONTROL (CARGO)]]="",0,20))</f>
        <v/>
      </c>
      <c r="P33" s="345">
        <f>IF(Tabla46[[#This Row],[PERIODICIDAD DE EJECUCIÓN DEL CONTROL]]="",0,20)</f>
        <v>0</v>
      </c>
      <c r="Q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 s="345" t="str">
        <f>IF(ISTEXT(Tabla46[[#This Row],[VALOR EVALUACION DISENO]]),"",IF(Tabla46[[#This Row],[VALOR EVALUACION DISENO]]&gt;96,DATOS!$AV$21,IF(Tabla46[[#This Row],[VALOR EVALUACION DISENO]]&gt;=86,DATOS!$AV$22,DATOS!$AV$23)))</f>
        <v/>
      </c>
      <c r="S33" s="352"/>
      <c r="T33" s="345" t="str">
        <f>IFERROR(VLOOKUP(Tabla46[[#This Row],[% DE CUMPLIMIENTO DE LA EJECUCION DEL CONTROL]],DATOS!$AS$38:$AT$40,2,0),"")</f>
        <v/>
      </c>
      <c r="U33" s="353" t="str">
        <f>IF(Tabla46[[#This Row],[RESULTADO EVALUACIÓN DEL DISEÑO DEL CONTROL]]="","",SUMIFS(DATOS!$AT$49:$AT$57,DATOS!$AR$49:$AR$57,Tabla46[[#This Row],[RESULTADO EVALUACIÓN DEL DISEÑO DEL CONTROL]],DATOS!$AS$49:$AS$57,Tabla46[[#This Row],[RESULTADO EVALUACION DE LA EJECUCION]]))</f>
        <v/>
      </c>
    </row>
    <row r="34" spans="1:21" s="354" customFormat="1" x14ac:dyDescent="0.25">
      <c r="A34" s="347"/>
      <c r="B34" s="348"/>
      <c r="C34" s="348"/>
      <c r="D34" s="349"/>
      <c r="E34" s="350"/>
      <c r="F34" s="345"/>
      <c r="G34" s="352" t="str">
        <f>IFERROR(VLOOKUP(Tabla46[[#This Row],[ID RIESGO]],'1. IDENTIFICACION DEL RIESGO'!$AB$27:$AL$36,11,0),"")</f>
        <v/>
      </c>
      <c r="H34" s="345"/>
      <c r="I34" s="345"/>
      <c r="J34" s="345"/>
      <c r="K34" s="345"/>
      <c r="L34" s="345"/>
      <c r="M34" s="345"/>
      <c r="N34" s="345" t="str">
        <f>IF(Tabla46[[#This Row],[ID RIESGO]]="","",IF(Tabla46[[#This Row],[DESCRIPCION DEL CONTROL]]="",0,15))</f>
        <v/>
      </c>
      <c r="O34" s="345" t="str">
        <f>IF(Tabla46[[#This Row],[ID RIESGO]]="","",IF(Tabla46[[#This Row],[RESPONSABLE DEL CONTROL (CARGO)]]="",0,20))</f>
        <v/>
      </c>
      <c r="P34" s="345">
        <f>IF(Tabla46[[#This Row],[PERIODICIDAD DE EJECUCIÓN DEL CONTROL]]="",0,20)</f>
        <v>0</v>
      </c>
      <c r="Q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 s="345" t="str">
        <f>IF(ISTEXT(Tabla46[[#This Row],[VALOR EVALUACION DISENO]]),"",IF(Tabla46[[#This Row],[VALOR EVALUACION DISENO]]&gt;96,DATOS!$AV$21,IF(Tabla46[[#This Row],[VALOR EVALUACION DISENO]]&gt;=86,DATOS!$AV$22,DATOS!$AV$23)))</f>
        <v/>
      </c>
      <c r="S34" s="352"/>
      <c r="T34" s="345" t="str">
        <f>IFERROR(VLOOKUP(Tabla46[[#This Row],[% DE CUMPLIMIENTO DE LA EJECUCION DEL CONTROL]],DATOS!$AS$38:$AT$40,2,0),"")</f>
        <v/>
      </c>
      <c r="U34" s="353" t="str">
        <f>IF(Tabla46[[#This Row],[RESULTADO EVALUACIÓN DEL DISEÑO DEL CONTROL]]="","",SUMIFS(DATOS!$AT$49:$AT$57,DATOS!$AR$49:$AR$57,Tabla46[[#This Row],[RESULTADO EVALUACIÓN DEL DISEÑO DEL CONTROL]],DATOS!$AS$49:$AS$57,Tabla46[[#This Row],[RESULTADO EVALUACION DE LA EJECUCION]]))</f>
        <v/>
      </c>
    </row>
    <row r="35" spans="1:21" s="354" customFormat="1" x14ac:dyDescent="0.25">
      <c r="A35" s="347"/>
      <c r="B35" s="348"/>
      <c r="C35" s="348"/>
      <c r="D35" s="349"/>
      <c r="E35" s="350"/>
      <c r="F35" s="345"/>
      <c r="G35" s="352" t="str">
        <f>IFERROR(VLOOKUP(Tabla46[[#This Row],[ID RIESGO]],'1. IDENTIFICACION DEL RIESGO'!$AB$27:$AL$36,11,0),"")</f>
        <v/>
      </c>
      <c r="H35" s="345"/>
      <c r="I35" s="345"/>
      <c r="J35" s="345"/>
      <c r="K35" s="345"/>
      <c r="L35" s="345"/>
      <c r="M35" s="345"/>
      <c r="N35" s="345" t="str">
        <f>IF(Tabla46[[#This Row],[ID RIESGO]]="","",IF(Tabla46[[#This Row],[DESCRIPCION DEL CONTROL]]="",0,15))</f>
        <v/>
      </c>
      <c r="O35" s="345" t="str">
        <f>IF(Tabla46[[#This Row],[ID RIESGO]]="","",IF(Tabla46[[#This Row],[RESPONSABLE DEL CONTROL (CARGO)]]="",0,20))</f>
        <v/>
      </c>
      <c r="P35" s="345">
        <f>IF(Tabla46[[#This Row],[PERIODICIDAD DE EJECUCIÓN DEL CONTROL]]="",0,20)</f>
        <v>0</v>
      </c>
      <c r="Q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 s="345" t="str">
        <f>IF(ISTEXT(Tabla46[[#This Row],[VALOR EVALUACION DISENO]]),"",IF(Tabla46[[#This Row],[VALOR EVALUACION DISENO]]&gt;96,DATOS!$AV$21,IF(Tabla46[[#This Row],[VALOR EVALUACION DISENO]]&gt;=86,DATOS!$AV$22,DATOS!$AV$23)))</f>
        <v/>
      </c>
      <c r="S35" s="352"/>
      <c r="T35" s="345" t="str">
        <f>IFERROR(VLOOKUP(Tabla46[[#This Row],[% DE CUMPLIMIENTO DE LA EJECUCION DEL CONTROL]],DATOS!$AS$38:$AT$40,2,0),"")</f>
        <v/>
      </c>
      <c r="U35" s="353" t="str">
        <f>IF(Tabla46[[#This Row],[RESULTADO EVALUACIÓN DEL DISEÑO DEL CONTROL]]="","",SUMIFS(DATOS!$AT$49:$AT$57,DATOS!$AR$49:$AR$57,Tabla46[[#This Row],[RESULTADO EVALUACIÓN DEL DISEÑO DEL CONTROL]],DATOS!$AS$49:$AS$57,Tabla46[[#This Row],[RESULTADO EVALUACION DE LA EJECUCION]]))</f>
        <v/>
      </c>
    </row>
    <row r="36" spans="1:21" s="354" customFormat="1" x14ac:dyDescent="0.25">
      <c r="A36" s="347"/>
      <c r="B36" s="348"/>
      <c r="C36" s="348"/>
      <c r="D36" s="349"/>
      <c r="E36" s="350"/>
      <c r="F36" s="345"/>
      <c r="G36" s="352" t="str">
        <f>IFERROR(VLOOKUP(Tabla46[[#This Row],[ID RIESGO]],'1. IDENTIFICACION DEL RIESGO'!$AB$27:$AL$36,11,0),"")</f>
        <v/>
      </c>
      <c r="H36" s="345"/>
      <c r="I36" s="345"/>
      <c r="J36" s="345"/>
      <c r="K36" s="345"/>
      <c r="L36" s="345"/>
      <c r="M36" s="345"/>
      <c r="N36" s="345" t="str">
        <f>IF(Tabla46[[#This Row],[ID RIESGO]]="","",IF(Tabla46[[#This Row],[DESCRIPCION DEL CONTROL]]="",0,15))</f>
        <v/>
      </c>
      <c r="O36" s="345" t="str">
        <f>IF(Tabla46[[#This Row],[ID RIESGO]]="","",IF(Tabla46[[#This Row],[RESPONSABLE DEL CONTROL (CARGO)]]="",0,20))</f>
        <v/>
      </c>
      <c r="P36" s="345">
        <f>IF(Tabla46[[#This Row],[PERIODICIDAD DE EJECUCIÓN DEL CONTROL]]="",0,20)</f>
        <v>0</v>
      </c>
      <c r="Q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 s="345" t="str">
        <f>IF(ISTEXT(Tabla46[[#This Row],[VALOR EVALUACION DISENO]]),"",IF(Tabla46[[#This Row],[VALOR EVALUACION DISENO]]&gt;96,DATOS!$AV$21,IF(Tabla46[[#This Row],[VALOR EVALUACION DISENO]]&gt;=86,DATOS!$AV$22,DATOS!$AV$23)))</f>
        <v/>
      </c>
      <c r="S36" s="352"/>
      <c r="T36" s="345" t="str">
        <f>IFERROR(VLOOKUP(Tabla46[[#This Row],[% DE CUMPLIMIENTO DE LA EJECUCION DEL CONTROL]],DATOS!$AS$38:$AT$40,2,0),"")</f>
        <v/>
      </c>
      <c r="U36" s="353" t="str">
        <f>IF(Tabla46[[#This Row],[RESULTADO EVALUACIÓN DEL DISEÑO DEL CONTROL]]="","",SUMIFS(DATOS!$AT$49:$AT$57,DATOS!$AR$49:$AR$57,Tabla46[[#This Row],[RESULTADO EVALUACIÓN DEL DISEÑO DEL CONTROL]],DATOS!$AS$49:$AS$57,Tabla46[[#This Row],[RESULTADO EVALUACION DE LA EJECUCION]]))</f>
        <v/>
      </c>
    </row>
    <row r="37" spans="1:21" s="354" customFormat="1" x14ac:dyDescent="0.25">
      <c r="A37" s="347"/>
      <c r="B37" s="348"/>
      <c r="C37" s="348"/>
      <c r="D37" s="349"/>
      <c r="E37" s="350"/>
      <c r="F37" s="345"/>
      <c r="G37" s="352" t="str">
        <f>IFERROR(VLOOKUP(Tabla46[[#This Row],[ID RIESGO]],'1. IDENTIFICACION DEL RIESGO'!$AB$27:$AL$36,11,0),"")</f>
        <v/>
      </c>
      <c r="H37" s="345"/>
      <c r="I37" s="345"/>
      <c r="J37" s="345"/>
      <c r="K37" s="345"/>
      <c r="L37" s="345"/>
      <c r="M37" s="345"/>
      <c r="N37" s="345" t="str">
        <f>IF(Tabla46[[#This Row],[ID RIESGO]]="","",IF(Tabla46[[#This Row],[DESCRIPCION DEL CONTROL]]="",0,15))</f>
        <v/>
      </c>
      <c r="O37" s="345" t="str">
        <f>IF(Tabla46[[#This Row],[ID RIESGO]]="","",IF(Tabla46[[#This Row],[RESPONSABLE DEL CONTROL (CARGO)]]="",0,20))</f>
        <v/>
      </c>
      <c r="P37" s="345">
        <f>IF(Tabla46[[#This Row],[PERIODICIDAD DE EJECUCIÓN DEL CONTROL]]="",0,20)</f>
        <v>0</v>
      </c>
      <c r="Q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 s="345" t="str">
        <f>IF(ISTEXT(Tabla46[[#This Row],[VALOR EVALUACION DISENO]]),"",IF(Tabla46[[#This Row],[VALOR EVALUACION DISENO]]&gt;96,DATOS!$AV$21,IF(Tabla46[[#This Row],[VALOR EVALUACION DISENO]]&gt;=86,DATOS!$AV$22,DATOS!$AV$23)))</f>
        <v/>
      </c>
      <c r="S37" s="352"/>
      <c r="T37" s="345" t="str">
        <f>IFERROR(VLOOKUP(Tabla46[[#This Row],[% DE CUMPLIMIENTO DE LA EJECUCION DEL CONTROL]],DATOS!$AS$38:$AT$40,2,0),"")</f>
        <v/>
      </c>
      <c r="U37" s="353" t="str">
        <f>IF(Tabla46[[#This Row],[RESULTADO EVALUACIÓN DEL DISEÑO DEL CONTROL]]="","",SUMIFS(DATOS!$AT$49:$AT$57,DATOS!$AR$49:$AR$57,Tabla46[[#This Row],[RESULTADO EVALUACIÓN DEL DISEÑO DEL CONTROL]],DATOS!$AS$49:$AS$57,Tabla46[[#This Row],[RESULTADO EVALUACION DE LA EJECUCION]]))</f>
        <v/>
      </c>
    </row>
    <row r="38" spans="1:21" s="354" customFormat="1" x14ac:dyDescent="0.25">
      <c r="A38" s="347"/>
      <c r="B38" s="348"/>
      <c r="C38" s="348"/>
      <c r="D38" s="349"/>
      <c r="E38" s="350"/>
      <c r="F38" s="345"/>
      <c r="G38" s="352" t="str">
        <f>IFERROR(VLOOKUP(Tabla46[[#This Row],[ID RIESGO]],'1. IDENTIFICACION DEL RIESGO'!$AB$27:$AL$36,11,0),"")</f>
        <v/>
      </c>
      <c r="H38" s="345"/>
      <c r="I38" s="345"/>
      <c r="J38" s="345"/>
      <c r="K38" s="345"/>
      <c r="L38" s="345"/>
      <c r="M38" s="345"/>
      <c r="N38" s="345" t="str">
        <f>IF(Tabla46[[#This Row],[ID RIESGO]]="","",IF(Tabla46[[#This Row],[DESCRIPCION DEL CONTROL]]="",0,15))</f>
        <v/>
      </c>
      <c r="O38" s="345" t="str">
        <f>IF(Tabla46[[#This Row],[ID RIESGO]]="","",IF(Tabla46[[#This Row],[RESPONSABLE DEL CONTROL (CARGO)]]="",0,20))</f>
        <v/>
      </c>
      <c r="P38" s="345">
        <f>IF(Tabla46[[#This Row],[PERIODICIDAD DE EJECUCIÓN DEL CONTROL]]="",0,20)</f>
        <v>0</v>
      </c>
      <c r="Q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 s="345" t="str">
        <f>IF(ISTEXT(Tabla46[[#This Row],[VALOR EVALUACION DISENO]]),"",IF(Tabla46[[#This Row],[VALOR EVALUACION DISENO]]&gt;96,DATOS!$AV$21,IF(Tabla46[[#This Row],[VALOR EVALUACION DISENO]]&gt;=86,DATOS!$AV$22,DATOS!$AV$23)))</f>
        <v/>
      </c>
      <c r="S38" s="352"/>
      <c r="T38" s="345" t="str">
        <f>IFERROR(VLOOKUP(Tabla46[[#This Row],[% DE CUMPLIMIENTO DE LA EJECUCION DEL CONTROL]],DATOS!$AS$38:$AT$40,2,0),"")</f>
        <v/>
      </c>
      <c r="U38" s="353" t="str">
        <f>IF(Tabla46[[#This Row],[RESULTADO EVALUACIÓN DEL DISEÑO DEL CONTROL]]="","",SUMIFS(DATOS!$AT$49:$AT$57,DATOS!$AR$49:$AR$57,Tabla46[[#This Row],[RESULTADO EVALUACIÓN DEL DISEÑO DEL CONTROL]],DATOS!$AS$49:$AS$57,Tabla46[[#This Row],[RESULTADO EVALUACION DE LA EJECUCION]]))</f>
        <v/>
      </c>
    </row>
    <row r="39" spans="1:21" s="354" customFormat="1" x14ac:dyDescent="0.25">
      <c r="A39" s="347"/>
      <c r="B39" s="348"/>
      <c r="C39" s="348"/>
      <c r="D39" s="349"/>
      <c r="E39" s="350"/>
      <c r="F39" s="345"/>
      <c r="G39" s="352" t="str">
        <f>IFERROR(VLOOKUP(Tabla46[[#This Row],[ID RIESGO]],'1. IDENTIFICACION DEL RIESGO'!$AB$27:$AL$36,11,0),"")</f>
        <v/>
      </c>
      <c r="H39" s="345"/>
      <c r="I39" s="345"/>
      <c r="J39" s="345"/>
      <c r="K39" s="345"/>
      <c r="L39" s="345"/>
      <c r="M39" s="345"/>
      <c r="N39" s="345" t="str">
        <f>IF(Tabla46[[#This Row],[ID RIESGO]]="","",IF(Tabla46[[#This Row],[DESCRIPCION DEL CONTROL]]="",0,15))</f>
        <v/>
      </c>
      <c r="O39" s="345" t="str">
        <f>IF(Tabla46[[#This Row],[ID RIESGO]]="","",IF(Tabla46[[#This Row],[RESPONSABLE DEL CONTROL (CARGO)]]="",0,20))</f>
        <v/>
      </c>
      <c r="P39" s="345">
        <f>IF(Tabla46[[#This Row],[PERIODICIDAD DE EJECUCIÓN DEL CONTROL]]="",0,20)</f>
        <v>0</v>
      </c>
      <c r="Q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 s="345" t="str">
        <f>IF(ISTEXT(Tabla46[[#This Row],[VALOR EVALUACION DISENO]]),"",IF(Tabla46[[#This Row],[VALOR EVALUACION DISENO]]&gt;96,DATOS!$AV$21,IF(Tabla46[[#This Row],[VALOR EVALUACION DISENO]]&gt;=86,DATOS!$AV$22,DATOS!$AV$23)))</f>
        <v/>
      </c>
      <c r="S39" s="352"/>
      <c r="T39" s="345" t="str">
        <f>IFERROR(VLOOKUP(Tabla46[[#This Row],[% DE CUMPLIMIENTO DE LA EJECUCION DEL CONTROL]],DATOS!$AS$38:$AT$40,2,0),"")</f>
        <v/>
      </c>
      <c r="U39" s="353" t="str">
        <f>IF(Tabla46[[#This Row],[RESULTADO EVALUACIÓN DEL DISEÑO DEL CONTROL]]="","",SUMIFS(DATOS!$AT$49:$AT$57,DATOS!$AR$49:$AR$57,Tabla46[[#This Row],[RESULTADO EVALUACIÓN DEL DISEÑO DEL CONTROL]],DATOS!$AS$49:$AS$57,Tabla46[[#This Row],[RESULTADO EVALUACION DE LA EJECUCION]]))</f>
        <v/>
      </c>
    </row>
    <row r="40" spans="1:21" s="354" customFormat="1" x14ac:dyDescent="0.25">
      <c r="A40" s="347"/>
      <c r="B40" s="348"/>
      <c r="C40" s="348"/>
      <c r="D40" s="349"/>
      <c r="E40" s="350"/>
      <c r="F40" s="345"/>
      <c r="G40" s="352" t="str">
        <f>IFERROR(VLOOKUP(Tabla46[[#This Row],[ID RIESGO]],'1. IDENTIFICACION DEL RIESGO'!$AB$27:$AL$36,11,0),"")</f>
        <v/>
      </c>
      <c r="H40" s="345"/>
      <c r="I40" s="345"/>
      <c r="J40" s="345"/>
      <c r="K40" s="345"/>
      <c r="L40" s="345"/>
      <c r="M40" s="345"/>
      <c r="N40" s="345" t="str">
        <f>IF(Tabla46[[#This Row],[ID RIESGO]]="","",IF(Tabla46[[#This Row],[DESCRIPCION DEL CONTROL]]="",0,15))</f>
        <v/>
      </c>
      <c r="O40" s="345" t="str">
        <f>IF(Tabla46[[#This Row],[ID RIESGO]]="","",IF(Tabla46[[#This Row],[RESPONSABLE DEL CONTROL (CARGO)]]="",0,20))</f>
        <v/>
      </c>
      <c r="P40" s="345">
        <f>IF(Tabla46[[#This Row],[PERIODICIDAD DE EJECUCIÓN DEL CONTROL]]="",0,20)</f>
        <v>0</v>
      </c>
      <c r="Q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 s="345" t="str">
        <f>IF(ISTEXT(Tabla46[[#This Row],[VALOR EVALUACION DISENO]]),"",IF(Tabla46[[#This Row],[VALOR EVALUACION DISENO]]&gt;96,DATOS!$AV$21,IF(Tabla46[[#This Row],[VALOR EVALUACION DISENO]]&gt;=86,DATOS!$AV$22,DATOS!$AV$23)))</f>
        <v/>
      </c>
      <c r="S40" s="352"/>
      <c r="T40" s="345" t="str">
        <f>IFERROR(VLOOKUP(Tabla46[[#This Row],[% DE CUMPLIMIENTO DE LA EJECUCION DEL CONTROL]],DATOS!$AS$38:$AT$40,2,0),"")</f>
        <v/>
      </c>
      <c r="U40" s="353" t="str">
        <f>IF(Tabla46[[#This Row],[RESULTADO EVALUACIÓN DEL DISEÑO DEL CONTROL]]="","",SUMIFS(DATOS!$AT$49:$AT$57,DATOS!$AR$49:$AR$57,Tabla46[[#This Row],[RESULTADO EVALUACIÓN DEL DISEÑO DEL CONTROL]],DATOS!$AS$49:$AS$57,Tabla46[[#This Row],[RESULTADO EVALUACION DE LA EJECUCION]]))</f>
        <v/>
      </c>
    </row>
    <row r="41" spans="1:21" s="355" customFormat="1" x14ac:dyDescent="0.25">
      <c r="A41" s="347"/>
      <c r="B41" s="348"/>
      <c r="C41" s="348"/>
      <c r="D41" s="349"/>
      <c r="E41" s="350"/>
      <c r="F41" s="345"/>
      <c r="G41" s="352" t="str">
        <f>IFERROR(VLOOKUP(Tabla46[[#This Row],[ID RIESGO]],'1. IDENTIFICACION DEL RIESGO'!$AB$27:$AL$36,11,0),"")</f>
        <v/>
      </c>
      <c r="H41" s="346"/>
      <c r="I41" s="345"/>
      <c r="J41" s="345"/>
      <c r="K41" s="346"/>
      <c r="L41" s="346"/>
      <c r="M41" s="345"/>
      <c r="N41" s="346" t="str">
        <f>IF(Tabla46[[#This Row],[ID RIESGO]]="","",IF(Tabla46[[#This Row],[DESCRIPCION DEL CONTROL]]="",0,15))</f>
        <v/>
      </c>
      <c r="O41" s="346" t="str">
        <f>IF(Tabla46[[#This Row],[ID RIESGO]]="","",IF(Tabla46[[#This Row],[RESPONSABLE DEL CONTROL (CARGO)]]="",0,20))</f>
        <v/>
      </c>
      <c r="P41" s="345">
        <f>IF(Tabla46[[#This Row],[PERIODICIDAD DE EJECUCIÓN DEL CONTROL]]="",0,20)</f>
        <v>0</v>
      </c>
      <c r="Q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 s="345" t="str">
        <f>IF(ISTEXT(Tabla46[[#This Row],[VALOR EVALUACION DISENO]]),"",IF(Tabla46[[#This Row],[VALOR EVALUACION DISENO]]&gt;96,DATOS!$AV$21,IF(Tabla46[[#This Row],[VALOR EVALUACION DISENO]]&gt;=86,DATOS!$AV$22,DATOS!$AV$23)))</f>
        <v/>
      </c>
      <c r="S41" s="352"/>
      <c r="T41" s="345" t="str">
        <f>IFERROR(VLOOKUP(Tabla46[[#This Row],[% DE CUMPLIMIENTO DE LA EJECUCION DEL CONTROL]],DATOS!$AS$38:$AT$40,2,0),"")</f>
        <v/>
      </c>
      <c r="U41" s="353" t="str">
        <f>IF(Tabla46[[#This Row],[RESULTADO EVALUACIÓN DEL DISEÑO DEL CONTROL]]="","",SUMIFS(DATOS!$AT$49:$AT$57,DATOS!$AR$49:$AR$57,Tabla46[[#This Row],[RESULTADO EVALUACIÓN DEL DISEÑO DEL CONTROL]],DATOS!$AS$49:$AS$57,Tabla46[[#This Row],[RESULTADO EVALUACION DE LA EJECUCION]]))</f>
        <v/>
      </c>
    </row>
    <row r="42" spans="1:21" s="355" customFormat="1" x14ac:dyDescent="0.25">
      <c r="A42" s="347"/>
      <c r="B42" s="348"/>
      <c r="C42" s="348"/>
      <c r="D42" s="349"/>
      <c r="E42" s="350"/>
      <c r="F42" s="345"/>
      <c r="G42" s="352" t="str">
        <f>IFERROR(VLOOKUP(Tabla46[[#This Row],[ID RIESGO]],'1. IDENTIFICACION DEL RIESGO'!$AB$27:$AL$36,11,0),"")</f>
        <v/>
      </c>
      <c r="H42" s="346"/>
      <c r="I42" s="345"/>
      <c r="J42" s="345"/>
      <c r="K42" s="346"/>
      <c r="L42" s="346"/>
      <c r="M42" s="345"/>
      <c r="N42" s="346" t="str">
        <f>IF(Tabla46[[#This Row],[ID RIESGO]]="","",IF(Tabla46[[#This Row],[DESCRIPCION DEL CONTROL]]="",0,15))</f>
        <v/>
      </c>
      <c r="O42" s="346" t="str">
        <f>IF(Tabla46[[#This Row],[ID RIESGO]]="","",IF(Tabla46[[#This Row],[RESPONSABLE DEL CONTROL (CARGO)]]="",0,20))</f>
        <v/>
      </c>
      <c r="P42" s="345">
        <f>IF(Tabla46[[#This Row],[PERIODICIDAD DE EJECUCIÓN DEL CONTROL]]="",0,20)</f>
        <v>0</v>
      </c>
      <c r="Q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345" t="str">
        <f>IF(ISTEXT(Tabla46[[#This Row],[VALOR EVALUACION DISENO]]),"",IF(Tabla46[[#This Row],[VALOR EVALUACION DISENO]]&gt;96,DATOS!$AV$21,IF(Tabla46[[#This Row],[VALOR EVALUACION DISENO]]&gt;=86,DATOS!$AV$22,DATOS!$AV$23)))</f>
        <v/>
      </c>
      <c r="S42" s="352"/>
      <c r="T42" s="345" t="str">
        <f>IFERROR(VLOOKUP(Tabla46[[#This Row],[% DE CUMPLIMIENTO DE LA EJECUCION DEL CONTROL]],DATOS!$AS$38:$AT$40,2,0),"")</f>
        <v/>
      </c>
      <c r="U42" s="353" t="str">
        <f>IF(Tabla46[[#This Row],[RESULTADO EVALUACIÓN DEL DISEÑO DEL CONTROL]]="","",SUMIFS(DATOS!$AT$49:$AT$57,DATOS!$AR$49:$AR$57,Tabla46[[#This Row],[RESULTADO EVALUACIÓN DEL DISEÑO DEL CONTROL]],DATOS!$AS$49:$AS$57,Tabla46[[#This Row],[RESULTADO EVALUACION DE LA EJECUCION]]))</f>
        <v/>
      </c>
    </row>
    <row r="43" spans="1:21" s="355" customFormat="1" x14ac:dyDescent="0.25">
      <c r="A43" s="347"/>
      <c r="B43" s="348"/>
      <c r="C43" s="348"/>
      <c r="D43" s="349"/>
      <c r="E43" s="350"/>
      <c r="F43" s="345"/>
      <c r="G43" s="352" t="str">
        <f>IFERROR(VLOOKUP(Tabla46[[#This Row],[ID RIESGO]],'1. IDENTIFICACION DEL RIESGO'!$AB$27:$AL$36,11,0),"")</f>
        <v/>
      </c>
      <c r="H43" s="346"/>
      <c r="I43" s="345"/>
      <c r="J43" s="345"/>
      <c r="K43" s="346"/>
      <c r="L43" s="346"/>
      <c r="M43" s="345"/>
      <c r="N43" s="346" t="str">
        <f>IF(Tabla46[[#This Row],[ID RIESGO]]="","",IF(Tabla46[[#This Row],[DESCRIPCION DEL CONTROL]]="",0,15))</f>
        <v/>
      </c>
      <c r="O43" s="346" t="str">
        <f>IF(Tabla46[[#This Row],[ID RIESGO]]="","",IF(Tabla46[[#This Row],[RESPONSABLE DEL CONTROL (CARGO)]]="",0,20))</f>
        <v/>
      </c>
      <c r="P43" s="345">
        <f>IF(Tabla46[[#This Row],[PERIODICIDAD DE EJECUCIÓN DEL CONTROL]]="",0,20)</f>
        <v>0</v>
      </c>
      <c r="Q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345" t="str">
        <f>IF(ISTEXT(Tabla46[[#This Row],[VALOR EVALUACION DISENO]]),"",IF(Tabla46[[#This Row],[VALOR EVALUACION DISENO]]&gt;96,DATOS!$AV$21,IF(Tabla46[[#This Row],[VALOR EVALUACION DISENO]]&gt;=86,DATOS!$AV$22,DATOS!$AV$23)))</f>
        <v/>
      </c>
      <c r="S43" s="352"/>
      <c r="T43" s="345" t="str">
        <f>IFERROR(VLOOKUP(Tabla46[[#This Row],[% DE CUMPLIMIENTO DE LA EJECUCION DEL CONTROL]],DATOS!$AS$38:$AT$40,2,0),"")</f>
        <v/>
      </c>
      <c r="U43" s="353" t="str">
        <f>IF(Tabla46[[#This Row],[RESULTADO EVALUACIÓN DEL DISEÑO DEL CONTROL]]="","",SUMIFS(DATOS!$AT$49:$AT$57,DATOS!$AR$49:$AR$57,Tabla46[[#This Row],[RESULTADO EVALUACIÓN DEL DISEÑO DEL CONTROL]],DATOS!$AS$49:$AS$57,Tabla46[[#This Row],[RESULTADO EVALUACION DE LA EJECUCION]]))</f>
        <v/>
      </c>
    </row>
    <row r="44" spans="1:21" s="355" customFormat="1" x14ac:dyDescent="0.25">
      <c r="A44" s="347"/>
      <c r="B44" s="348"/>
      <c r="C44" s="348"/>
      <c r="D44" s="349"/>
      <c r="E44" s="350"/>
      <c r="F44" s="345"/>
      <c r="G44" s="352" t="str">
        <f>IFERROR(VLOOKUP(Tabla46[[#This Row],[ID RIESGO]],'1. IDENTIFICACION DEL RIESGO'!$AB$27:$AL$36,11,0),"")</f>
        <v/>
      </c>
      <c r="H44" s="346"/>
      <c r="I44" s="345"/>
      <c r="J44" s="345"/>
      <c r="K44" s="346"/>
      <c r="L44" s="346"/>
      <c r="M44" s="345"/>
      <c r="N44" s="346" t="str">
        <f>IF(Tabla46[[#This Row],[ID RIESGO]]="","",IF(Tabla46[[#This Row],[DESCRIPCION DEL CONTROL]]="",0,15))</f>
        <v/>
      </c>
      <c r="O44" s="346" t="str">
        <f>IF(Tabla46[[#This Row],[ID RIESGO]]="","",IF(Tabla46[[#This Row],[RESPONSABLE DEL CONTROL (CARGO)]]="",0,20))</f>
        <v/>
      </c>
      <c r="P44" s="345">
        <f>IF(Tabla46[[#This Row],[PERIODICIDAD DE EJECUCIÓN DEL CONTROL]]="",0,20)</f>
        <v>0</v>
      </c>
      <c r="Q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345" t="str">
        <f>IF(ISTEXT(Tabla46[[#This Row],[VALOR EVALUACION DISENO]]),"",IF(Tabla46[[#This Row],[VALOR EVALUACION DISENO]]&gt;96,DATOS!$AV$21,IF(Tabla46[[#This Row],[VALOR EVALUACION DISENO]]&gt;=86,DATOS!$AV$22,DATOS!$AV$23)))</f>
        <v/>
      </c>
      <c r="S44" s="352"/>
      <c r="T44" s="345" t="str">
        <f>IFERROR(VLOOKUP(Tabla46[[#This Row],[% DE CUMPLIMIENTO DE LA EJECUCION DEL CONTROL]],DATOS!$AS$38:$AT$40,2,0),"")</f>
        <v/>
      </c>
      <c r="U44" s="353" t="str">
        <f>IF(Tabla46[[#This Row],[RESULTADO EVALUACIÓN DEL DISEÑO DEL CONTROL]]="","",SUMIFS(DATOS!$AT$49:$AT$57,DATOS!$AR$49:$AR$57,Tabla46[[#This Row],[RESULTADO EVALUACIÓN DEL DISEÑO DEL CONTROL]],DATOS!$AS$49:$AS$57,Tabla46[[#This Row],[RESULTADO EVALUACION DE LA EJECUCION]]))</f>
        <v/>
      </c>
    </row>
    <row r="45" spans="1:21" s="355" customFormat="1" x14ac:dyDescent="0.25">
      <c r="A45" s="347"/>
      <c r="B45" s="348"/>
      <c r="C45" s="348"/>
      <c r="D45" s="349"/>
      <c r="E45" s="350"/>
      <c r="F45" s="345"/>
      <c r="G45" s="352" t="str">
        <f>IFERROR(VLOOKUP(Tabla46[[#This Row],[ID RIESGO]],'1. IDENTIFICACION DEL RIESGO'!$AB$27:$AL$36,11,0),"")</f>
        <v/>
      </c>
      <c r="H45" s="346"/>
      <c r="I45" s="345"/>
      <c r="J45" s="345"/>
      <c r="K45" s="346"/>
      <c r="L45" s="346"/>
      <c r="M45" s="345"/>
      <c r="N45" s="346" t="str">
        <f>IF(Tabla46[[#This Row],[ID RIESGO]]="","",IF(Tabla46[[#This Row],[DESCRIPCION DEL CONTROL]]="",0,15))</f>
        <v/>
      </c>
      <c r="O45" s="346" t="str">
        <f>IF(Tabla46[[#This Row],[ID RIESGO]]="","",IF(Tabla46[[#This Row],[RESPONSABLE DEL CONTROL (CARGO)]]="",0,20))</f>
        <v/>
      </c>
      <c r="P45" s="345">
        <f>IF(Tabla46[[#This Row],[PERIODICIDAD DE EJECUCIÓN DEL CONTROL]]="",0,20)</f>
        <v>0</v>
      </c>
      <c r="Q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345" t="str">
        <f>IF(ISTEXT(Tabla46[[#This Row],[VALOR EVALUACION DISENO]]),"",IF(Tabla46[[#This Row],[VALOR EVALUACION DISENO]]&gt;96,DATOS!$AV$21,IF(Tabla46[[#This Row],[VALOR EVALUACION DISENO]]&gt;=86,DATOS!$AV$22,DATOS!$AV$23)))</f>
        <v/>
      </c>
      <c r="S45" s="352"/>
      <c r="T45" s="345" t="str">
        <f>IFERROR(VLOOKUP(Tabla46[[#This Row],[% DE CUMPLIMIENTO DE LA EJECUCION DEL CONTROL]],DATOS!$AS$38:$AT$40,2,0),"")</f>
        <v/>
      </c>
      <c r="U45" s="353" t="str">
        <f>IF(Tabla46[[#This Row],[RESULTADO EVALUACIÓN DEL DISEÑO DEL CONTROL]]="","",SUMIFS(DATOS!$AT$49:$AT$57,DATOS!$AR$49:$AR$57,Tabla46[[#This Row],[RESULTADO EVALUACIÓN DEL DISEÑO DEL CONTROL]],DATOS!$AS$49:$AS$57,Tabla46[[#This Row],[RESULTADO EVALUACION DE LA EJECUCION]]))</f>
        <v/>
      </c>
    </row>
    <row r="46" spans="1:21" s="354" customFormat="1" x14ac:dyDescent="0.25">
      <c r="A46" s="347"/>
      <c r="B46" s="348"/>
      <c r="C46" s="348"/>
      <c r="D46" s="349"/>
      <c r="E46" s="350"/>
      <c r="F46" s="345"/>
      <c r="G46" s="352" t="str">
        <f>IFERROR(VLOOKUP(Tabla46[[#This Row],[ID RIESGO]],'1. IDENTIFICACION DEL RIESGO'!$AB$27:$AL$36,11,0),"")</f>
        <v/>
      </c>
      <c r="H46" s="345"/>
      <c r="I46" s="345"/>
      <c r="J46" s="345"/>
      <c r="K46" s="345"/>
      <c r="L46" s="345"/>
      <c r="M46" s="345"/>
      <c r="N46" s="345" t="str">
        <f>IF(Tabla46[[#This Row],[ID RIESGO]]="","",IF(Tabla46[[#This Row],[DESCRIPCION DEL CONTROL]]="",0,15))</f>
        <v/>
      </c>
      <c r="O46" s="345" t="str">
        <f>IF(Tabla46[[#This Row],[ID RIESGO]]="","",IF(Tabla46[[#This Row],[RESPONSABLE DEL CONTROL (CARGO)]]="",0,20))</f>
        <v/>
      </c>
      <c r="P46" s="345">
        <f>IF(Tabla46[[#This Row],[PERIODICIDAD DE EJECUCIÓN DEL CONTROL]]="",0,20)</f>
        <v>0</v>
      </c>
      <c r="Q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345" t="str">
        <f>IF(ISTEXT(Tabla46[[#This Row],[VALOR EVALUACION DISENO]]),"",IF(Tabla46[[#This Row],[VALOR EVALUACION DISENO]]&gt;96,DATOS!$AV$21,IF(Tabla46[[#This Row],[VALOR EVALUACION DISENO]]&gt;=86,DATOS!$AV$22,DATOS!$AV$23)))</f>
        <v/>
      </c>
      <c r="S46" s="352"/>
      <c r="T46" s="345" t="str">
        <f>IFERROR(VLOOKUP(Tabla46[[#This Row],[% DE CUMPLIMIENTO DE LA EJECUCION DEL CONTROL]],DATOS!$AS$38:$AT$40,2,0),"")</f>
        <v/>
      </c>
      <c r="U46" s="353" t="str">
        <f>IF(Tabla46[[#This Row],[RESULTADO EVALUACIÓN DEL DISEÑO DEL CONTROL]]="","",SUMIFS(DATOS!$AT$49:$AT$57,DATOS!$AR$49:$AR$57,Tabla46[[#This Row],[RESULTADO EVALUACIÓN DEL DISEÑO DEL CONTROL]],DATOS!$AS$49:$AS$57,Tabla46[[#This Row],[RESULTADO EVALUACION DE LA EJECUCION]]))</f>
        <v/>
      </c>
    </row>
    <row r="47" spans="1:21" s="354" customFormat="1" x14ac:dyDescent="0.25">
      <c r="A47" s="347"/>
      <c r="B47" s="348"/>
      <c r="C47" s="348"/>
      <c r="D47" s="349"/>
      <c r="E47" s="350"/>
      <c r="F47" s="345"/>
      <c r="G47" s="352" t="str">
        <f>IFERROR(VLOOKUP(Tabla46[[#This Row],[ID RIESGO]],'1. IDENTIFICACION DEL RIESGO'!$AB$27:$AL$36,11,0),"")</f>
        <v/>
      </c>
      <c r="H47" s="345"/>
      <c r="I47" s="345"/>
      <c r="J47" s="345"/>
      <c r="K47" s="345"/>
      <c r="L47" s="345"/>
      <c r="M47" s="345"/>
      <c r="N47" s="345" t="str">
        <f>IF(Tabla46[[#This Row],[ID RIESGO]]="","",IF(Tabla46[[#This Row],[DESCRIPCION DEL CONTROL]]="",0,15))</f>
        <v/>
      </c>
      <c r="O47" s="345" t="str">
        <f>IF(Tabla46[[#This Row],[ID RIESGO]]="","",IF(Tabla46[[#This Row],[RESPONSABLE DEL CONTROL (CARGO)]]="",0,20))</f>
        <v/>
      </c>
      <c r="P47" s="345">
        <f>IF(Tabla46[[#This Row],[PERIODICIDAD DE EJECUCIÓN DEL CONTROL]]="",0,20)</f>
        <v>0</v>
      </c>
      <c r="Q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345" t="str">
        <f>IF(ISTEXT(Tabla46[[#This Row],[VALOR EVALUACION DISENO]]),"",IF(Tabla46[[#This Row],[VALOR EVALUACION DISENO]]&gt;96,DATOS!$AV$21,IF(Tabla46[[#This Row],[VALOR EVALUACION DISENO]]&gt;=86,DATOS!$AV$22,DATOS!$AV$23)))</f>
        <v/>
      </c>
      <c r="S47" s="352"/>
      <c r="T47" s="345" t="str">
        <f>IFERROR(VLOOKUP(Tabla46[[#This Row],[% DE CUMPLIMIENTO DE LA EJECUCION DEL CONTROL]],DATOS!$AS$38:$AT$40,2,0),"")</f>
        <v/>
      </c>
      <c r="U47" s="353" t="str">
        <f>IF(Tabla46[[#This Row],[RESULTADO EVALUACIÓN DEL DISEÑO DEL CONTROL]]="","",SUMIFS(DATOS!$AT$49:$AT$57,DATOS!$AR$49:$AR$57,Tabla46[[#This Row],[RESULTADO EVALUACIÓN DEL DISEÑO DEL CONTROL]],DATOS!$AS$49:$AS$57,Tabla46[[#This Row],[RESULTADO EVALUACION DE LA EJECUCION]]))</f>
        <v/>
      </c>
    </row>
    <row r="48" spans="1:21" s="354" customFormat="1" x14ac:dyDescent="0.25">
      <c r="A48" s="347"/>
      <c r="B48" s="348"/>
      <c r="C48" s="348"/>
      <c r="D48" s="349"/>
      <c r="E48" s="350"/>
      <c r="F48" s="345"/>
      <c r="G48" s="352" t="str">
        <f>IFERROR(VLOOKUP(Tabla46[[#This Row],[ID RIESGO]],'1. IDENTIFICACION DEL RIESGO'!$AB$27:$AL$36,11,0),"")</f>
        <v/>
      </c>
      <c r="H48" s="346"/>
      <c r="I48" s="345"/>
      <c r="J48" s="345"/>
      <c r="K48" s="345"/>
      <c r="L48" s="345"/>
      <c r="M48" s="345"/>
      <c r="N48" s="345" t="str">
        <f>IF(Tabla46[[#This Row],[ID RIESGO]]="","",IF(Tabla46[[#This Row],[DESCRIPCION DEL CONTROL]]="",0,15))</f>
        <v/>
      </c>
      <c r="O48" s="345" t="str">
        <f>IF(Tabla46[[#This Row],[ID RIESGO]]="","",IF(Tabla46[[#This Row],[RESPONSABLE DEL CONTROL (CARGO)]]="",0,20))</f>
        <v/>
      </c>
      <c r="P48" s="345">
        <f>IF(Tabla46[[#This Row],[PERIODICIDAD DE EJECUCIÓN DEL CONTROL]]="",0,20)</f>
        <v>0</v>
      </c>
      <c r="Q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345" t="str">
        <f>IF(ISTEXT(Tabla46[[#This Row],[VALOR EVALUACION DISENO]]),"",IF(Tabla46[[#This Row],[VALOR EVALUACION DISENO]]&gt;96,DATOS!$AV$21,IF(Tabla46[[#This Row],[VALOR EVALUACION DISENO]]&gt;=86,DATOS!$AV$22,DATOS!$AV$23)))</f>
        <v/>
      </c>
      <c r="S48" s="352"/>
      <c r="T48" s="345" t="str">
        <f>IFERROR(VLOOKUP(Tabla46[[#This Row],[% DE CUMPLIMIENTO DE LA EJECUCION DEL CONTROL]],DATOS!$AS$38:$AT$40,2,0),"")</f>
        <v/>
      </c>
      <c r="U48" s="353" t="str">
        <f>IF(Tabla46[[#This Row],[RESULTADO EVALUACIÓN DEL DISEÑO DEL CONTROL]]="","",SUMIFS(DATOS!$AT$49:$AT$57,DATOS!$AR$49:$AR$57,Tabla46[[#This Row],[RESULTADO EVALUACIÓN DEL DISEÑO DEL CONTROL]],DATOS!$AS$49:$AS$57,Tabla46[[#This Row],[RESULTADO EVALUACION DE LA EJECUCION]]))</f>
        <v/>
      </c>
    </row>
    <row r="49" spans="1:21" s="354" customFormat="1" x14ac:dyDescent="0.25">
      <c r="A49" s="347"/>
      <c r="B49" s="348"/>
      <c r="C49" s="348"/>
      <c r="D49" s="349"/>
      <c r="E49" s="350"/>
      <c r="F49" s="345"/>
      <c r="G49" s="352" t="str">
        <f>IFERROR(VLOOKUP(Tabla46[[#This Row],[ID RIESGO]],'1. IDENTIFICACION DEL RIESGO'!$AB$27:$AL$36,11,0),"")</f>
        <v/>
      </c>
      <c r="H49" s="345"/>
      <c r="I49" s="345"/>
      <c r="J49" s="345"/>
      <c r="K49" s="345"/>
      <c r="L49" s="345"/>
      <c r="M49" s="345"/>
      <c r="N49" s="345" t="str">
        <f>IF(Tabla46[[#This Row],[ID RIESGO]]="","",IF(Tabla46[[#This Row],[DESCRIPCION DEL CONTROL]]="",0,15))</f>
        <v/>
      </c>
      <c r="O49" s="345" t="str">
        <f>IF(Tabla46[[#This Row],[ID RIESGO]]="","",IF(Tabla46[[#This Row],[RESPONSABLE DEL CONTROL (CARGO)]]="",0,20))</f>
        <v/>
      </c>
      <c r="P49" s="345">
        <f>IF(Tabla46[[#This Row],[PERIODICIDAD DE EJECUCIÓN DEL CONTROL]]="",0,20)</f>
        <v>0</v>
      </c>
      <c r="Q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345" t="str">
        <f>IF(ISTEXT(Tabla46[[#This Row],[VALOR EVALUACION DISENO]]),"",IF(Tabla46[[#This Row],[VALOR EVALUACION DISENO]]&gt;96,DATOS!$AV$21,IF(Tabla46[[#This Row],[VALOR EVALUACION DISENO]]&gt;=86,DATOS!$AV$22,DATOS!$AV$23)))</f>
        <v/>
      </c>
      <c r="S49" s="352"/>
      <c r="T49" s="345" t="str">
        <f>IFERROR(VLOOKUP(Tabla46[[#This Row],[% DE CUMPLIMIENTO DE LA EJECUCION DEL CONTROL]],DATOS!$AS$38:$AT$40,2,0),"")</f>
        <v/>
      </c>
      <c r="U49" s="353" t="str">
        <f>IF(Tabla46[[#This Row],[RESULTADO EVALUACIÓN DEL DISEÑO DEL CONTROL]]="","",SUMIFS(DATOS!$AT$49:$AT$57,DATOS!$AR$49:$AR$57,Tabla46[[#This Row],[RESULTADO EVALUACIÓN DEL DISEÑO DEL CONTROL]],DATOS!$AS$49:$AS$57,Tabla46[[#This Row],[RESULTADO EVALUACION DE LA EJECUCION]]))</f>
        <v/>
      </c>
    </row>
    <row r="50" spans="1:21" s="354" customFormat="1" x14ac:dyDescent="0.25">
      <c r="A50" s="347"/>
      <c r="B50" s="348"/>
      <c r="C50" s="348"/>
      <c r="D50" s="349"/>
      <c r="E50" s="350"/>
      <c r="F50" s="345"/>
      <c r="G50" s="352" t="str">
        <f>IFERROR(VLOOKUP(Tabla46[[#This Row],[ID RIESGO]],'1. IDENTIFICACION DEL RIESGO'!$AB$27:$AL$36,11,0),"")</f>
        <v/>
      </c>
      <c r="H50" s="345"/>
      <c r="I50" s="345"/>
      <c r="J50" s="345"/>
      <c r="K50" s="345"/>
      <c r="L50" s="345"/>
      <c r="M50" s="345"/>
      <c r="N50" s="345" t="str">
        <f>IF(Tabla46[[#This Row],[ID RIESGO]]="","",IF(Tabla46[[#This Row],[DESCRIPCION DEL CONTROL]]="",0,15))</f>
        <v/>
      </c>
      <c r="O50" s="345" t="str">
        <f>IF(Tabla46[[#This Row],[ID RIESGO]]="","",IF(Tabla46[[#This Row],[RESPONSABLE DEL CONTROL (CARGO)]]="",0,20))</f>
        <v/>
      </c>
      <c r="P50" s="345">
        <f>IF(Tabla46[[#This Row],[PERIODICIDAD DE EJECUCIÓN DEL CONTROL]]="",0,20)</f>
        <v>0</v>
      </c>
      <c r="Q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345" t="str">
        <f>IF(ISTEXT(Tabla46[[#This Row],[VALOR EVALUACION DISENO]]),"",IF(Tabla46[[#This Row],[VALOR EVALUACION DISENO]]&gt;96,DATOS!$AV$21,IF(Tabla46[[#This Row],[VALOR EVALUACION DISENO]]&gt;=86,DATOS!$AV$22,DATOS!$AV$23)))</f>
        <v/>
      </c>
      <c r="S50" s="352"/>
      <c r="T50" s="345" t="str">
        <f>IFERROR(VLOOKUP(Tabla46[[#This Row],[% DE CUMPLIMIENTO DE LA EJECUCION DEL CONTROL]],DATOS!$AS$38:$AT$40,2,0),"")</f>
        <v/>
      </c>
      <c r="U50" s="353" t="str">
        <f>IF(Tabla46[[#This Row],[RESULTADO EVALUACIÓN DEL DISEÑO DEL CONTROL]]="","",SUMIFS(DATOS!$AT$49:$AT$57,DATOS!$AR$49:$AR$57,Tabla46[[#This Row],[RESULTADO EVALUACIÓN DEL DISEÑO DEL CONTROL]],DATOS!$AS$49:$AS$57,Tabla46[[#This Row],[RESULTADO EVALUACION DE LA EJECUCION]]))</f>
        <v/>
      </c>
    </row>
    <row r="51" spans="1:21" s="354" customFormat="1" x14ac:dyDescent="0.25">
      <c r="A51" s="347"/>
      <c r="B51" s="348"/>
      <c r="C51" s="348"/>
      <c r="D51" s="349"/>
      <c r="E51" s="350"/>
      <c r="F51" s="345"/>
      <c r="G51" s="352" t="str">
        <f>IFERROR(VLOOKUP(Tabla46[[#This Row],[ID RIESGO]],'1. IDENTIFICACION DEL RIESGO'!$AB$27:$AL$36,11,0),"")</f>
        <v/>
      </c>
      <c r="H51" s="345"/>
      <c r="I51" s="345"/>
      <c r="J51" s="345"/>
      <c r="K51" s="345"/>
      <c r="L51" s="345"/>
      <c r="M51" s="345"/>
      <c r="N51" s="345" t="str">
        <f>IF(Tabla46[[#This Row],[ID RIESGO]]="","",IF(Tabla46[[#This Row],[DESCRIPCION DEL CONTROL]]="",0,15))</f>
        <v/>
      </c>
      <c r="O51" s="345" t="str">
        <f>IF(Tabla46[[#This Row],[ID RIESGO]]="","",IF(Tabla46[[#This Row],[RESPONSABLE DEL CONTROL (CARGO)]]="",0,20))</f>
        <v/>
      </c>
      <c r="P51" s="345">
        <f>IF(Tabla46[[#This Row],[PERIODICIDAD DE EJECUCIÓN DEL CONTROL]]="",0,20)</f>
        <v>0</v>
      </c>
      <c r="Q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345" t="str">
        <f>IF(ISTEXT(Tabla46[[#This Row],[VALOR EVALUACION DISENO]]),"",IF(Tabla46[[#This Row],[VALOR EVALUACION DISENO]]&gt;96,DATOS!$AV$21,IF(Tabla46[[#This Row],[VALOR EVALUACION DISENO]]&gt;=86,DATOS!$AV$22,DATOS!$AV$23)))</f>
        <v/>
      </c>
      <c r="S51" s="352"/>
      <c r="T51" s="345" t="str">
        <f>IFERROR(VLOOKUP(Tabla46[[#This Row],[% DE CUMPLIMIENTO DE LA EJECUCION DEL CONTROL]],DATOS!$AS$38:$AT$40,2,0),"")</f>
        <v/>
      </c>
      <c r="U51" s="353" t="str">
        <f>IF(Tabla46[[#This Row],[RESULTADO EVALUACIÓN DEL DISEÑO DEL CONTROL]]="","",SUMIFS(DATOS!$AT$49:$AT$57,DATOS!$AR$49:$AR$57,Tabla46[[#This Row],[RESULTADO EVALUACIÓN DEL DISEÑO DEL CONTROL]],DATOS!$AS$49:$AS$57,Tabla46[[#This Row],[RESULTADO EVALUACION DE LA EJECUCION]]))</f>
        <v/>
      </c>
    </row>
    <row r="52" spans="1:21" s="354" customFormat="1" x14ac:dyDescent="0.25">
      <c r="A52" s="347"/>
      <c r="B52" s="348"/>
      <c r="C52" s="348"/>
      <c r="D52" s="349"/>
      <c r="E52" s="350"/>
      <c r="F52" s="345"/>
      <c r="G52" s="352" t="str">
        <f>IFERROR(VLOOKUP(Tabla46[[#This Row],[ID RIESGO]],'1. IDENTIFICACION DEL RIESGO'!$AB$27:$AL$36,11,0),"")</f>
        <v/>
      </c>
      <c r="H52" s="356"/>
      <c r="I52" s="356"/>
      <c r="J52" s="345"/>
      <c r="K52" s="356"/>
      <c r="L52" s="356"/>
      <c r="M52" s="345"/>
      <c r="N52" s="356" t="str">
        <f>IF(Tabla46[[#This Row],[ID RIESGO]]="","",IF(Tabla46[[#This Row],[DESCRIPCION DEL CONTROL]]="",0,15))</f>
        <v/>
      </c>
      <c r="O52" s="345" t="str">
        <f>IF(Tabla46[[#This Row],[ID RIESGO]]="","",IF(Tabla46[[#This Row],[RESPONSABLE DEL CONTROL (CARGO)]]="",0,20))</f>
        <v/>
      </c>
      <c r="P52" s="345">
        <f>IF(Tabla46[[#This Row],[PERIODICIDAD DE EJECUCIÓN DEL CONTROL]]="",0,20)</f>
        <v>0</v>
      </c>
      <c r="Q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345" t="str">
        <f>IF(ISTEXT(Tabla46[[#This Row],[VALOR EVALUACION DISENO]]),"",IF(Tabla46[[#This Row],[VALOR EVALUACION DISENO]]&gt;96,DATOS!$AV$21,IF(Tabla46[[#This Row],[VALOR EVALUACION DISENO]]&gt;=86,DATOS!$AV$22,DATOS!$AV$23)))</f>
        <v/>
      </c>
      <c r="S52" s="352"/>
      <c r="T52" s="345" t="str">
        <f>IFERROR(VLOOKUP(Tabla46[[#This Row],[% DE CUMPLIMIENTO DE LA EJECUCION DEL CONTROL]],DATOS!$AS$38:$AT$40,2,0),"")</f>
        <v/>
      </c>
      <c r="U52" s="353" t="str">
        <f>IF(Tabla46[[#This Row],[RESULTADO EVALUACIÓN DEL DISEÑO DEL CONTROL]]="","",SUMIFS(DATOS!$AT$49:$AT$57,DATOS!$AR$49:$AR$57,Tabla46[[#This Row],[RESULTADO EVALUACIÓN DEL DISEÑO DEL CONTROL]],DATOS!$AS$49:$AS$57,Tabla46[[#This Row],[RESULTADO EVALUACION DE LA EJECUCION]]))</f>
        <v/>
      </c>
    </row>
    <row r="53" spans="1:21" s="354" customFormat="1" x14ac:dyDescent="0.25">
      <c r="A53" s="347"/>
      <c r="B53" s="348"/>
      <c r="C53" s="348"/>
      <c r="D53" s="349"/>
      <c r="E53" s="350"/>
      <c r="F53" s="345"/>
      <c r="G53" s="352" t="str">
        <f>IFERROR(VLOOKUP(Tabla46[[#This Row],[ID RIESGO]],'1. IDENTIFICACION DEL RIESGO'!$AB$27:$AL$36,11,0),"")</f>
        <v/>
      </c>
      <c r="H53" s="345"/>
      <c r="I53" s="345"/>
      <c r="J53" s="345"/>
      <c r="K53" s="356"/>
      <c r="L53" s="356"/>
      <c r="M53" s="345"/>
      <c r="N53" s="356" t="str">
        <f>IF(Tabla46[[#This Row],[ID RIESGO]]="","",IF(Tabla46[[#This Row],[DESCRIPCION DEL CONTROL]]="",0,15))</f>
        <v/>
      </c>
      <c r="O53" s="345" t="str">
        <f>IF(Tabla46[[#This Row],[ID RIESGO]]="","",IF(Tabla46[[#This Row],[RESPONSABLE DEL CONTROL (CARGO)]]="",0,20))</f>
        <v/>
      </c>
      <c r="P53" s="345">
        <f>IF(Tabla46[[#This Row],[PERIODICIDAD DE EJECUCIÓN DEL CONTROL]]="",0,20)</f>
        <v>0</v>
      </c>
      <c r="Q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345" t="str">
        <f>IF(ISTEXT(Tabla46[[#This Row],[VALOR EVALUACION DISENO]]),"",IF(Tabla46[[#This Row],[VALOR EVALUACION DISENO]]&gt;96,DATOS!$AV$21,IF(Tabla46[[#This Row],[VALOR EVALUACION DISENO]]&gt;=86,DATOS!$AV$22,DATOS!$AV$23)))</f>
        <v/>
      </c>
      <c r="S53" s="352"/>
      <c r="T53" s="345" t="str">
        <f>IFERROR(VLOOKUP(Tabla46[[#This Row],[% DE CUMPLIMIENTO DE LA EJECUCION DEL CONTROL]],DATOS!$AS$38:$AT$40,2,0),"")</f>
        <v/>
      </c>
      <c r="U53" s="353" t="str">
        <f>IF(Tabla46[[#This Row],[RESULTADO EVALUACIÓN DEL DISEÑO DEL CONTROL]]="","",SUMIFS(DATOS!$AT$49:$AT$57,DATOS!$AR$49:$AR$57,Tabla46[[#This Row],[RESULTADO EVALUACIÓN DEL DISEÑO DEL CONTROL]],DATOS!$AS$49:$AS$57,Tabla46[[#This Row],[RESULTADO EVALUACION DE LA EJECUCION]]))</f>
        <v/>
      </c>
    </row>
    <row r="54" spans="1:21" s="354" customFormat="1" x14ac:dyDescent="0.25">
      <c r="A54" s="347"/>
      <c r="B54" s="348"/>
      <c r="C54" s="348"/>
      <c r="D54" s="349"/>
      <c r="E54" s="350"/>
      <c r="F54" s="345"/>
      <c r="G54" s="352" t="str">
        <f>IFERROR(VLOOKUP(Tabla46[[#This Row],[ID RIESGO]],'1. IDENTIFICACION DEL RIESGO'!$AB$27:$AL$36,11,0),"")</f>
        <v/>
      </c>
      <c r="H54" s="356"/>
      <c r="I54" s="356"/>
      <c r="J54" s="345"/>
      <c r="K54" s="356"/>
      <c r="L54" s="356"/>
      <c r="M54" s="345"/>
      <c r="N54" s="356" t="str">
        <f>IF(Tabla46[[#This Row],[ID RIESGO]]="","",IF(Tabla46[[#This Row],[DESCRIPCION DEL CONTROL]]="",0,15))</f>
        <v/>
      </c>
      <c r="O54" s="345" t="str">
        <f>IF(Tabla46[[#This Row],[ID RIESGO]]="","",IF(Tabla46[[#This Row],[RESPONSABLE DEL CONTROL (CARGO)]]="",0,20))</f>
        <v/>
      </c>
      <c r="P54" s="345">
        <f>IF(Tabla46[[#This Row],[PERIODICIDAD DE EJECUCIÓN DEL CONTROL]]="",0,20)</f>
        <v>0</v>
      </c>
      <c r="Q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345" t="str">
        <f>IF(ISTEXT(Tabla46[[#This Row],[VALOR EVALUACION DISENO]]),"",IF(Tabla46[[#This Row],[VALOR EVALUACION DISENO]]&gt;96,DATOS!$AV$21,IF(Tabla46[[#This Row],[VALOR EVALUACION DISENO]]&gt;=86,DATOS!$AV$22,DATOS!$AV$23)))</f>
        <v/>
      </c>
      <c r="S54" s="352"/>
      <c r="T54" s="345" t="str">
        <f>IFERROR(VLOOKUP(Tabla46[[#This Row],[% DE CUMPLIMIENTO DE LA EJECUCION DEL CONTROL]],DATOS!$AS$38:$AT$40,2,0),"")</f>
        <v/>
      </c>
      <c r="U54" s="353" t="str">
        <f>IF(Tabla46[[#This Row],[RESULTADO EVALUACIÓN DEL DISEÑO DEL CONTROL]]="","",SUMIFS(DATOS!$AT$49:$AT$57,DATOS!$AR$49:$AR$57,Tabla46[[#This Row],[RESULTADO EVALUACIÓN DEL DISEÑO DEL CONTROL]],DATOS!$AS$49:$AS$57,Tabla46[[#This Row],[RESULTADO EVALUACION DE LA EJECUCION]]))</f>
        <v/>
      </c>
    </row>
    <row r="55" spans="1:21" s="354" customFormat="1" x14ac:dyDescent="0.25">
      <c r="A55" s="347"/>
      <c r="B55" s="348"/>
      <c r="C55" s="348"/>
      <c r="D55" s="349"/>
      <c r="E55" s="350"/>
      <c r="F55" s="345"/>
      <c r="G55" s="352" t="str">
        <f>IFERROR(VLOOKUP(Tabla46[[#This Row],[ID RIESGO]],'1. IDENTIFICACION DEL RIESGO'!$AB$27:$AL$36,11,0),"")</f>
        <v/>
      </c>
      <c r="H55" s="356"/>
      <c r="I55" s="356"/>
      <c r="J55" s="345"/>
      <c r="K55" s="356"/>
      <c r="L55" s="356"/>
      <c r="M55" s="345"/>
      <c r="N55" s="356" t="str">
        <f>IF(Tabla46[[#This Row],[ID RIESGO]]="","",IF(Tabla46[[#This Row],[DESCRIPCION DEL CONTROL]]="",0,15))</f>
        <v/>
      </c>
      <c r="O55" s="345" t="str">
        <f>IF(Tabla46[[#This Row],[ID RIESGO]]="","",IF(Tabla46[[#This Row],[RESPONSABLE DEL CONTROL (CARGO)]]="",0,20))</f>
        <v/>
      </c>
      <c r="P55" s="345">
        <f>IF(Tabla46[[#This Row],[PERIODICIDAD DE EJECUCIÓN DEL CONTROL]]="",0,20)</f>
        <v>0</v>
      </c>
      <c r="Q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345" t="str">
        <f>IF(ISTEXT(Tabla46[[#This Row],[VALOR EVALUACION DISENO]]),"",IF(Tabla46[[#This Row],[VALOR EVALUACION DISENO]]&gt;96,DATOS!$AV$21,IF(Tabla46[[#This Row],[VALOR EVALUACION DISENO]]&gt;=86,DATOS!$AV$22,DATOS!$AV$23)))</f>
        <v/>
      </c>
      <c r="S55" s="352"/>
      <c r="T55" s="345" t="str">
        <f>IFERROR(VLOOKUP(Tabla46[[#This Row],[% DE CUMPLIMIENTO DE LA EJECUCION DEL CONTROL]],DATOS!$AS$38:$AT$40,2,0),"")</f>
        <v/>
      </c>
      <c r="U55" s="353" t="str">
        <f>IF(Tabla46[[#This Row],[RESULTADO EVALUACIÓN DEL DISEÑO DEL CONTROL]]="","",SUMIFS(DATOS!$AT$49:$AT$57,DATOS!$AR$49:$AR$57,Tabla46[[#This Row],[RESULTADO EVALUACIÓN DEL DISEÑO DEL CONTROL]],DATOS!$AS$49:$AS$57,Tabla46[[#This Row],[RESULTADO EVALUACION DE LA EJECUCION]]))</f>
        <v/>
      </c>
    </row>
    <row r="56" spans="1:21" s="354" customFormat="1" x14ac:dyDescent="0.25">
      <c r="A56" s="347"/>
      <c r="B56" s="348"/>
      <c r="C56" s="348"/>
      <c r="D56" s="349"/>
      <c r="E56" s="350"/>
      <c r="F56" s="345"/>
      <c r="G56" s="352" t="str">
        <f>IFERROR(VLOOKUP(Tabla46[[#This Row],[ID RIESGO]],'1. IDENTIFICACION DEL RIESGO'!$AB$27:$AL$36,11,0),"")</f>
        <v/>
      </c>
      <c r="H56" s="345"/>
      <c r="I56" s="345"/>
      <c r="J56" s="345"/>
      <c r="K56" s="345"/>
      <c r="L56" s="345"/>
      <c r="M56" s="345"/>
      <c r="N56" s="345" t="str">
        <f>IF(Tabla46[[#This Row],[ID RIESGO]]="","",IF(Tabla46[[#This Row],[DESCRIPCION DEL CONTROL]]="",0,15))</f>
        <v/>
      </c>
      <c r="O56" s="345" t="str">
        <f>IF(Tabla46[[#This Row],[ID RIESGO]]="","",IF(Tabla46[[#This Row],[RESPONSABLE DEL CONTROL (CARGO)]]="",0,20))</f>
        <v/>
      </c>
      <c r="P56" s="345">
        <f>IF(Tabla46[[#This Row],[PERIODICIDAD DE EJECUCIÓN DEL CONTROL]]="",0,20)</f>
        <v>0</v>
      </c>
      <c r="Q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345" t="str">
        <f>IF(ISTEXT(Tabla46[[#This Row],[VALOR EVALUACION DISENO]]),"",IF(Tabla46[[#This Row],[VALOR EVALUACION DISENO]]&gt;96,DATOS!$AV$21,IF(Tabla46[[#This Row],[VALOR EVALUACION DISENO]]&gt;=86,DATOS!$AV$22,DATOS!$AV$23)))</f>
        <v/>
      </c>
      <c r="S56" s="352"/>
      <c r="T56" s="345" t="str">
        <f>IFERROR(VLOOKUP(Tabla46[[#This Row],[% DE CUMPLIMIENTO DE LA EJECUCION DEL CONTROL]],DATOS!$AS$38:$AT$40,2,0),"")</f>
        <v/>
      </c>
      <c r="U56" s="353" t="str">
        <f>IF(Tabla46[[#This Row],[RESULTADO EVALUACIÓN DEL DISEÑO DEL CONTROL]]="","",SUMIFS(DATOS!$AT$49:$AT$57,DATOS!$AR$49:$AR$57,Tabla46[[#This Row],[RESULTADO EVALUACIÓN DEL DISEÑO DEL CONTROL]],DATOS!$AS$49:$AS$57,Tabla46[[#This Row],[RESULTADO EVALUACION DE LA EJECUCION]]))</f>
        <v/>
      </c>
    </row>
    <row r="57" spans="1:21" s="354" customFormat="1" x14ac:dyDescent="0.25">
      <c r="A57" s="347"/>
      <c r="B57" s="348"/>
      <c r="C57" s="348"/>
      <c r="D57" s="349"/>
      <c r="E57" s="350"/>
      <c r="F57" s="345"/>
      <c r="G57" s="352" t="str">
        <f>IFERROR(VLOOKUP(Tabla46[[#This Row],[ID RIESGO]],'1. IDENTIFICACION DEL RIESGO'!$AB$27:$AL$36,11,0),"")</f>
        <v/>
      </c>
      <c r="H57" s="345"/>
      <c r="I57" s="345"/>
      <c r="J57" s="345"/>
      <c r="K57" s="345"/>
      <c r="L57" s="345"/>
      <c r="M57" s="345"/>
      <c r="N57" s="345" t="str">
        <f>IF(Tabla46[[#This Row],[ID RIESGO]]="","",IF(Tabla46[[#This Row],[DESCRIPCION DEL CONTROL]]="",0,15))</f>
        <v/>
      </c>
      <c r="O57" s="345" t="str">
        <f>IF(Tabla46[[#This Row],[ID RIESGO]]="","",IF(Tabla46[[#This Row],[RESPONSABLE DEL CONTROL (CARGO)]]="",0,20))</f>
        <v/>
      </c>
      <c r="P57" s="345">
        <f>IF(Tabla46[[#This Row],[PERIODICIDAD DE EJECUCIÓN DEL CONTROL]]="",0,20)</f>
        <v>0</v>
      </c>
      <c r="Q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345" t="str">
        <f>IF(ISTEXT(Tabla46[[#This Row],[VALOR EVALUACION DISENO]]),"",IF(Tabla46[[#This Row],[VALOR EVALUACION DISENO]]&gt;96,DATOS!$AV$21,IF(Tabla46[[#This Row],[VALOR EVALUACION DISENO]]&gt;=86,DATOS!$AV$22,DATOS!$AV$23)))</f>
        <v/>
      </c>
      <c r="S57" s="352"/>
      <c r="T57" s="345" t="str">
        <f>IFERROR(VLOOKUP(Tabla46[[#This Row],[% DE CUMPLIMIENTO DE LA EJECUCION DEL CONTROL]],DATOS!$AS$38:$AT$40,2,0),"")</f>
        <v/>
      </c>
      <c r="U57" s="353" t="str">
        <f>IF(Tabla46[[#This Row],[RESULTADO EVALUACIÓN DEL DISEÑO DEL CONTROL]]="","",SUMIFS(DATOS!$AT$49:$AT$57,DATOS!$AR$49:$AR$57,Tabla46[[#This Row],[RESULTADO EVALUACIÓN DEL DISEÑO DEL CONTROL]],DATOS!$AS$49:$AS$57,Tabla46[[#This Row],[RESULTADO EVALUACION DE LA EJECUCION]]))</f>
        <v/>
      </c>
    </row>
    <row r="58" spans="1:21" s="354" customFormat="1" x14ac:dyDescent="0.25">
      <c r="A58" s="347"/>
      <c r="B58" s="348"/>
      <c r="C58" s="348"/>
      <c r="D58" s="349"/>
      <c r="E58" s="350"/>
      <c r="F58" s="345"/>
      <c r="G58" s="352" t="str">
        <f>IFERROR(VLOOKUP(Tabla46[[#This Row],[ID RIESGO]],'1. IDENTIFICACION DEL RIESGO'!$AB$27:$AL$36,11,0),"")</f>
        <v/>
      </c>
      <c r="H58" s="345"/>
      <c r="I58" s="345"/>
      <c r="J58" s="345"/>
      <c r="K58" s="351"/>
      <c r="L58" s="351"/>
      <c r="M58" s="345"/>
      <c r="N58" s="351" t="str">
        <f>IF(Tabla46[[#This Row],[ID RIESGO]]="","",IF(Tabla46[[#This Row],[DESCRIPCION DEL CONTROL]]="",0,15))</f>
        <v/>
      </c>
      <c r="O58" s="351" t="str">
        <f>IF(Tabla46[[#This Row],[ID RIESGO]]="","",IF(Tabla46[[#This Row],[RESPONSABLE DEL CONTROL (CARGO)]]="",0,20))</f>
        <v/>
      </c>
      <c r="P58" s="345">
        <f>IF(Tabla46[[#This Row],[PERIODICIDAD DE EJECUCIÓN DEL CONTROL]]="",0,20)</f>
        <v>0</v>
      </c>
      <c r="Q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345" t="str">
        <f>IF(ISTEXT(Tabla46[[#This Row],[VALOR EVALUACION DISENO]]),"",IF(Tabla46[[#This Row],[VALOR EVALUACION DISENO]]&gt;96,DATOS!$AV$21,IF(Tabla46[[#This Row],[VALOR EVALUACION DISENO]]&gt;=86,DATOS!$AV$22,DATOS!$AV$23)))</f>
        <v/>
      </c>
      <c r="S58" s="352"/>
      <c r="T58" s="345" t="str">
        <f>IFERROR(VLOOKUP(Tabla46[[#This Row],[% DE CUMPLIMIENTO DE LA EJECUCION DEL CONTROL]],DATOS!$AS$38:$AT$40,2,0),"")</f>
        <v/>
      </c>
      <c r="U58" s="353" t="str">
        <f>IF(Tabla46[[#This Row],[RESULTADO EVALUACIÓN DEL DISEÑO DEL CONTROL]]="","",SUMIFS(DATOS!$AT$49:$AT$57,DATOS!$AR$49:$AR$57,Tabla46[[#This Row],[RESULTADO EVALUACIÓN DEL DISEÑO DEL CONTROL]],DATOS!$AS$49:$AS$57,Tabla46[[#This Row],[RESULTADO EVALUACION DE LA EJECUCION]]))</f>
        <v/>
      </c>
    </row>
    <row r="59" spans="1:21" s="354" customFormat="1" x14ac:dyDescent="0.25">
      <c r="A59" s="347"/>
      <c r="B59" s="348"/>
      <c r="C59" s="348"/>
      <c r="D59" s="349"/>
      <c r="E59" s="350"/>
      <c r="F59" s="345"/>
      <c r="G59" s="352" t="str">
        <f>IFERROR(VLOOKUP(Tabla46[[#This Row],[ID RIESGO]],'1. IDENTIFICACION DEL RIESGO'!$AB$27:$AL$36,11,0),"")</f>
        <v/>
      </c>
      <c r="H59" s="345"/>
      <c r="I59" s="345"/>
      <c r="J59" s="345"/>
      <c r="K59" s="345"/>
      <c r="L59" s="345"/>
      <c r="M59" s="345"/>
      <c r="N59" s="345" t="str">
        <f>IF(Tabla46[[#This Row],[ID RIESGO]]="","",IF(Tabla46[[#This Row],[DESCRIPCION DEL CONTROL]]="",0,15))</f>
        <v/>
      </c>
      <c r="O59" s="345" t="str">
        <f>IF(Tabla46[[#This Row],[ID RIESGO]]="","",IF(Tabla46[[#This Row],[RESPONSABLE DEL CONTROL (CARGO)]]="",0,20))</f>
        <v/>
      </c>
      <c r="P59" s="345">
        <f>IF(Tabla46[[#This Row],[PERIODICIDAD DE EJECUCIÓN DEL CONTROL]]="",0,20)</f>
        <v>0</v>
      </c>
      <c r="Q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345" t="str">
        <f>IF(ISTEXT(Tabla46[[#This Row],[VALOR EVALUACION DISENO]]),"",IF(Tabla46[[#This Row],[VALOR EVALUACION DISENO]]&gt;96,DATOS!$AV$21,IF(Tabla46[[#This Row],[VALOR EVALUACION DISENO]]&gt;=86,DATOS!$AV$22,DATOS!$AV$23)))</f>
        <v/>
      </c>
      <c r="S59" s="352"/>
      <c r="T59" s="345" t="str">
        <f>IFERROR(VLOOKUP(Tabla46[[#This Row],[% DE CUMPLIMIENTO DE LA EJECUCION DEL CONTROL]],DATOS!$AS$38:$AT$40,2,0),"")</f>
        <v/>
      </c>
      <c r="U59" s="353" t="str">
        <f>IF(Tabla46[[#This Row],[RESULTADO EVALUACIÓN DEL DISEÑO DEL CONTROL]]="","",SUMIFS(DATOS!$AT$49:$AT$57,DATOS!$AR$49:$AR$57,Tabla46[[#This Row],[RESULTADO EVALUACIÓN DEL DISEÑO DEL CONTROL]],DATOS!$AS$49:$AS$57,Tabla46[[#This Row],[RESULTADO EVALUACION DE LA EJECUCION]]))</f>
        <v/>
      </c>
    </row>
    <row r="60" spans="1:21" s="354" customFormat="1" x14ac:dyDescent="0.25">
      <c r="A60" s="347"/>
      <c r="B60" s="348"/>
      <c r="C60" s="348"/>
      <c r="D60" s="349"/>
      <c r="E60" s="350"/>
      <c r="F60" s="345"/>
      <c r="G60" s="352" t="str">
        <f>IFERROR(VLOOKUP(Tabla46[[#This Row],[ID RIESGO]],'1. IDENTIFICACION DEL RIESGO'!$AB$27:$AL$36,11,0),"")</f>
        <v/>
      </c>
      <c r="H60" s="345"/>
      <c r="I60" s="345"/>
      <c r="J60" s="345"/>
      <c r="K60" s="345"/>
      <c r="L60" s="345"/>
      <c r="M60" s="345"/>
      <c r="N60" s="345" t="str">
        <f>IF(Tabla46[[#This Row],[ID RIESGO]]="","",IF(Tabla46[[#This Row],[DESCRIPCION DEL CONTROL]]="",0,15))</f>
        <v/>
      </c>
      <c r="O60" s="345" t="str">
        <f>IF(Tabla46[[#This Row],[ID RIESGO]]="","",IF(Tabla46[[#This Row],[RESPONSABLE DEL CONTROL (CARGO)]]="",0,20))</f>
        <v/>
      </c>
      <c r="P60" s="345">
        <f>IF(Tabla46[[#This Row],[PERIODICIDAD DE EJECUCIÓN DEL CONTROL]]="",0,20)</f>
        <v>0</v>
      </c>
      <c r="Q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345" t="str">
        <f>IF(ISTEXT(Tabla46[[#This Row],[VALOR EVALUACION DISENO]]),"",IF(Tabla46[[#This Row],[VALOR EVALUACION DISENO]]&gt;96,DATOS!$AV$21,IF(Tabla46[[#This Row],[VALOR EVALUACION DISENO]]&gt;=86,DATOS!$AV$22,DATOS!$AV$23)))</f>
        <v/>
      </c>
      <c r="S60" s="352"/>
      <c r="T60" s="345" t="str">
        <f>IFERROR(VLOOKUP(Tabla46[[#This Row],[% DE CUMPLIMIENTO DE LA EJECUCION DEL CONTROL]],DATOS!$AS$38:$AT$40,2,0),"")</f>
        <v/>
      </c>
      <c r="U60" s="353" t="str">
        <f>IF(Tabla46[[#This Row],[RESULTADO EVALUACIÓN DEL DISEÑO DEL CONTROL]]="","",SUMIFS(DATOS!$AT$49:$AT$57,DATOS!$AR$49:$AR$57,Tabla46[[#This Row],[RESULTADO EVALUACIÓN DEL DISEÑO DEL CONTROL]],DATOS!$AS$49:$AS$57,Tabla46[[#This Row],[RESULTADO EVALUACION DE LA EJECUCION]]))</f>
        <v/>
      </c>
    </row>
    <row r="61" spans="1:21" s="354" customFormat="1" x14ac:dyDescent="0.25">
      <c r="A61" s="347"/>
      <c r="B61" s="348"/>
      <c r="C61" s="348"/>
      <c r="D61" s="349"/>
      <c r="E61" s="350"/>
      <c r="F61" s="345"/>
      <c r="G61" s="352" t="str">
        <f>IFERROR(VLOOKUP(Tabla46[[#This Row],[ID RIESGO]],'1. IDENTIFICACION DEL RIESGO'!$AB$27:$AL$36,11,0),"")</f>
        <v/>
      </c>
      <c r="H61" s="345"/>
      <c r="I61" s="345"/>
      <c r="J61" s="345"/>
      <c r="K61" s="345"/>
      <c r="L61" s="345"/>
      <c r="M61" s="345"/>
      <c r="N61" s="345" t="str">
        <f>IF(Tabla46[[#This Row],[ID RIESGO]]="","",IF(Tabla46[[#This Row],[DESCRIPCION DEL CONTROL]]="",0,15))</f>
        <v/>
      </c>
      <c r="O61" s="345" t="str">
        <f>IF(Tabla46[[#This Row],[ID RIESGO]]="","",IF(Tabla46[[#This Row],[RESPONSABLE DEL CONTROL (CARGO)]]="",0,20))</f>
        <v/>
      </c>
      <c r="P61" s="345">
        <f>IF(Tabla46[[#This Row],[PERIODICIDAD DE EJECUCIÓN DEL CONTROL]]="",0,20)</f>
        <v>0</v>
      </c>
      <c r="Q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345" t="str">
        <f>IF(ISTEXT(Tabla46[[#This Row],[VALOR EVALUACION DISENO]]),"",IF(Tabla46[[#This Row],[VALOR EVALUACION DISENO]]&gt;96,DATOS!$AV$21,IF(Tabla46[[#This Row],[VALOR EVALUACION DISENO]]&gt;=86,DATOS!$AV$22,DATOS!$AV$23)))</f>
        <v/>
      </c>
      <c r="S61" s="352"/>
      <c r="T61" s="345" t="str">
        <f>IFERROR(VLOOKUP(Tabla46[[#This Row],[% DE CUMPLIMIENTO DE LA EJECUCION DEL CONTROL]],DATOS!$AS$38:$AT$40,2,0),"")</f>
        <v/>
      </c>
      <c r="U61" s="353" t="str">
        <f>IF(Tabla46[[#This Row],[RESULTADO EVALUACIÓN DEL DISEÑO DEL CONTROL]]="","",SUMIFS(DATOS!$AT$49:$AT$57,DATOS!$AR$49:$AR$57,Tabla46[[#This Row],[RESULTADO EVALUACIÓN DEL DISEÑO DEL CONTROL]],DATOS!$AS$49:$AS$57,Tabla46[[#This Row],[RESULTADO EVALUACION DE LA EJECUCION]]))</f>
        <v/>
      </c>
    </row>
    <row r="62" spans="1:21" s="102" customFormat="1" x14ac:dyDescent="0.25">
      <c r="A62" s="358"/>
      <c r="B62" s="62"/>
      <c r="C62" s="62"/>
      <c r="D62" s="72"/>
      <c r="E62" s="359"/>
      <c r="F62" s="345"/>
      <c r="G62" s="352" t="str">
        <f>IFERROR(VLOOKUP(Tabla46[[#This Row],[ID RIESGO]],'1. IDENTIFICACION DEL RIESGO'!$AB$27:$AL$36,11,0),"")</f>
        <v/>
      </c>
      <c r="H62" s="360"/>
      <c r="I62" s="345"/>
      <c r="J62" s="345"/>
      <c r="K62" s="175"/>
      <c r="L62" s="175"/>
      <c r="M62" s="345"/>
      <c r="N62" s="175" t="str">
        <f>IF(Tabla46[[#This Row],[ID RIESGO]]="","",IF(Tabla46[[#This Row],[DESCRIPCION DEL CONTROL]]="",0,15))</f>
        <v/>
      </c>
      <c r="O62" s="169" t="str">
        <f>IF(Tabla46[[#This Row],[ID RIESGO]]="","",IF(Tabla46[[#This Row],[RESPONSABLE DEL CONTROL (CARGO)]]="",0,20))</f>
        <v/>
      </c>
      <c r="P62" s="345">
        <f>IF(Tabla46[[#This Row],[PERIODICIDAD DE EJECUCIÓN DEL CONTROL]]="",0,20)</f>
        <v>0</v>
      </c>
      <c r="Q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345" t="str">
        <f>IF(ISTEXT(Tabla46[[#This Row],[VALOR EVALUACION DISENO]]),"",IF(Tabla46[[#This Row],[VALOR EVALUACION DISENO]]&gt;96,DATOS!$AV$21,IF(Tabla46[[#This Row],[VALOR EVALUACION DISENO]]&gt;=86,DATOS!$AV$22,DATOS!$AV$23)))</f>
        <v/>
      </c>
      <c r="S62" s="352"/>
      <c r="T62" s="345" t="str">
        <f>IFERROR(VLOOKUP(Tabla46[[#This Row],[% DE CUMPLIMIENTO DE LA EJECUCION DEL CONTROL]],DATOS!$AS$38:$AT$40,2,0),"")</f>
        <v/>
      </c>
      <c r="U62" s="353" t="str">
        <f>IF(Tabla46[[#This Row],[RESULTADO EVALUACIÓN DEL DISEÑO DEL CONTROL]]="","",SUMIFS(DATOS!$AT$49:$AT$57,DATOS!$AR$49:$AR$57,Tabla46[[#This Row],[RESULTADO EVALUACIÓN DEL DISEÑO DEL CONTROL]],DATOS!$AS$49:$AS$57,Tabla46[[#This Row],[RESULTADO EVALUACION DE LA EJECUCION]]))</f>
        <v/>
      </c>
    </row>
    <row r="63" spans="1:21" x14ac:dyDescent="0.25">
      <c r="A63" s="3"/>
      <c r="B63" s="2"/>
      <c r="C63" s="2"/>
      <c r="D63" s="72"/>
      <c r="E63" s="4"/>
      <c r="F63" s="345"/>
      <c r="G63" s="352" t="str">
        <f>IFERROR(VLOOKUP(Tabla46[[#This Row],[ID RIESGO]],'1. IDENTIFICACION DEL RIESGO'!$AB$27:$AL$36,11,0),"")</f>
        <v/>
      </c>
      <c r="H63" s="230"/>
      <c r="I63" s="345"/>
      <c r="J63" s="345"/>
      <c r="K63" s="173"/>
      <c r="L63" s="175"/>
      <c r="M63" s="345"/>
      <c r="N63" s="173" t="str">
        <f>IF(Tabla46[[#This Row],[ID RIESGO]]="","",IF(Tabla46[[#This Row],[DESCRIPCION DEL CONTROL]]="",0,15))</f>
        <v/>
      </c>
      <c r="O63" s="169" t="str">
        <f>IF(Tabla46[[#This Row],[ID RIESGO]]="","",IF(Tabla46[[#This Row],[RESPONSABLE DEL CONTROL (CARGO)]]="",0,20))</f>
        <v/>
      </c>
      <c r="P63" s="345">
        <f>IF(Tabla46[[#This Row],[PERIODICIDAD DE EJECUCIÓN DEL CONTROL]]="",0,20)</f>
        <v>0</v>
      </c>
      <c r="Q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345" t="str">
        <f>IF(ISTEXT(Tabla46[[#This Row],[VALOR EVALUACION DISENO]]),"",IF(Tabla46[[#This Row],[VALOR EVALUACION DISENO]]&gt;96,DATOS!$AV$21,IF(Tabla46[[#This Row],[VALOR EVALUACION DISENO]]&gt;=86,DATOS!$AV$22,DATOS!$AV$23)))</f>
        <v/>
      </c>
      <c r="S63" s="352"/>
      <c r="T63" s="345" t="str">
        <f>IFERROR(VLOOKUP(Tabla46[[#This Row],[% DE CUMPLIMIENTO DE LA EJECUCION DEL CONTROL]],DATOS!$AS$38:$AT$40,2,0),"")</f>
        <v/>
      </c>
      <c r="U63" s="353" t="str">
        <f>IF(Tabla46[[#This Row],[RESULTADO EVALUACIÓN DEL DISEÑO DEL CONTROL]]="","",SUMIFS(DATOS!$AT$49:$AT$57,DATOS!$AR$49:$AR$57,Tabla46[[#This Row],[RESULTADO EVALUACIÓN DEL DISEÑO DEL CONTROL]],DATOS!$AS$49:$AS$57,Tabla46[[#This Row],[RESULTADO EVALUACION DE LA EJECUCION]]))</f>
        <v/>
      </c>
    </row>
    <row r="64" spans="1:21" ht="15" customHeight="1" x14ac:dyDescent="0.25">
      <c r="A64" s="3"/>
      <c r="B64" s="2"/>
      <c r="C64" s="2"/>
      <c r="D64" s="72"/>
      <c r="E64" s="4"/>
      <c r="F64" s="345"/>
      <c r="G64" s="352" t="str">
        <f>IFERROR(VLOOKUP(Tabla46[[#This Row],[ID RIESGO]],'1. IDENTIFICACION DEL RIESGO'!$AB$27:$AL$36,11,0),"")</f>
        <v/>
      </c>
      <c r="H64" s="173"/>
      <c r="I64" s="345"/>
      <c r="J64" s="345"/>
      <c r="K64" s="173"/>
      <c r="L64" s="175"/>
      <c r="M64" s="345"/>
      <c r="N64" s="173" t="str">
        <f>IF(Tabla46[[#This Row],[ID RIESGO]]="","",IF(Tabla46[[#This Row],[DESCRIPCION DEL CONTROL]]="",0,15))</f>
        <v/>
      </c>
      <c r="O64" s="231" t="str">
        <f>IF(Tabla46[[#This Row],[ID RIESGO]]="","",IF(Tabla46[[#This Row],[RESPONSABLE DEL CONTROL (CARGO)]]="",0,20))</f>
        <v/>
      </c>
      <c r="P64" s="345">
        <f>IF(Tabla46[[#This Row],[PERIODICIDAD DE EJECUCIÓN DEL CONTROL]]="",0,20)</f>
        <v>0</v>
      </c>
      <c r="Q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345" t="str">
        <f>IF(ISTEXT(Tabla46[[#This Row],[VALOR EVALUACION DISENO]]),"",IF(Tabla46[[#This Row],[VALOR EVALUACION DISENO]]&gt;96,DATOS!$AV$21,IF(Tabla46[[#This Row],[VALOR EVALUACION DISENO]]&gt;=86,DATOS!$AV$22,DATOS!$AV$23)))</f>
        <v/>
      </c>
      <c r="S64" s="352"/>
      <c r="T64" s="345" t="str">
        <f>IFERROR(VLOOKUP(Tabla46[[#This Row],[% DE CUMPLIMIENTO DE LA EJECUCION DEL CONTROL]],DATOS!$AS$38:$AT$40,2,0),"")</f>
        <v/>
      </c>
      <c r="U64" s="353" t="str">
        <f>IF(Tabla46[[#This Row],[RESULTADO EVALUACIÓN DEL DISEÑO DEL CONTROL]]="","",SUMIFS(DATOS!$AT$49:$AT$57,DATOS!$AR$49:$AR$57,Tabla46[[#This Row],[RESULTADO EVALUACIÓN DEL DISEÑO DEL CONTROL]],DATOS!$AS$49:$AS$57,Tabla46[[#This Row],[RESULTADO EVALUACION DE LA EJECUCION]]))</f>
        <v/>
      </c>
    </row>
    <row r="65" spans="1:21" ht="15" customHeight="1" x14ac:dyDescent="0.25">
      <c r="A65" s="3"/>
      <c r="B65" s="2"/>
      <c r="C65" s="2"/>
      <c r="D65" s="72"/>
      <c r="E65" s="4"/>
      <c r="F65" s="345"/>
      <c r="G65" s="352" t="str">
        <f>IFERROR(VLOOKUP(Tabla46[[#This Row],[ID RIESGO]],'1. IDENTIFICACION DEL RIESGO'!$AB$27:$AL$36,11,0),"")</f>
        <v/>
      </c>
      <c r="H65" s="173"/>
      <c r="I65" s="345"/>
      <c r="J65" s="345"/>
      <c r="K65" s="173"/>
      <c r="L65" s="175"/>
      <c r="M65" s="345"/>
      <c r="N65" s="173" t="str">
        <f>IF(Tabla46[[#This Row],[ID RIESGO]]="","",IF(Tabla46[[#This Row],[DESCRIPCION DEL CONTROL]]="",0,15))</f>
        <v/>
      </c>
      <c r="O65" s="231" t="str">
        <f>IF(Tabla46[[#This Row],[ID RIESGO]]="","",IF(Tabla46[[#This Row],[RESPONSABLE DEL CONTROL (CARGO)]]="",0,20))</f>
        <v/>
      </c>
      <c r="P65" s="345">
        <f>IF(Tabla46[[#This Row],[PERIODICIDAD DE EJECUCIÓN DEL CONTROL]]="",0,20)</f>
        <v>0</v>
      </c>
      <c r="Q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345" t="str">
        <f>IF(ISTEXT(Tabla46[[#This Row],[VALOR EVALUACION DISENO]]),"",IF(Tabla46[[#This Row],[VALOR EVALUACION DISENO]]&gt;96,DATOS!$AV$21,IF(Tabla46[[#This Row],[VALOR EVALUACION DISENO]]&gt;=86,DATOS!$AV$22,DATOS!$AV$23)))</f>
        <v/>
      </c>
      <c r="S65" s="352"/>
      <c r="T65" s="345" t="str">
        <f>IFERROR(VLOOKUP(Tabla46[[#This Row],[% DE CUMPLIMIENTO DE LA EJECUCION DEL CONTROL]],DATOS!$AS$38:$AT$40,2,0),"")</f>
        <v/>
      </c>
      <c r="U65" s="353" t="str">
        <f>IF(Tabla46[[#This Row],[RESULTADO EVALUACIÓN DEL DISEÑO DEL CONTROL]]="","",SUMIFS(DATOS!$AT$49:$AT$57,DATOS!$AR$49:$AR$57,Tabla46[[#This Row],[RESULTADO EVALUACIÓN DEL DISEÑO DEL CONTROL]],DATOS!$AS$49:$AS$57,Tabla46[[#This Row],[RESULTADO EVALUACION DE LA EJECUCION]]))</f>
        <v/>
      </c>
    </row>
    <row r="66" spans="1:21" ht="15" customHeight="1" x14ac:dyDescent="0.25">
      <c r="A66" s="3"/>
      <c r="B66" s="2"/>
      <c r="C66" s="2"/>
      <c r="D66" s="72"/>
      <c r="E66" s="4"/>
      <c r="F66" s="345"/>
      <c r="G66" s="352" t="str">
        <f>IFERROR(VLOOKUP(Tabla46[[#This Row],[ID RIESGO]],'1. IDENTIFICACION DEL RIESGO'!$AB$27:$AL$36,11,0),"")</f>
        <v/>
      </c>
      <c r="H66" s="173"/>
      <c r="I66" s="345"/>
      <c r="J66" s="345"/>
      <c r="K66" s="173"/>
      <c r="L66" s="175"/>
      <c r="M66" s="345"/>
      <c r="N66" s="173" t="str">
        <f>IF(Tabla46[[#This Row],[ID RIESGO]]="","",IF(Tabla46[[#This Row],[DESCRIPCION DEL CONTROL]]="",0,15))</f>
        <v/>
      </c>
      <c r="O66" s="231" t="str">
        <f>IF(Tabla46[[#This Row],[ID RIESGO]]="","",IF(Tabla46[[#This Row],[RESPONSABLE DEL CONTROL (CARGO)]]="",0,20))</f>
        <v/>
      </c>
      <c r="P66" s="345">
        <f>IF(Tabla46[[#This Row],[PERIODICIDAD DE EJECUCIÓN DEL CONTROL]]="",0,20)</f>
        <v>0</v>
      </c>
      <c r="Q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345" t="str">
        <f>IF(ISTEXT(Tabla46[[#This Row],[VALOR EVALUACION DISENO]]),"",IF(Tabla46[[#This Row],[VALOR EVALUACION DISENO]]&gt;96,DATOS!$AV$21,IF(Tabla46[[#This Row],[VALOR EVALUACION DISENO]]&gt;=86,DATOS!$AV$22,DATOS!$AV$23)))</f>
        <v/>
      </c>
      <c r="S66" s="352"/>
      <c r="T66" s="345" t="str">
        <f>IFERROR(VLOOKUP(Tabla46[[#This Row],[% DE CUMPLIMIENTO DE LA EJECUCION DEL CONTROL]],DATOS!$AS$38:$AT$40,2,0),"")</f>
        <v/>
      </c>
      <c r="U66" s="353" t="str">
        <f>IF(Tabla46[[#This Row],[RESULTADO EVALUACIÓN DEL DISEÑO DEL CONTROL]]="","",SUMIFS(DATOS!$AT$49:$AT$57,DATOS!$AR$49:$AR$57,Tabla46[[#This Row],[RESULTADO EVALUACIÓN DEL DISEÑO DEL CONTROL]],DATOS!$AS$49:$AS$57,Tabla46[[#This Row],[RESULTADO EVALUACION DE LA EJECUCION]]))</f>
        <v/>
      </c>
    </row>
    <row r="67" spans="1:21" ht="15" customHeight="1" x14ac:dyDescent="0.25">
      <c r="A67" s="3"/>
      <c r="B67" s="2"/>
      <c r="C67" s="2"/>
      <c r="D67" s="72"/>
      <c r="E67" s="4"/>
      <c r="F67" s="345"/>
      <c r="G67" s="352" t="str">
        <f>IFERROR(VLOOKUP(Tabla46[[#This Row],[ID RIESGO]],'1. IDENTIFICACION DEL RIESGO'!$AB$27:$AL$36,11,0),"")</f>
        <v/>
      </c>
      <c r="H67" s="173"/>
      <c r="I67" s="345"/>
      <c r="J67" s="345"/>
      <c r="K67" s="173"/>
      <c r="L67" s="175"/>
      <c r="M67" s="345"/>
      <c r="N67" s="173" t="str">
        <f>IF(Tabla46[[#This Row],[ID RIESGO]]="","",IF(Tabla46[[#This Row],[DESCRIPCION DEL CONTROL]]="",0,15))</f>
        <v/>
      </c>
      <c r="O67" s="169" t="str">
        <f>IF(Tabla46[[#This Row],[ID RIESGO]]="","",IF(Tabla46[[#This Row],[RESPONSABLE DEL CONTROL (CARGO)]]="",0,20))</f>
        <v/>
      </c>
      <c r="P67" s="345">
        <f>IF(Tabla46[[#This Row],[PERIODICIDAD DE EJECUCIÓN DEL CONTROL]]="",0,20)</f>
        <v>0</v>
      </c>
      <c r="Q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345" t="str">
        <f>IF(ISTEXT(Tabla46[[#This Row],[VALOR EVALUACION DISENO]]),"",IF(Tabla46[[#This Row],[VALOR EVALUACION DISENO]]&gt;96,DATOS!$AV$21,IF(Tabla46[[#This Row],[VALOR EVALUACION DISENO]]&gt;=86,DATOS!$AV$22,DATOS!$AV$23)))</f>
        <v/>
      </c>
      <c r="S67" s="352"/>
      <c r="T67" s="345" t="str">
        <f>IFERROR(VLOOKUP(Tabla46[[#This Row],[% DE CUMPLIMIENTO DE LA EJECUCION DEL CONTROL]],DATOS!$AS$38:$AT$40,2,0),"")</f>
        <v/>
      </c>
      <c r="U67" s="353" t="str">
        <f>IF(Tabla46[[#This Row],[RESULTADO EVALUACIÓN DEL DISEÑO DEL CONTROL]]="","",SUMIFS(DATOS!$AT$49:$AT$57,DATOS!$AR$49:$AR$57,Tabla46[[#This Row],[RESULTADO EVALUACIÓN DEL DISEÑO DEL CONTROL]],DATOS!$AS$49:$AS$57,Tabla46[[#This Row],[RESULTADO EVALUACION DE LA EJECUCION]]))</f>
        <v/>
      </c>
    </row>
    <row r="68" spans="1:21" ht="38.450000000000003" customHeight="1" x14ac:dyDescent="0.25">
      <c r="A68" s="3"/>
      <c r="B68" s="2"/>
      <c r="C68" s="2"/>
      <c r="D68" s="72"/>
      <c r="E68" s="4"/>
      <c r="F68" s="345"/>
      <c r="G68" s="352" t="str">
        <f>IFERROR(VLOOKUP(Tabla46[[#This Row],[ID RIESGO]],'1. IDENTIFICACION DEL RIESGO'!$AB$27:$AL$36,11,0),"")</f>
        <v/>
      </c>
      <c r="H68" s="361"/>
      <c r="I68" s="361"/>
      <c r="J68" s="345"/>
      <c r="K68" s="173"/>
      <c r="L68" s="175"/>
      <c r="M68" s="345"/>
      <c r="N68" s="173" t="str">
        <f>IF(Tabla46[[#This Row],[ID RIESGO]]="","",IF(Tabla46[[#This Row],[DESCRIPCION DEL CONTROL]]="",0,15))</f>
        <v/>
      </c>
      <c r="O68" s="169" t="str">
        <f>IF(Tabla46[[#This Row],[ID RIESGO]]="","",IF(Tabla46[[#This Row],[RESPONSABLE DEL CONTROL (CARGO)]]="",0,20))</f>
        <v/>
      </c>
      <c r="P68" s="345">
        <f>IF(Tabla46[[#This Row],[PERIODICIDAD DE EJECUCIÓN DEL CONTROL]]="",0,20)</f>
        <v>0</v>
      </c>
      <c r="Q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345" t="str">
        <f>IF(ISTEXT(Tabla46[[#This Row],[VALOR EVALUACION DISENO]]),"",IF(Tabla46[[#This Row],[VALOR EVALUACION DISENO]]&gt;96,DATOS!$AV$21,IF(Tabla46[[#This Row],[VALOR EVALUACION DISENO]]&gt;=86,DATOS!$AV$22,DATOS!$AV$23)))</f>
        <v/>
      </c>
      <c r="S68" s="352"/>
      <c r="T68" s="345" t="str">
        <f>IFERROR(VLOOKUP(Tabla46[[#This Row],[% DE CUMPLIMIENTO DE LA EJECUCION DEL CONTROL]],DATOS!$AS$38:$AT$40,2,0),"")</f>
        <v/>
      </c>
      <c r="U68" s="353" t="str">
        <f>IF(Tabla46[[#This Row],[RESULTADO EVALUACIÓN DEL DISEÑO DEL CONTROL]]="","",SUMIFS(DATOS!$AT$49:$AT$57,DATOS!$AR$49:$AR$57,Tabla46[[#This Row],[RESULTADO EVALUACIÓN DEL DISEÑO DEL CONTROL]],DATOS!$AS$49:$AS$57,Tabla46[[#This Row],[RESULTADO EVALUACION DE LA EJECUCION]]))</f>
        <v/>
      </c>
    </row>
    <row r="69" spans="1:21" ht="32.450000000000003" customHeight="1" x14ac:dyDescent="0.25">
      <c r="A69" s="3"/>
      <c r="B69" s="2"/>
      <c r="C69" s="2"/>
      <c r="D69" s="72"/>
      <c r="E69" s="4"/>
      <c r="F69" s="345"/>
      <c r="G69" s="352" t="str">
        <f>IFERROR(VLOOKUP(Tabla46[[#This Row],[ID RIESGO]],'1. IDENTIFICACION DEL RIESGO'!$AB$27:$AL$36,11,0),"")</f>
        <v/>
      </c>
      <c r="H69" s="173"/>
      <c r="I69" s="361"/>
      <c r="J69" s="345"/>
      <c r="K69" s="173"/>
      <c r="L69" s="175"/>
      <c r="M69" s="345"/>
      <c r="N69" s="173" t="str">
        <f>IF(Tabla46[[#This Row],[ID RIESGO]]="","",IF(Tabla46[[#This Row],[DESCRIPCION DEL CONTROL]]="",0,15))</f>
        <v/>
      </c>
      <c r="O69" s="169" t="str">
        <f>IF(Tabla46[[#This Row],[ID RIESGO]]="","",IF(Tabla46[[#This Row],[RESPONSABLE DEL CONTROL (CARGO)]]="",0,20))</f>
        <v/>
      </c>
      <c r="P69" s="345">
        <f>IF(Tabla46[[#This Row],[PERIODICIDAD DE EJECUCIÓN DEL CONTROL]]="",0,20)</f>
        <v>0</v>
      </c>
      <c r="Q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345" t="str">
        <f>IF(ISTEXT(Tabla46[[#This Row],[VALOR EVALUACION DISENO]]),"",IF(Tabla46[[#This Row],[VALOR EVALUACION DISENO]]&gt;96,DATOS!$AV$21,IF(Tabla46[[#This Row],[VALOR EVALUACION DISENO]]&gt;=86,DATOS!$AV$22,DATOS!$AV$23)))</f>
        <v/>
      </c>
      <c r="S69" s="352"/>
      <c r="T69" s="345" t="str">
        <f>IFERROR(VLOOKUP(Tabla46[[#This Row],[% DE CUMPLIMIENTO DE LA EJECUCION DEL CONTROL]],DATOS!$AS$38:$AT$40,2,0),"")</f>
        <v/>
      </c>
      <c r="U69" s="353" t="str">
        <f>IF(Tabla46[[#This Row],[RESULTADO EVALUACIÓN DEL DISEÑO DEL CONTROL]]="","",SUMIFS(DATOS!$AT$49:$AT$57,DATOS!$AR$49:$AR$57,Tabla46[[#This Row],[RESULTADO EVALUACIÓN DEL DISEÑO DEL CONTROL]],DATOS!$AS$49:$AS$57,Tabla46[[#This Row],[RESULTADO EVALUACION DE LA EJECUCION]]))</f>
        <v/>
      </c>
    </row>
    <row r="70" spans="1:21" ht="31.9" customHeight="1" x14ac:dyDescent="0.25">
      <c r="A70" s="3"/>
      <c r="B70" s="2"/>
      <c r="C70" s="2"/>
      <c r="D70" s="72"/>
      <c r="E70" s="4"/>
      <c r="F70" s="345"/>
      <c r="G70" s="352" t="str">
        <f>IFERROR(VLOOKUP(Tabla46[[#This Row],[ID RIESGO]],'1. IDENTIFICACION DEL RIESGO'!$AB$27:$AL$36,11,0),"")</f>
        <v/>
      </c>
      <c r="H70" s="361"/>
      <c r="I70" s="361"/>
      <c r="J70" s="345"/>
      <c r="K70" s="173"/>
      <c r="L70" s="175"/>
      <c r="M70" s="345"/>
      <c r="N70" s="173" t="str">
        <f>IF(Tabla46[[#This Row],[ID RIESGO]]="","",IF(Tabla46[[#This Row],[DESCRIPCION DEL CONTROL]]="",0,15))</f>
        <v/>
      </c>
      <c r="O70" s="169" t="str">
        <f>IF(Tabla46[[#This Row],[ID RIESGO]]="","",IF(Tabla46[[#This Row],[RESPONSABLE DEL CONTROL (CARGO)]]="",0,20))</f>
        <v/>
      </c>
      <c r="P70" s="345">
        <f>IF(Tabla46[[#This Row],[PERIODICIDAD DE EJECUCIÓN DEL CONTROL]]="",0,20)</f>
        <v>0</v>
      </c>
      <c r="Q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345" t="str">
        <f>IF(ISTEXT(Tabla46[[#This Row],[VALOR EVALUACION DISENO]]),"",IF(Tabla46[[#This Row],[VALOR EVALUACION DISENO]]&gt;96,DATOS!$AV$21,IF(Tabla46[[#This Row],[VALOR EVALUACION DISENO]]&gt;=86,DATOS!$AV$22,DATOS!$AV$23)))</f>
        <v/>
      </c>
      <c r="S70" s="352"/>
      <c r="T70" s="345" t="str">
        <f>IFERROR(VLOOKUP(Tabla46[[#This Row],[% DE CUMPLIMIENTO DE LA EJECUCION DEL CONTROL]],DATOS!$AS$38:$AT$40,2,0),"")</f>
        <v/>
      </c>
      <c r="U70" s="353" t="str">
        <f>IF(Tabla46[[#This Row],[RESULTADO EVALUACIÓN DEL DISEÑO DEL CONTROL]]="","",SUMIFS(DATOS!$AT$49:$AT$57,DATOS!$AR$49:$AR$57,Tabla46[[#This Row],[RESULTADO EVALUACIÓN DEL DISEÑO DEL CONTROL]],DATOS!$AS$49:$AS$57,Tabla46[[#This Row],[RESULTADO EVALUACION DE LA EJECUCION]]))</f>
        <v/>
      </c>
    </row>
    <row r="71" spans="1:21" ht="27.6" customHeight="1" x14ac:dyDescent="0.25">
      <c r="A71" s="3"/>
      <c r="B71" s="2"/>
      <c r="C71" s="2"/>
      <c r="D71" s="72"/>
      <c r="E71" s="4"/>
      <c r="F71" s="345"/>
      <c r="G71" s="352" t="str">
        <f>IFERROR(VLOOKUP(Tabla46[[#This Row],[ID RIESGO]],'1. IDENTIFICACION DEL RIESGO'!$AB$27:$AL$36,11,0),"")</f>
        <v/>
      </c>
      <c r="H71" s="361"/>
      <c r="I71" s="361"/>
      <c r="J71" s="345"/>
      <c r="K71" s="173"/>
      <c r="L71" s="175"/>
      <c r="M71" s="345"/>
      <c r="N71" s="173" t="str">
        <f>IF(Tabla46[[#This Row],[ID RIESGO]]="","",IF(Tabla46[[#This Row],[DESCRIPCION DEL CONTROL]]="",0,15))</f>
        <v/>
      </c>
      <c r="O71" s="169" t="str">
        <f>IF(Tabla46[[#This Row],[ID RIESGO]]="","",IF(Tabla46[[#This Row],[RESPONSABLE DEL CONTROL (CARGO)]]="",0,20))</f>
        <v/>
      </c>
      <c r="P71" s="345">
        <f>IF(Tabla46[[#This Row],[PERIODICIDAD DE EJECUCIÓN DEL CONTROL]]="",0,20)</f>
        <v>0</v>
      </c>
      <c r="Q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345" t="str">
        <f>IF(ISTEXT(Tabla46[[#This Row],[VALOR EVALUACION DISENO]]),"",IF(Tabla46[[#This Row],[VALOR EVALUACION DISENO]]&gt;96,DATOS!$AV$21,IF(Tabla46[[#This Row],[VALOR EVALUACION DISENO]]&gt;=86,DATOS!$AV$22,DATOS!$AV$23)))</f>
        <v/>
      </c>
      <c r="S71" s="352"/>
      <c r="T71" s="345" t="str">
        <f>IFERROR(VLOOKUP(Tabla46[[#This Row],[% DE CUMPLIMIENTO DE LA EJECUCION DEL CONTROL]],DATOS!$AS$38:$AT$40,2,0),"")</f>
        <v/>
      </c>
      <c r="U71" s="353" t="str">
        <f>IF(Tabla46[[#This Row],[RESULTADO EVALUACIÓN DEL DISEÑO DEL CONTROL]]="","",SUMIFS(DATOS!$AT$49:$AT$57,DATOS!$AR$49:$AR$57,Tabla46[[#This Row],[RESULTADO EVALUACIÓN DEL DISEÑO DEL CONTROL]],DATOS!$AS$49:$AS$57,Tabla46[[#This Row],[RESULTADO EVALUACION DE LA EJECUCION]]))</f>
        <v/>
      </c>
    </row>
    <row r="72" spans="1:21" ht="15" customHeight="1" x14ac:dyDescent="0.25">
      <c r="A72" s="3"/>
      <c r="B72" s="2"/>
      <c r="C72" s="2"/>
      <c r="D72" s="72"/>
      <c r="E72" s="4"/>
      <c r="F72" s="345"/>
      <c r="G72" s="352" t="str">
        <f>IFERROR(VLOOKUP(Tabla46[[#This Row],[ID RIESGO]],'1. IDENTIFICACION DEL RIESGO'!$AB$27:$AL$36,11,0),"")</f>
        <v/>
      </c>
      <c r="H72" s="173"/>
      <c r="I72" s="173"/>
      <c r="J72" s="345"/>
      <c r="K72" s="173"/>
      <c r="L72" s="175"/>
      <c r="M72" s="345"/>
      <c r="N72" s="173" t="str">
        <f>IF(Tabla46[[#This Row],[ID RIESGO]]="","",IF(Tabla46[[#This Row],[DESCRIPCION DEL CONTROL]]="",0,15))</f>
        <v/>
      </c>
      <c r="O72" s="169" t="str">
        <f>IF(Tabla46[[#This Row],[ID RIESGO]]="","",IF(Tabla46[[#This Row],[RESPONSABLE DEL CONTROL (CARGO)]]="",0,20))</f>
        <v/>
      </c>
      <c r="P72" s="345">
        <f>IF(Tabla46[[#This Row],[PERIODICIDAD DE EJECUCIÓN DEL CONTROL]]="",0,20)</f>
        <v>0</v>
      </c>
      <c r="Q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345" t="str">
        <f>IF(ISTEXT(Tabla46[[#This Row],[VALOR EVALUACION DISENO]]),"",IF(Tabla46[[#This Row],[VALOR EVALUACION DISENO]]&gt;96,DATOS!$AV$21,IF(Tabla46[[#This Row],[VALOR EVALUACION DISENO]]&gt;=86,DATOS!$AV$22,DATOS!$AV$23)))</f>
        <v/>
      </c>
      <c r="S72" s="352"/>
      <c r="T72" s="345" t="str">
        <f>IFERROR(VLOOKUP(Tabla46[[#This Row],[% DE CUMPLIMIENTO DE LA EJECUCION DEL CONTROL]],DATOS!$AS$38:$AT$40,2,0),"")</f>
        <v/>
      </c>
      <c r="U72" s="353" t="str">
        <f>IF(Tabla46[[#This Row],[RESULTADO EVALUACIÓN DEL DISEÑO DEL CONTROL]]="","",SUMIFS(DATOS!$AT$49:$AT$57,DATOS!$AR$49:$AR$57,Tabla46[[#This Row],[RESULTADO EVALUACIÓN DEL DISEÑO DEL CONTROL]],DATOS!$AS$49:$AS$57,Tabla46[[#This Row],[RESULTADO EVALUACION DE LA EJECUCION]]))</f>
        <v/>
      </c>
    </row>
    <row r="73" spans="1:21" ht="15" customHeight="1" x14ac:dyDescent="0.25">
      <c r="A73" s="3"/>
      <c r="B73" s="2"/>
      <c r="C73" s="2"/>
      <c r="D73" s="72"/>
      <c r="E73" s="4"/>
      <c r="F73" s="345"/>
      <c r="G73" s="352" t="str">
        <f>IFERROR(VLOOKUP(Tabla46[[#This Row],[ID RIESGO]],'1. IDENTIFICACION DEL RIESGO'!$AB$27:$AL$36,11,0),"")</f>
        <v/>
      </c>
      <c r="H73" s="173"/>
      <c r="I73" s="173"/>
      <c r="J73" s="173"/>
      <c r="K73" s="173"/>
      <c r="L73" s="175"/>
      <c r="M73" s="345"/>
      <c r="N73" s="173" t="str">
        <f>IF(Tabla46[[#This Row],[ID RIESGO]]="","",IF(Tabla46[[#This Row],[DESCRIPCION DEL CONTROL]]="",0,15))</f>
        <v/>
      </c>
      <c r="O73" s="169" t="str">
        <f>IF(Tabla46[[#This Row],[ID RIESGO]]="","",IF(Tabla46[[#This Row],[RESPONSABLE DEL CONTROL (CARGO)]]="",0,20))</f>
        <v/>
      </c>
      <c r="P73" s="345">
        <f>IF(Tabla46[[#This Row],[PERIODICIDAD DE EJECUCIÓN DEL CONTROL]]="",0,20)</f>
        <v>0</v>
      </c>
      <c r="Q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345" t="str">
        <f>IF(ISTEXT(Tabla46[[#This Row],[VALOR EVALUACION DISENO]]),"",IF(Tabla46[[#This Row],[VALOR EVALUACION DISENO]]&gt;96,DATOS!$AV$21,IF(Tabla46[[#This Row],[VALOR EVALUACION DISENO]]&gt;=86,DATOS!$AV$22,DATOS!$AV$23)))</f>
        <v/>
      </c>
      <c r="S73" s="352"/>
      <c r="T73" s="345" t="str">
        <f>IFERROR(VLOOKUP(Tabla46[[#This Row],[% DE CUMPLIMIENTO DE LA EJECUCION DEL CONTROL]],DATOS!$AS$38:$AT$40,2,0),"")</f>
        <v/>
      </c>
      <c r="U73" s="353" t="str">
        <f>IF(Tabla46[[#This Row],[RESULTADO EVALUACIÓN DEL DISEÑO DEL CONTROL]]="","",SUMIFS(DATOS!$AT$49:$AT$57,DATOS!$AR$49:$AR$57,Tabla46[[#This Row],[RESULTADO EVALUACIÓN DEL DISEÑO DEL CONTROL]],DATOS!$AS$49:$AS$57,Tabla46[[#This Row],[RESULTADO EVALUACION DE LA EJECUCION]]))</f>
        <v/>
      </c>
    </row>
    <row r="74" spans="1:21" ht="15" customHeight="1" x14ac:dyDescent="0.25">
      <c r="A74" s="3"/>
      <c r="B74" s="2"/>
      <c r="C74" s="2"/>
      <c r="D74" s="72"/>
      <c r="E74" s="4"/>
      <c r="F74" s="345"/>
      <c r="G74" s="352" t="str">
        <f>IFERROR(VLOOKUP(Tabla46[[#This Row],[ID RIESGO]],'1. IDENTIFICACION DEL RIESGO'!$AB$27:$AL$36,11,0),"")</f>
        <v/>
      </c>
      <c r="H74" s="173"/>
      <c r="I74" s="173"/>
      <c r="J74" s="173"/>
      <c r="K74" s="173"/>
      <c r="L74" s="175"/>
      <c r="M74" s="345"/>
      <c r="N74" s="173" t="str">
        <f>IF(Tabla46[[#This Row],[ID RIESGO]]="","",IF(Tabla46[[#This Row],[DESCRIPCION DEL CONTROL]]="",0,15))</f>
        <v/>
      </c>
      <c r="O74" s="169" t="str">
        <f>IF(Tabla46[[#This Row],[ID RIESGO]]="","",IF(Tabla46[[#This Row],[RESPONSABLE DEL CONTROL (CARGO)]]="",0,20))</f>
        <v/>
      </c>
      <c r="P74" s="345">
        <f>IF(Tabla46[[#This Row],[PERIODICIDAD DE EJECUCIÓN DEL CONTROL]]="",0,20)</f>
        <v>0</v>
      </c>
      <c r="Q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345" t="str">
        <f>IF(ISTEXT(Tabla46[[#This Row],[VALOR EVALUACION DISENO]]),"",IF(Tabla46[[#This Row],[VALOR EVALUACION DISENO]]&gt;96,DATOS!$AV$21,IF(Tabla46[[#This Row],[VALOR EVALUACION DISENO]]&gt;=86,DATOS!$AV$22,DATOS!$AV$23)))</f>
        <v/>
      </c>
      <c r="S74" s="352"/>
      <c r="T74" s="345" t="str">
        <f>IFERROR(VLOOKUP(Tabla46[[#This Row],[% DE CUMPLIMIENTO DE LA EJECUCION DEL CONTROL]],DATOS!$AS$38:$AT$40,2,0),"")</f>
        <v/>
      </c>
      <c r="U74" s="353" t="str">
        <f>IF(Tabla46[[#This Row],[RESULTADO EVALUACIÓN DEL DISEÑO DEL CONTROL]]="","",SUMIFS(DATOS!$AT$49:$AT$57,DATOS!$AR$49:$AR$57,Tabla46[[#This Row],[RESULTADO EVALUACIÓN DEL DISEÑO DEL CONTROL]],DATOS!$AS$49:$AS$57,Tabla46[[#This Row],[RESULTADO EVALUACION DE LA EJECUCION]]))</f>
        <v/>
      </c>
    </row>
    <row r="75" spans="1:21" ht="15" customHeight="1" x14ac:dyDescent="0.25">
      <c r="A75" s="3"/>
      <c r="B75" s="2"/>
      <c r="C75" s="2"/>
      <c r="D75" s="72"/>
      <c r="E75" s="4"/>
      <c r="F75" s="345"/>
      <c r="G75" s="352" t="str">
        <f>IFERROR(VLOOKUP(Tabla46[[#This Row],[ID RIESGO]],'1. IDENTIFICACION DEL RIESGO'!$AB$27:$AL$36,11,0),"")</f>
        <v/>
      </c>
      <c r="H75" s="173"/>
      <c r="I75" s="173"/>
      <c r="J75" s="173"/>
      <c r="K75" s="173"/>
      <c r="L75" s="175"/>
      <c r="M75" s="345"/>
      <c r="N75" s="173" t="str">
        <f>IF(Tabla46[[#This Row],[ID RIESGO]]="","",IF(Tabla46[[#This Row],[DESCRIPCION DEL CONTROL]]="",0,15))</f>
        <v/>
      </c>
      <c r="O75" s="169" t="str">
        <f>IF(Tabla46[[#This Row],[ID RIESGO]]="","",IF(Tabla46[[#This Row],[RESPONSABLE DEL CONTROL (CARGO)]]="",0,20))</f>
        <v/>
      </c>
      <c r="P75" s="345">
        <f>IF(Tabla46[[#This Row],[PERIODICIDAD DE EJECUCIÓN DEL CONTROL]]="",0,20)</f>
        <v>0</v>
      </c>
      <c r="Q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345" t="str">
        <f>IF(ISTEXT(Tabla46[[#This Row],[VALOR EVALUACION DISENO]]),"",IF(Tabla46[[#This Row],[VALOR EVALUACION DISENO]]&gt;96,DATOS!$AV$21,IF(Tabla46[[#This Row],[VALOR EVALUACION DISENO]]&gt;=86,DATOS!$AV$22,DATOS!$AV$23)))</f>
        <v/>
      </c>
      <c r="S75" s="352"/>
      <c r="T75" s="345" t="str">
        <f>IFERROR(VLOOKUP(Tabla46[[#This Row],[% DE CUMPLIMIENTO DE LA EJECUCION DEL CONTROL]],DATOS!$AS$38:$AT$40,2,0),"")</f>
        <v/>
      </c>
      <c r="U75" s="353" t="str">
        <f>IF(Tabla46[[#This Row],[RESULTADO EVALUACIÓN DEL DISEÑO DEL CONTROL]]="","",SUMIFS(DATOS!$AT$49:$AT$57,DATOS!$AR$49:$AR$57,Tabla46[[#This Row],[RESULTADO EVALUACIÓN DEL DISEÑO DEL CONTROL]],DATOS!$AS$49:$AS$57,Tabla46[[#This Row],[RESULTADO EVALUACION DE LA EJECUCION]]))</f>
        <v/>
      </c>
    </row>
    <row r="76" spans="1:21" ht="15" customHeight="1" x14ac:dyDescent="0.25">
      <c r="A76" s="3"/>
      <c r="B76" s="2"/>
      <c r="C76" s="2"/>
      <c r="D76" s="72"/>
      <c r="E76" s="4"/>
      <c r="F76" s="345"/>
      <c r="G76" s="352" t="str">
        <f>IFERROR(VLOOKUP(Tabla46[[#This Row],[ID RIESGO]],'1. IDENTIFICACION DEL RIESGO'!$AB$27:$AL$36,11,0),"")</f>
        <v/>
      </c>
      <c r="H76" s="173"/>
      <c r="I76" s="173"/>
      <c r="J76" s="173"/>
      <c r="K76" s="173"/>
      <c r="L76" s="175"/>
      <c r="M76" s="345"/>
      <c r="N76" s="173" t="str">
        <f>IF(Tabla46[[#This Row],[ID RIESGO]]="","",IF(Tabla46[[#This Row],[DESCRIPCION DEL CONTROL]]="",0,15))</f>
        <v/>
      </c>
      <c r="O76" s="169" t="str">
        <f>IF(Tabla46[[#This Row],[ID RIESGO]]="","",IF(Tabla46[[#This Row],[RESPONSABLE DEL CONTROL (CARGO)]]="",0,20))</f>
        <v/>
      </c>
      <c r="P76" s="345">
        <f>IF(Tabla46[[#This Row],[PERIODICIDAD DE EJECUCIÓN DEL CONTROL]]="",0,20)</f>
        <v>0</v>
      </c>
      <c r="Q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345" t="str">
        <f>IF(ISTEXT(Tabla46[[#This Row],[VALOR EVALUACION DISENO]]),"",IF(Tabla46[[#This Row],[VALOR EVALUACION DISENO]]&gt;96,DATOS!$AV$21,IF(Tabla46[[#This Row],[VALOR EVALUACION DISENO]]&gt;=86,DATOS!$AV$22,DATOS!$AV$23)))</f>
        <v/>
      </c>
      <c r="S76" s="352"/>
      <c r="T76" s="345" t="str">
        <f>IFERROR(VLOOKUP(Tabla46[[#This Row],[% DE CUMPLIMIENTO DE LA EJECUCION DEL CONTROL]],DATOS!$AS$38:$AT$40,2,0),"")</f>
        <v/>
      </c>
      <c r="U76" s="353" t="str">
        <f>IF(Tabla46[[#This Row],[RESULTADO EVALUACIÓN DEL DISEÑO DEL CONTROL]]="","",SUMIFS(DATOS!$AT$49:$AT$57,DATOS!$AR$49:$AR$57,Tabla46[[#This Row],[RESULTADO EVALUACIÓN DEL DISEÑO DEL CONTROL]],DATOS!$AS$49:$AS$57,Tabla46[[#This Row],[RESULTADO EVALUACION DE LA EJECUCION]]))</f>
        <v/>
      </c>
    </row>
    <row r="77" spans="1:21" ht="15" customHeight="1" x14ac:dyDescent="0.25">
      <c r="A77" s="3"/>
      <c r="B77" s="2"/>
      <c r="C77" s="2"/>
      <c r="D77" s="72"/>
      <c r="E77" s="4"/>
      <c r="F77" s="345"/>
      <c r="G77" s="352" t="str">
        <f>IFERROR(VLOOKUP(Tabla46[[#This Row],[ID RIESGO]],'1. IDENTIFICACION DEL RIESGO'!$AB$27:$AL$36,11,0),"")</f>
        <v/>
      </c>
      <c r="H77" s="173"/>
      <c r="I77" s="173"/>
      <c r="J77" s="173"/>
      <c r="K77" s="173"/>
      <c r="L77" s="175"/>
      <c r="M77" s="345"/>
      <c r="N77" s="173" t="str">
        <f>IF(Tabla46[[#This Row],[ID RIESGO]]="","",IF(Tabla46[[#This Row],[DESCRIPCION DEL CONTROL]]="",0,15))</f>
        <v/>
      </c>
      <c r="O77" s="169" t="str">
        <f>IF(Tabla46[[#This Row],[ID RIESGO]]="","",IF(Tabla46[[#This Row],[RESPONSABLE DEL CONTROL (CARGO)]]="",0,20))</f>
        <v/>
      </c>
      <c r="P77" s="345">
        <f>IF(Tabla46[[#This Row],[PERIODICIDAD DE EJECUCIÓN DEL CONTROL]]="",0,20)</f>
        <v>0</v>
      </c>
      <c r="Q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345" t="str">
        <f>IF(ISTEXT(Tabla46[[#This Row],[VALOR EVALUACION DISENO]]),"",IF(Tabla46[[#This Row],[VALOR EVALUACION DISENO]]&gt;96,DATOS!$AV$21,IF(Tabla46[[#This Row],[VALOR EVALUACION DISENO]]&gt;=86,DATOS!$AV$22,DATOS!$AV$23)))</f>
        <v/>
      </c>
      <c r="S77" s="352"/>
      <c r="T77" s="345" t="str">
        <f>IFERROR(VLOOKUP(Tabla46[[#This Row],[% DE CUMPLIMIENTO DE LA EJECUCION DEL CONTROL]],DATOS!$AS$38:$AT$40,2,0),"")</f>
        <v/>
      </c>
      <c r="U77" s="353" t="str">
        <f>IF(Tabla46[[#This Row],[RESULTADO EVALUACIÓN DEL DISEÑO DEL CONTROL]]="","",SUMIFS(DATOS!$AT$49:$AT$57,DATOS!$AR$49:$AR$57,Tabla46[[#This Row],[RESULTADO EVALUACIÓN DEL DISEÑO DEL CONTROL]],DATOS!$AS$49:$AS$57,Tabla46[[#This Row],[RESULTADO EVALUACION DE LA EJECUCION]]))</f>
        <v/>
      </c>
    </row>
    <row r="78" spans="1:21" ht="15" customHeight="1" x14ac:dyDescent="0.25">
      <c r="A78" s="3"/>
      <c r="B78" s="2"/>
      <c r="C78" s="2"/>
      <c r="D78" s="72"/>
      <c r="E78" s="4"/>
      <c r="F78" s="345"/>
      <c r="G78" s="352" t="str">
        <f>IFERROR(VLOOKUP(Tabla46[[#This Row],[ID RIESGO]],'1. IDENTIFICACION DEL RIESGO'!$AB$27:$AL$36,11,0),"")</f>
        <v/>
      </c>
      <c r="H78" s="173"/>
      <c r="I78" s="173"/>
      <c r="J78" s="173"/>
      <c r="K78" s="173"/>
      <c r="L78" s="175"/>
      <c r="M78" s="345"/>
      <c r="N78" s="173" t="str">
        <f>IF(Tabla46[[#This Row],[ID RIESGO]]="","",IF(Tabla46[[#This Row],[DESCRIPCION DEL CONTROL]]="",0,15))</f>
        <v/>
      </c>
      <c r="O78" s="169" t="str">
        <f>IF(Tabla46[[#This Row],[ID RIESGO]]="","",IF(Tabla46[[#This Row],[RESPONSABLE DEL CONTROL (CARGO)]]="",0,20))</f>
        <v/>
      </c>
      <c r="P78" s="345">
        <f>IF(Tabla46[[#This Row],[PERIODICIDAD DE EJECUCIÓN DEL CONTROL]]="",0,20)</f>
        <v>0</v>
      </c>
      <c r="Q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345" t="str">
        <f>IF(ISTEXT(Tabla46[[#This Row],[VALOR EVALUACION DISENO]]),"",IF(Tabla46[[#This Row],[VALOR EVALUACION DISENO]]&gt;96,DATOS!$AV$21,IF(Tabla46[[#This Row],[VALOR EVALUACION DISENO]]&gt;=86,DATOS!$AV$22,DATOS!$AV$23)))</f>
        <v/>
      </c>
      <c r="S78" s="352"/>
      <c r="T78" s="345" t="str">
        <f>IFERROR(VLOOKUP(Tabla46[[#This Row],[% DE CUMPLIMIENTO DE LA EJECUCION DEL CONTROL]],DATOS!$AS$38:$AT$40,2,0),"")</f>
        <v/>
      </c>
      <c r="U78" s="353" t="str">
        <f>IF(Tabla46[[#This Row],[RESULTADO EVALUACIÓN DEL DISEÑO DEL CONTROL]]="","",SUMIFS(DATOS!$AT$49:$AT$57,DATOS!$AR$49:$AR$57,Tabla46[[#This Row],[RESULTADO EVALUACIÓN DEL DISEÑO DEL CONTROL]],DATOS!$AS$49:$AS$57,Tabla46[[#This Row],[RESULTADO EVALUACION DE LA EJECUCION]]))</f>
        <v/>
      </c>
    </row>
    <row r="79" spans="1:21" ht="15" customHeight="1" x14ac:dyDescent="0.25">
      <c r="A79" s="3"/>
      <c r="B79" s="2"/>
      <c r="C79" s="2"/>
      <c r="D79" s="72"/>
      <c r="E79" s="4"/>
      <c r="F79" s="345"/>
      <c r="G79" s="352" t="str">
        <f>IFERROR(VLOOKUP(Tabla46[[#This Row],[ID RIESGO]],'1. IDENTIFICACION DEL RIESGO'!$AB$27:$AL$36,11,0),"")</f>
        <v/>
      </c>
      <c r="H79" s="173"/>
      <c r="I79" s="173"/>
      <c r="J79" s="173"/>
      <c r="K79" s="173"/>
      <c r="L79" s="175"/>
      <c r="M79" s="345"/>
      <c r="N79" s="173" t="str">
        <f>IF(Tabla46[[#This Row],[ID RIESGO]]="","",IF(Tabla46[[#This Row],[DESCRIPCION DEL CONTROL]]="",0,15))</f>
        <v/>
      </c>
      <c r="O79" s="169" t="str">
        <f>IF(Tabla46[[#This Row],[ID RIESGO]]="","",IF(Tabla46[[#This Row],[RESPONSABLE DEL CONTROL (CARGO)]]="",0,20))</f>
        <v/>
      </c>
      <c r="P79" s="345">
        <f>IF(Tabla46[[#This Row],[PERIODICIDAD DE EJECUCIÓN DEL CONTROL]]="",0,20)</f>
        <v>0</v>
      </c>
      <c r="Q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345" t="str">
        <f>IF(ISTEXT(Tabla46[[#This Row],[VALOR EVALUACION DISENO]]),"",IF(Tabla46[[#This Row],[VALOR EVALUACION DISENO]]&gt;96,DATOS!$AV$21,IF(Tabla46[[#This Row],[VALOR EVALUACION DISENO]]&gt;=86,DATOS!$AV$22,DATOS!$AV$23)))</f>
        <v/>
      </c>
      <c r="S79" s="352"/>
      <c r="T79" s="345" t="str">
        <f>IFERROR(VLOOKUP(Tabla46[[#This Row],[% DE CUMPLIMIENTO DE LA EJECUCION DEL CONTROL]],DATOS!$AS$38:$AT$40,2,0),"")</f>
        <v/>
      </c>
      <c r="U79" s="353" t="str">
        <f>IF(Tabla46[[#This Row],[RESULTADO EVALUACIÓN DEL DISEÑO DEL CONTROL]]="","",SUMIFS(DATOS!$AT$49:$AT$57,DATOS!$AR$49:$AR$57,Tabla46[[#This Row],[RESULTADO EVALUACIÓN DEL DISEÑO DEL CONTROL]],DATOS!$AS$49:$AS$57,Tabla46[[#This Row],[RESULTADO EVALUACION DE LA EJECUCION]]))</f>
        <v/>
      </c>
    </row>
    <row r="80" spans="1:21" ht="15" customHeight="1" x14ac:dyDescent="0.25">
      <c r="A80" s="3"/>
      <c r="B80" s="2"/>
      <c r="C80" s="2"/>
      <c r="D80" s="72"/>
      <c r="E80" s="4"/>
      <c r="F80" s="345"/>
      <c r="G80" s="352" t="str">
        <f>IFERROR(VLOOKUP(Tabla46[[#This Row],[ID RIESGO]],'1. IDENTIFICACION DEL RIESGO'!$AB$27:$AL$36,11,0),"")</f>
        <v/>
      </c>
      <c r="H80" s="173"/>
      <c r="I80" s="173"/>
      <c r="J80" s="173"/>
      <c r="K80" s="173"/>
      <c r="L80" s="175"/>
      <c r="M80" s="345"/>
      <c r="N80" s="173" t="str">
        <f>IF(Tabla46[[#This Row],[ID RIESGO]]="","",IF(Tabla46[[#This Row],[DESCRIPCION DEL CONTROL]]="",0,15))</f>
        <v/>
      </c>
      <c r="O80" s="169" t="str">
        <f>IF(Tabla46[[#This Row],[ID RIESGO]]="","",IF(Tabla46[[#This Row],[RESPONSABLE DEL CONTROL (CARGO)]]="",0,20))</f>
        <v/>
      </c>
      <c r="P80" s="345">
        <f>IF(Tabla46[[#This Row],[PERIODICIDAD DE EJECUCIÓN DEL CONTROL]]="",0,20)</f>
        <v>0</v>
      </c>
      <c r="Q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345" t="str">
        <f>IF(ISTEXT(Tabla46[[#This Row],[VALOR EVALUACION DISENO]]),"",IF(Tabla46[[#This Row],[VALOR EVALUACION DISENO]]&gt;96,DATOS!$AV$21,IF(Tabla46[[#This Row],[VALOR EVALUACION DISENO]]&gt;=86,DATOS!$AV$22,DATOS!$AV$23)))</f>
        <v/>
      </c>
      <c r="S80" s="352"/>
      <c r="T80" s="345" t="str">
        <f>IFERROR(VLOOKUP(Tabla46[[#This Row],[% DE CUMPLIMIENTO DE LA EJECUCION DEL CONTROL]],DATOS!$AS$38:$AT$40,2,0),"")</f>
        <v/>
      </c>
      <c r="U80" s="353" t="str">
        <f>IF(Tabla46[[#This Row],[RESULTADO EVALUACIÓN DEL DISEÑO DEL CONTROL]]="","",SUMIFS(DATOS!$AT$49:$AT$57,DATOS!$AR$49:$AR$57,Tabla46[[#This Row],[RESULTADO EVALUACIÓN DEL DISEÑO DEL CONTROL]],DATOS!$AS$49:$AS$57,Tabla46[[#This Row],[RESULTADO EVALUACION DE LA EJECUCION]]))</f>
        <v/>
      </c>
    </row>
    <row r="81" spans="1:21" ht="15" customHeight="1" x14ac:dyDescent="0.25">
      <c r="A81" s="3"/>
      <c r="B81" s="2"/>
      <c r="C81" s="2"/>
      <c r="D81" s="72"/>
      <c r="E81" s="4"/>
      <c r="F81" s="345"/>
      <c r="G81" s="352" t="str">
        <f>IFERROR(VLOOKUP(Tabla46[[#This Row],[ID RIESGO]],'1. IDENTIFICACION DEL RIESGO'!$AB$27:$AL$36,11,0),"")</f>
        <v/>
      </c>
      <c r="H81" s="173"/>
      <c r="I81" s="173"/>
      <c r="J81" s="173"/>
      <c r="K81" s="173"/>
      <c r="L81" s="175"/>
      <c r="M81" s="345"/>
      <c r="N81" s="173" t="str">
        <f>IF(Tabla46[[#This Row],[ID RIESGO]]="","",IF(Tabla46[[#This Row],[DESCRIPCION DEL CONTROL]]="",0,15))</f>
        <v/>
      </c>
      <c r="O81" s="169" t="str">
        <f>IF(Tabla46[[#This Row],[ID RIESGO]]="","",IF(Tabla46[[#This Row],[RESPONSABLE DEL CONTROL (CARGO)]]="",0,20))</f>
        <v/>
      </c>
      <c r="P81" s="345">
        <f>IF(Tabla46[[#This Row],[PERIODICIDAD DE EJECUCIÓN DEL CONTROL]]="",0,20)</f>
        <v>0</v>
      </c>
      <c r="Q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345" t="str">
        <f>IF(ISTEXT(Tabla46[[#This Row],[VALOR EVALUACION DISENO]]),"",IF(Tabla46[[#This Row],[VALOR EVALUACION DISENO]]&gt;96,DATOS!$AV$21,IF(Tabla46[[#This Row],[VALOR EVALUACION DISENO]]&gt;=86,DATOS!$AV$22,DATOS!$AV$23)))</f>
        <v/>
      </c>
      <c r="S81" s="352"/>
      <c r="T81" s="345" t="str">
        <f>IFERROR(VLOOKUP(Tabla46[[#This Row],[% DE CUMPLIMIENTO DE LA EJECUCION DEL CONTROL]],DATOS!$AS$38:$AT$40,2,0),"")</f>
        <v/>
      </c>
      <c r="U81" s="353" t="str">
        <f>IF(Tabla46[[#This Row],[RESULTADO EVALUACIÓN DEL DISEÑO DEL CONTROL]]="","",SUMIFS(DATOS!$AT$49:$AT$57,DATOS!$AR$49:$AR$57,Tabla46[[#This Row],[RESULTADO EVALUACIÓN DEL DISEÑO DEL CONTROL]],DATOS!$AS$49:$AS$57,Tabla46[[#This Row],[RESULTADO EVALUACION DE LA EJECUCION]]))</f>
        <v/>
      </c>
    </row>
    <row r="82" spans="1:21" ht="15" customHeight="1" x14ac:dyDescent="0.25">
      <c r="A82" s="3"/>
      <c r="B82" s="2"/>
      <c r="C82" s="2"/>
      <c r="D82" s="72"/>
      <c r="E82" s="4"/>
      <c r="F82" s="345"/>
      <c r="G82" s="352" t="str">
        <f>IFERROR(VLOOKUP(Tabla46[[#This Row],[ID RIESGO]],'1. IDENTIFICACION DEL RIESGO'!$AB$27:$AL$36,11,0),"")</f>
        <v/>
      </c>
      <c r="H82" s="173"/>
      <c r="I82" s="173"/>
      <c r="J82" s="173"/>
      <c r="K82" s="173"/>
      <c r="L82" s="175"/>
      <c r="M82" s="345"/>
      <c r="N82" s="173" t="str">
        <f>IF(Tabla46[[#This Row],[ID RIESGO]]="","",IF(Tabla46[[#This Row],[DESCRIPCION DEL CONTROL]]="",0,15))</f>
        <v/>
      </c>
      <c r="O82" s="169" t="str">
        <f>IF(Tabla46[[#This Row],[ID RIESGO]]="","",IF(Tabla46[[#This Row],[RESPONSABLE DEL CONTROL (CARGO)]]="",0,20))</f>
        <v/>
      </c>
      <c r="P82" s="345">
        <f>IF(Tabla46[[#This Row],[PERIODICIDAD DE EJECUCIÓN DEL CONTROL]]="",0,20)</f>
        <v>0</v>
      </c>
      <c r="Q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345" t="str">
        <f>IF(ISTEXT(Tabla46[[#This Row],[VALOR EVALUACION DISENO]]),"",IF(Tabla46[[#This Row],[VALOR EVALUACION DISENO]]&gt;96,DATOS!$AV$21,IF(Tabla46[[#This Row],[VALOR EVALUACION DISENO]]&gt;=86,DATOS!$AV$22,DATOS!$AV$23)))</f>
        <v/>
      </c>
      <c r="S82" s="352"/>
      <c r="T82" s="345" t="str">
        <f>IFERROR(VLOOKUP(Tabla46[[#This Row],[% DE CUMPLIMIENTO DE LA EJECUCION DEL CONTROL]],DATOS!$AS$38:$AT$40,2,0),"")</f>
        <v/>
      </c>
      <c r="U82" s="353" t="str">
        <f>IF(Tabla46[[#This Row],[RESULTADO EVALUACIÓN DEL DISEÑO DEL CONTROL]]="","",SUMIFS(DATOS!$AT$49:$AT$57,DATOS!$AR$49:$AR$57,Tabla46[[#This Row],[RESULTADO EVALUACIÓN DEL DISEÑO DEL CONTROL]],DATOS!$AS$49:$AS$57,Tabla46[[#This Row],[RESULTADO EVALUACION DE LA EJECUCION]]))</f>
        <v/>
      </c>
    </row>
    <row r="83" spans="1:21" ht="15" customHeight="1" x14ac:dyDescent="0.25">
      <c r="A83" s="3"/>
      <c r="B83" s="2"/>
      <c r="C83" s="2"/>
      <c r="D83" s="72"/>
      <c r="E83" s="4"/>
      <c r="F83" s="345"/>
      <c r="G83" s="352" t="str">
        <f>IFERROR(VLOOKUP(Tabla46[[#This Row],[ID RIESGO]],'1. IDENTIFICACION DEL RIESGO'!$AB$27:$AL$36,11,0),"")</f>
        <v/>
      </c>
      <c r="H83" s="173"/>
      <c r="I83" s="173"/>
      <c r="J83" s="173"/>
      <c r="K83" s="173"/>
      <c r="L83" s="175"/>
      <c r="M83" s="345"/>
      <c r="N83" s="173" t="str">
        <f>IF(Tabla46[[#This Row],[ID RIESGO]]="","",IF(Tabla46[[#This Row],[DESCRIPCION DEL CONTROL]]="",0,15))</f>
        <v/>
      </c>
      <c r="O83" s="169" t="str">
        <f>IF(Tabla46[[#This Row],[ID RIESGO]]="","",IF(Tabla46[[#This Row],[RESPONSABLE DEL CONTROL (CARGO)]]="",0,20))</f>
        <v/>
      </c>
      <c r="P83" s="345">
        <f>IF(Tabla46[[#This Row],[PERIODICIDAD DE EJECUCIÓN DEL CONTROL]]="",0,20)</f>
        <v>0</v>
      </c>
      <c r="Q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345" t="str">
        <f>IF(ISTEXT(Tabla46[[#This Row],[VALOR EVALUACION DISENO]]),"",IF(Tabla46[[#This Row],[VALOR EVALUACION DISENO]]&gt;96,DATOS!$AV$21,IF(Tabla46[[#This Row],[VALOR EVALUACION DISENO]]&gt;=86,DATOS!$AV$22,DATOS!$AV$23)))</f>
        <v/>
      </c>
      <c r="S83" s="352"/>
      <c r="T83" s="345" t="str">
        <f>IFERROR(VLOOKUP(Tabla46[[#This Row],[% DE CUMPLIMIENTO DE LA EJECUCION DEL CONTROL]],DATOS!$AS$38:$AT$40,2,0),"")</f>
        <v/>
      </c>
      <c r="U83" s="353" t="str">
        <f>IF(Tabla46[[#This Row],[RESULTADO EVALUACIÓN DEL DISEÑO DEL CONTROL]]="","",SUMIFS(DATOS!$AT$49:$AT$57,DATOS!$AR$49:$AR$57,Tabla46[[#This Row],[RESULTADO EVALUACIÓN DEL DISEÑO DEL CONTROL]],DATOS!$AS$49:$AS$57,Tabla46[[#This Row],[RESULTADO EVALUACION DE LA EJECUCION]]))</f>
        <v/>
      </c>
    </row>
    <row r="84" spans="1:21" ht="15" customHeight="1" x14ac:dyDescent="0.25">
      <c r="A84" s="3"/>
      <c r="B84" s="2"/>
      <c r="C84" s="2"/>
      <c r="D84" s="72"/>
      <c r="E84" s="4"/>
      <c r="F84" s="345"/>
      <c r="G84" s="352" t="str">
        <f>IFERROR(VLOOKUP(Tabla46[[#This Row],[ID RIESGO]],'1. IDENTIFICACION DEL RIESGO'!$AB$27:$AL$36,11,0),"")</f>
        <v/>
      </c>
      <c r="H84" s="173"/>
      <c r="I84" s="173"/>
      <c r="J84" s="173"/>
      <c r="K84" s="173"/>
      <c r="L84" s="175"/>
      <c r="M84" s="345"/>
      <c r="N84" s="173" t="str">
        <f>IF(Tabla46[[#This Row],[ID RIESGO]]="","",IF(Tabla46[[#This Row],[DESCRIPCION DEL CONTROL]]="",0,15))</f>
        <v/>
      </c>
      <c r="O84" s="169" t="str">
        <f>IF(Tabla46[[#This Row],[ID RIESGO]]="","",IF(Tabla46[[#This Row],[RESPONSABLE DEL CONTROL (CARGO)]]="",0,20))</f>
        <v/>
      </c>
      <c r="P84" s="345">
        <f>IF(Tabla46[[#This Row],[PERIODICIDAD DE EJECUCIÓN DEL CONTROL]]="",0,20)</f>
        <v>0</v>
      </c>
      <c r="Q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345" t="str">
        <f>IF(ISTEXT(Tabla46[[#This Row],[VALOR EVALUACION DISENO]]),"",IF(Tabla46[[#This Row],[VALOR EVALUACION DISENO]]&gt;96,DATOS!$AV$21,IF(Tabla46[[#This Row],[VALOR EVALUACION DISENO]]&gt;=86,DATOS!$AV$22,DATOS!$AV$23)))</f>
        <v/>
      </c>
      <c r="S84" s="352"/>
      <c r="T84" s="345" t="str">
        <f>IFERROR(VLOOKUP(Tabla46[[#This Row],[% DE CUMPLIMIENTO DE LA EJECUCION DEL CONTROL]],DATOS!$AS$38:$AT$40,2,0),"")</f>
        <v/>
      </c>
      <c r="U84" s="353" t="str">
        <f>IF(Tabla46[[#This Row],[RESULTADO EVALUACIÓN DEL DISEÑO DEL CONTROL]]="","",SUMIFS(DATOS!$AT$49:$AT$57,DATOS!$AR$49:$AR$57,Tabla46[[#This Row],[RESULTADO EVALUACIÓN DEL DISEÑO DEL CONTROL]],DATOS!$AS$49:$AS$57,Tabla46[[#This Row],[RESULTADO EVALUACION DE LA EJECUCION]]))</f>
        <v/>
      </c>
    </row>
    <row r="85" spans="1:21" ht="15" customHeight="1" x14ac:dyDescent="0.25">
      <c r="A85" s="3"/>
      <c r="B85" s="2"/>
      <c r="C85" s="2"/>
      <c r="D85" s="72"/>
      <c r="E85" s="4"/>
      <c r="F85" s="345"/>
      <c r="G85" s="352" t="str">
        <f>IFERROR(VLOOKUP(Tabla46[[#This Row],[ID RIESGO]],'1. IDENTIFICACION DEL RIESGO'!$AB$27:$AL$36,11,0),"")</f>
        <v/>
      </c>
      <c r="H85" s="173"/>
      <c r="I85" s="173"/>
      <c r="J85" s="173"/>
      <c r="K85" s="173"/>
      <c r="L85" s="175"/>
      <c r="M85" s="345"/>
      <c r="N85" s="173" t="str">
        <f>IF(Tabla46[[#This Row],[ID RIESGO]]="","",IF(Tabla46[[#This Row],[DESCRIPCION DEL CONTROL]]="",0,15))</f>
        <v/>
      </c>
      <c r="O85" s="169" t="str">
        <f>IF(Tabla46[[#This Row],[ID RIESGO]]="","",IF(Tabla46[[#This Row],[RESPONSABLE DEL CONTROL (CARGO)]]="",0,20))</f>
        <v/>
      </c>
      <c r="P85" s="345">
        <f>IF(Tabla46[[#This Row],[PERIODICIDAD DE EJECUCIÓN DEL CONTROL]]="",0,20)</f>
        <v>0</v>
      </c>
      <c r="Q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345" t="str">
        <f>IF(ISTEXT(Tabla46[[#This Row],[VALOR EVALUACION DISENO]]),"",IF(Tabla46[[#This Row],[VALOR EVALUACION DISENO]]&gt;96,DATOS!$AV$21,IF(Tabla46[[#This Row],[VALOR EVALUACION DISENO]]&gt;=86,DATOS!$AV$22,DATOS!$AV$23)))</f>
        <v/>
      </c>
      <c r="S85" s="352"/>
      <c r="T85" s="345" t="str">
        <f>IFERROR(VLOOKUP(Tabla46[[#This Row],[% DE CUMPLIMIENTO DE LA EJECUCION DEL CONTROL]],DATOS!$AS$38:$AT$40,2,0),"")</f>
        <v/>
      </c>
      <c r="U85" s="353" t="str">
        <f>IF(Tabla46[[#This Row],[RESULTADO EVALUACIÓN DEL DISEÑO DEL CONTROL]]="","",SUMIFS(DATOS!$AT$49:$AT$57,DATOS!$AR$49:$AR$57,Tabla46[[#This Row],[RESULTADO EVALUACIÓN DEL DISEÑO DEL CONTROL]],DATOS!$AS$49:$AS$57,Tabla46[[#This Row],[RESULTADO EVALUACION DE LA EJECUCION]]))</f>
        <v/>
      </c>
    </row>
    <row r="86" spans="1:21" ht="15" customHeight="1" x14ac:dyDescent="0.25">
      <c r="A86" s="3"/>
      <c r="B86" s="2"/>
      <c r="C86" s="2"/>
      <c r="D86" s="72"/>
      <c r="E86" s="4"/>
      <c r="F86" s="345"/>
      <c r="G86" s="352" t="str">
        <f>IFERROR(VLOOKUP(Tabla46[[#This Row],[ID RIESGO]],'1. IDENTIFICACION DEL RIESGO'!$AB$27:$AL$36,11,0),"")</f>
        <v/>
      </c>
      <c r="H86" s="173"/>
      <c r="I86" s="173"/>
      <c r="J86" s="173"/>
      <c r="K86" s="173"/>
      <c r="L86" s="175"/>
      <c r="M86" s="345"/>
      <c r="N86" s="173" t="str">
        <f>IF(Tabla46[[#This Row],[ID RIESGO]]="","",IF(Tabla46[[#This Row],[DESCRIPCION DEL CONTROL]]="",0,15))</f>
        <v/>
      </c>
      <c r="O86" s="169" t="str">
        <f>IF(Tabla46[[#This Row],[ID RIESGO]]="","",IF(Tabla46[[#This Row],[RESPONSABLE DEL CONTROL (CARGO)]]="",0,20))</f>
        <v/>
      </c>
      <c r="P86" s="345">
        <f>IF(Tabla46[[#This Row],[PERIODICIDAD DE EJECUCIÓN DEL CONTROL]]="",0,20)</f>
        <v>0</v>
      </c>
      <c r="Q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345" t="str">
        <f>IF(ISTEXT(Tabla46[[#This Row],[VALOR EVALUACION DISENO]]),"",IF(Tabla46[[#This Row],[VALOR EVALUACION DISENO]]&gt;96,DATOS!$AV$21,IF(Tabla46[[#This Row],[VALOR EVALUACION DISENO]]&gt;=86,DATOS!$AV$22,DATOS!$AV$23)))</f>
        <v/>
      </c>
      <c r="S86" s="352"/>
      <c r="T86" s="345" t="str">
        <f>IFERROR(VLOOKUP(Tabla46[[#This Row],[% DE CUMPLIMIENTO DE LA EJECUCION DEL CONTROL]],DATOS!$AS$38:$AT$40,2,0),"")</f>
        <v/>
      </c>
      <c r="U86" s="353" t="str">
        <f>IF(Tabla46[[#This Row],[RESULTADO EVALUACIÓN DEL DISEÑO DEL CONTROL]]="","",SUMIFS(DATOS!$AT$49:$AT$57,DATOS!$AR$49:$AR$57,Tabla46[[#This Row],[RESULTADO EVALUACIÓN DEL DISEÑO DEL CONTROL]],DATOS!$AS$49:$AS$57,Tabla46[[#This Row],[RESULTADO EVALUACION DE LA EJECUCION]]))</f>
        <v/>
      </c>
    </row>
    <row r="87" spans="1:21" ht="15" customHeight="1" x14ac:dyDescent="0.25">
      <c r="A87" s="3"/>
      <c r="B87" s="2"/>
      <c r="C87" s="2"/>
      <c r="D87" s="72"/>
      <c r="E87" s="4"/>
      <c r="F87" s="345"/>
      <c r="G87" s="352" t="str">
        <f>IFERROR(VLOOKUP(Tabla46[[#This Row],[ID RIESGO]],'1. IDENTIFICACION DEL RIESGO'!$AB$27:$AL$36,11,0),"")</f>
        <v/>
      </c>
      <c r="H87" s="173"/>
      <c r="I87" s="173"/>
      <c r="J87" s="173"/>
      <c r="K87" s="173"/>
      <c r="L87" s="175"/>
      <c r="M87" s="345"/>
      <c r="N87" s="173" t="str">
        <f>IF(Tabla46[[#This Row],[ID RIESGO]]="","",IF(Tabla46[[#This Row],[DESCRIPCION DEL CONTROL]]="",0,15))</f>
        <v/>
      </c>
      <c r="O87" s="169" t="str">
        <f>IF(Tabla46[[#This Row],[ID RIESGO]]="","",IF(Tabla46[[#This Row],[RESPONSABLE DEL CONTROL (CARGO)]]="",0,20))</f>
        <v/>
      </c>
      <c r="P87" s="345">
        <f>IF(Tabla46[[#This Row],[PERIODICIDAD DE EJECUCIÓN DEL CONTROL]]="",0,20)</f>
        <v>0</v>
      </c>
      <c r="Q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345" t="str">
        <f>IF(ISTEXT(Tabla46[[#This Row],[VALOR EVALUACION DISENO]]),"",IF(Tabla46[[#This Row],[VALOR EVALUACION DISENO]]&gt;96,DATOS!$AV$21,IF(Tabla46[[#This Row],[VALOR EVALUACION DISENO]]&gt;=86,DATOS!$AV$22,DATOS!$AV$23)))</f>
        <v/>
      </c>
      <c r="S87" s="352"/>
      <c r="T87" s="345" t="str">
        <f>IFERROR(VLOOKUP(Tabla46[[#This Row],[% DE CUMPLIMIENTO DE LA EJECUCION DEL CONTROL]],DATOS!$AS$38:$AT$40,2,0),"")</f>
        <v/>
      </c>
      <c r="U87" s="353" t="str">
        <f>IF(Tabla46[[#This Row],[RESULTADO EVALUACIÓN DEL DISEÑO DEL CONTROL]]="","",SUMIFS(DATOS!$AT$49:$AT$57,DATOS!$AR$49:$AR$57,Tabla46[[#This Row],[RESULTADO EVALUACIÓN DEL DISEÑO DEL CONTROL]],DATOS!$AS$49:$AS$57,Tabla46[[#This Row],[RESULTADO EVALUACION DE LA EJECUCION]]))</f>
        <v/>
      </c>
    </row>
    <row r="88" spans="1:21" ht="15" customHeight="1" x14ac:dyDescent="0.25">
      <c r="A88" s="3"/>
      <c r="B88" s="2"/>
      <c r="C88" s="2"/>
      <c r="D88" s="72"/>
      <c r="E88" s="4"/>
      <c r="F88" s="345"/>
      <c r="G88" s="352" t="str">
        <f>IFERROR(VLOOKUP(Tabla46[[#This Row],[ID RIESGO]],'1. IDENTIFICACION DEL RIESGO'!$AB$27:$AL$36,11,0),"")</f>
        <v/>
      </c>
      <c r="H88" s="173"/>
      <c r="I88" s="173"/>
      <c r="J88" s="173"/>
      <c r="K88" s="173"/>
      <c r="L88" s="175"/>
      <c r="M88" s="345"/>
      <c r="N88" s="173" t="str">
        <f>IF(Tabla46[[#This Row],[ID RIESGO]]="","",IF(Tabla46[[#This Row],[DESCRIPCION DEL CONTROL]]="",0,15))</f>
        <v/>
      </c>
      <c r="O88" s="169" t="str">
        <f>IF(Tabla46[[#This Row],[ID RIESGO]]="","",IF(Tabla46[[#This Row],[RESPONSABLE DEL CONTROL (CARGO)]]="",0,20))</f>
        <v/>
      </c>
      <c r="P88" s="345">
        <f>IF(Tabla46[[#This Row],[PERIODICIDAD DE EJECUCIÓN DEL CONTROL]]="",0,20)</f>
        <v>0</v>
      </c>
      <c r="Q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345" t="str">
        <f>IF(ISTEXT(Tabla46[[#This Row],[VALOR EVALUACION DISENO]]),"",IF(Tabla46[[#This Row],[VALOR EVALUACION DISENO]]&gt;96,DATOS!$AV$21,IF(Tabla46[[#This Row],[VALOR EVALUACION DISENO]]&gt;=86,DATOS!$AV$22,DATOS!$AV$23)))</f>
        <v/>
      </c>
      <c r="S88" s="352"/>
      <c r="T88" s="345" t="str">
        <f>IFERROR(VLOOKUP(Tabla46[[#This Row],[% DE CUMPLIMIENTO DE LA EJECUCION DEL CONTROL]],DATOS!$AS$38:$AT$40,2,0),"")</f>
        <v/>
      </c>
      <c r="U88" s="353" t="str">
        <f>IF(Tabla46[[#This Row],[RESULTADO EVALUACIÓN DEL DISEÑO DEL CONTROL]]="","",SUMIFS(DATOS!$AT$49:$AT$57,DATOS!$AR$49:$AR$57,Tabla46[[#This Row],[RESULTADO EVALUACIÓN DEL DISEÑO DEL CONTROL]],DATOS!$AS$49:$AS$57,Tabla46[[#This Row],[RESULTADO EVALUACION DE LA EJECUCION]]))</f>
        <v/>
      </c>
    </row>
    <row r="89" spans="1:21" ht="15" customHeight="1" x14ac:dyDescent="0.25">
      <c r="A89" s="3"/>
      <c r="B89" s="2"/>
      <c r="C89" s="2"/>
      <c r="D89" s="72"/>
      <c r="E89" s="4"/>
      <c r="F89" s="345"/>
      <c r="G89" s="352" t="str">
        <f>IFERROR(VLOOKUP(Tabla46[[#This Row],[ID RIESGO]],'1. IDENTIFICACION DEL RIESGO'!$AB$27:$AL$36,11,0),"")</f>
        <v/>
      </c>
      <c r="H89" s="173"/>
      <c r="I89" s="173"/>
      <c r="J89" s="173"/>
      <c r="K89" s="173"/>
      <c r="L89" s="175"/>
      <c r="M89" s="345"/>
      <c r="N89" s="173" t="str">
        <f>IF(Tabla46[[#This Row],[ID RIESGO]]="","",IF(Tabla46[[#This Row],[DESCRIPCION DEL CONTROL]]="",0,15))</f>
        <v/>
      </c>
      <c r="O89" s="169" t="str">
        <f>IF(Tabla46[[#This Row],[ID RIESGO]]="","",IF(Tabla46[[#This Row],[RESPONSABLE DEL CONTROL (CARGO)]]="",0,20))</f>
        <v/>
      </c>
      <c r="P89" s="345">
        <f>IF(Tabla46[[#This Row],[PERIODICIDAD DE EJECUCIÓN DEL CONTROL]]="",0,20)</f>
        <v>0</v>
      </c>
      <c r="Q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345" t="str">
        <f>IF(ISTEXT(Tabla46[[#This Row],[VALOR EVALUACION DISENO]]),"",IF(Tabla46[[#This Row],[VALOR EVALUACION DISENO]]&gt;96,DATOS!$AV$21,IF(Tabla46[[#This Row],[VALOR EVALUACION DISENO]]&gt;=86,DATOS!$AV$22,DATOS!$AV$23)))</f>
        <v/>
      </c>
      <c r="S89" s="352"/>
      <c r="T89" s="345" t="str">
        <f>IFERROR(VLOOKUP(Tabla46[[#This Row],[% DE CUMPLIMIENTO DE LA EJECUCION DEL CONTROL]],DATOS!$AS$38:$AT$40,2,0),"")</f>
        <v/>
      </c>
      <c r="U89" s="353" t="str">
        <f>IF(Tabla46[[#This Row],[RESULTADO EVALUACIÓN DEL DISEÑO DEL CONTROL]]="","",SUMIFS(DATOS!$AT$49:$AT$57,DATOS!$AR$49:$AR$57,Tabla46[[#This Row],[RESULTADO EVALUACIÓN DEL DISEÑO DEL CONTROL]],DATOS!$AS$49:$AS$57,Tabla46[[#This Row],[RESULTADO EVALUACION DE LA EJECUCION]]))</f>
        <v/>
      </c>
    </row>
    <row r="90" spans="1:21" ht="15" customHeight="1" x14ac:dyDescent="0.25">
      <c r="A90" s="3"/>
      <c r="B90" s="2"/>
      <c r="C90" s="2"/>
      <c r="D90" s="72"/>
      <c r="E90" s="4"/>
      <c r="F90" s="345"/>
      <c r="G90" s="352" t="str">
        <f>IFERROR(VLOOKUP(Tabla46[[#This Row],[ID RIESGO]],'1. IDENTIFICACION DEL RIESGO'!$AB$27:$AL$36,11,0),"")</f>
        <v/>
      </c>
      <c r="H90" s="173"/>
      <c r="I90" s="173"/>
      <c r="J90" s="173"/>
      <c r="K90" s="173"/>
      <c r="L90" s="175"/>
      <c r="M90" s="345"/>
      <c r="N90" s="173" t="str">
        <f>IF(Tabla46[[#This Row],[ID RIESGO]]="","",IF(Tabla46[[#This Row],[DESCRIPCION DEL CONTROL]]="",0,15))</f>
        <v/>
      </c>
      <c r="O90" s="169" t="str">
        <f>IF(Tabla46[[#This Row],[ID RIESGO]]="","",IF(Tabla46[[#This Row],[RESPONSABLE DEL CONTROL (CARGO)]]="",0,20))</f>
        <v/>
      </c>
      <c r="P90" s="345">
        <f>IF(Tabla46[[#This Row],[PERIODICIDAD DE EJECUCIÓN DEL CONTROL]]="",0,20)</f>
        <v>0</v>
      </c>
      <c r="Q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345" t="str">
        <f>IF(ISTEXT(Tabla46[[#This Row],[VALOR EVALUACION DISENO]]),"",IF(Tabla46[[#This Row],[VALOR EVALUACION DISENO]]&gt;96,DATOS!$AV$21,IF(Tabla46[[#This Row],[VALOR EVALUACION DISENO]]&gt;=86,DATOS!$AV$22,DATOS!$AV$23)))</f>
        <v/>
      </c>
      <c r="S90" s="352"/>
      <c r="T90" s="345" t="str">
        <f>IFERROR(VLOOKUP(Tabla46[[#This Row],[% DE CUMPLIMIENTO DE LA EJECUCION DEL CONTROL]],DATOS!$AS$38:$AT$40,2,0),"")</f>
        <v/>
      </c>
      <c r="U90" s="353" t="str">
        <f>IF(Tabla46[[#This Row],[RESULTADO EVALUACIÓN DEL DISEÑO DEL CONTROL]]="","",SUMIFS(DATOS!$AT$49:$AT$57,DATOS!$AR$49:$AR$57,Tabla46[[#This Row],[RESULTADO EVALUACIÓN DEL DISEÑO DEL CONTROL]],DATOS!$AS$49:$AS$57,Tabla46[[#This Row],[RESULTADO EVALUACION DE LA EJECUCION]]))</f>
        <v/>
      </c>
    </row>
    <row r="91" spans="1:21" ht="15" customHeight="1" x14ac:dyDescent="0.25">
      <c r="A91" s="3"/>
      <c r="B91" s="2"/>
      <c r="C91" s="2"/>
      <c r="D91" s="72"/>
      <c r="E91" s="4"/>
      <c r="F91" s="345"/>
      <c r="G91" s="352" t="str">
        <f>IFERROR(VLOOKUP(Tabla46[[#This Row],[ID RIESGO]],'1. IDENTIFICACION DEL RIESGO'!$AB$27:$AL$36,11,0),"")</f>
        <v/>
      </c>
      <c r="H91" s="173"/>
      <c r="I91" s="173"/>
      <c r="J91" s="173"/>
      <c r="K91" s="173"/>
      <c r="L91" s="175"/>
      <c r="M91" s="345"/>
      <c r="N91" s="173" t="str">
        <f>IF(Tabla46[[#This Row],[ID RIESGO]]="","",IF(Tabla46[[#This Row],[DESCRIPCION DEL CONTROL]]="",0,15))</f>
        <v/>
      </c>
      <c r="O91" s="169" t="str">
        <f>IF(Tabla46[[#This Row],[ID RIESGO]]="","",IF(Tabla46[[#This Row],[RESPONSABLE DEL CONTROL (CARGO)]]="",0,20))</f>
        <v/>
      </c>
      <c r="P91" s="345">
        <f>IF(Tabla46[[#This Row],[PERIODICIDAD DE EJECUCIÓN DEL CONTROL]]="",0,20)</f>
        <v>0</v>
      </c>
      <c r="Q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345" t="str">
        <f>IF(ISTEXT(Tabla46[[#This Row],[VALOR EVALUACION DISENO]]),"",IF(Tabla46[[#This Row],[VALOR EVALUACION DISENO]]&gt;96,DATOS!$AV$21,IF(Tabla46[[#This Row],[VALOR EVALUACION DISENO]]&gt;=86,DATOS!$AV$22,DATOS!$AV$23)))</f>
        <v/>
      </c>
      <c r="S91" s="352"/>
      <c r="T91" s="345" t="str">
        <f>IFERROR(VLOOKUP(Tabla46[[#This Row],[% DE CUMPLIMIENTO DE LA EJECUCION DEL CONTROL]],DATOS!$AS$38:$AT$40,2,0),"")</f>
        <v/>
      </c>
      <c r="U91" s="353" t="str">
        <f>IF(Tabla46[[#This Row],[RESULTADO EVALUACIÓN DEL DISEÑO DEL CONTROL]]="","",SUMIFS(DATOS!$AT$49:$AT$57,DATOS!$AR$49:$AR$57,Tabla46[[#This Row],[RESULTADO EVALUACIÓN DEL DISEÑO DEL CONTROL]],DATOS!$AS$49:$AS$57,Tabla46[[#This Row],[RESULTADO EVALUACION DE LA EJECUCION]]))</f>
        <v/>
      </c>
    </row>
    <row r="92" spans="1:21" ht="15" customHeight="1" x14ac:dyDescent="0.25">
      <c r="A92" s="3"/>
      <c r="B92" s="2"/>
      <c r="C92" s="2"/>
      <c r="D92" s="72"/>
      <c r="E92" s="4"/>
      <c r="F92" s="345"/>
      <c r="G92" s="352" t="str">
        <f>IFERROR(VLOOKUP(Tabla46[[#This Row],[ID RIESGO]],'1. IDENTIFICACION DEL RIESGO'!$AB$27:$AL$36,11,0),"")</f>
        <v/>
      </c>
      <c r="H92" s="173"/>
      <c r="I92" s="173"/>
      <c r="J92" s="173"/>
      <c r="K92" s="173"/>
      <c r="L92" s="175"/>
      <c r="M92" s="345"/>
      <c r="N92" s="173" t="str">
        <f>IF(Tabla46[[#This Row],[ID RIESGO]]="","",IF(Tabla46[[#This Row],[DESCRIPCION DEL CONTROL]]="",0,15))</f>
        <v/>
      </c>
      <c r="O92" s="169" t="str">
        <f>IF(Tabla46[[#This Row],[ID RIESGO]]="","",IF(Tabla46[[#This Row],[RESPONSABLE DEL CONTROL (CARGO)]]="",0,20))</f>
        <v/>
      </c>
      <c r="P92" s="345">
        <f>IF(Tabla46[[#This Row],[PERIODICIDAD DE EJECUCIÓN DEL CONTROL]]="",0,20)</f>
        <v>0</v>
      </c>
      <c r="Q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345" t="str">
        <f>IF(ISTEXT(Tabla46[[#This Row],[VALOR EVALUACION DISENO]]),"",IF(Tabla46[[#This Row],[VALOR EVALUACION DISENO]]&gt;96,DATOS!$AV$21,IF(Tabla46[[#This Row],[VALOR EVALUACION DISENO]]&gt;=86,DATOS!$AV$22,DATOS!$AV$23)))</f>
        <v/>
      </c>
      <c r="S92" s="352"/>
      <c r="T92" s="345" t="str">
        <f>IFERROR(VLOOKUP(Tabla46[[#This Row],[% DE CUMPLIMIENTO DE LA EJECUCION DEL CONTROL]],DATOS!$AS$38:$AT$40,2,0),"")</f>
        <v/>
      </c>
      <c r="U92" s="353" t="str">
        <f>IF(Tabla46[[#This Row],[RESULTADO EVALUACIÓN DEL DISEÑO DEL CONTROL]]="","",SUMIFS(DATOS!$AT$49:$AT$57,DATOS!$AR$49:$AR$57,Tabla46[[#This Row],[RESULTADO EVALUACIÓN DEL DISEÑO DEL CONTROL]],DATOS!$AS$49:$AS$57,Tabla46[[#This Row],[RESULTADO EVALUACION DE LA EJECUCION]]))</f>
        <v/>
      </c>
    </row>
    <row r="93" spans="1:21" ht="15" customHeight="1" x14ac:dyDescent="0.25">
      <c r="A93" s="3"/>
      <c r="B93" s="2"/>
      <c r="C93" s="2"/>
      <c r="D93" s="72"/>
      <c r="E93" s="4"/>
      <c r="F93" s="345"/>
      <c r="G93" s="352" t="str">
        <f>IFERROR(VLOOKUP(Tabla46[[#This Row],[ID RIESGO]],'1. IDENTIFICACION DEL RIESGO'!$AB$27:$AL$36,11,0),"")</f>
        <v/>
      </c>
      <c r="H93" s="173"/>
      <c r="I93" s="173"/>
      <c r="J93" s="173"/>
      <c r="K93" s="173"/>
      <c r="L93" s="175"/>
      <c r="M93" s="345"/>
      <c r="N93" s="173" t="str">
        <f>IF(Tabla46[[#This Row],[ID RIESGO]]="","",IF(Tabla46[[#This Row],[DESCRIPCION DEL CONTROL]]="",0,15))</f>
        <v/>
      </c>
      <c r="O93" s="169" t="str">
        <f>IF(Tabla46[[#This Row],[ID RIESGO]]="","",IF(Tabla46[[#This Row],[RESPONSABLE DEL CONTROL (CARGO)]]="",0,20))</f>
        <v/>
      </c>
      <c r="P93" s="345">
        <f>IF(Tabla46[[#This Row],[PERIODICIDAD DE EJECUCIÓN DEL CONTROL]]="",0,20)</f>
        <v>0</v>
      </c>
      <c r="Q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345" t="str">
        <f>IF(ISTEXT(Tabla46[[#This Row],[VALOR EVALUACION DISENO]]),"",IF(Tabla46[[#This Row],[VALOR EVALUACION DISENO]]&gt;96,DATOS!$AV$21,IF(Tabla46[[#This Row],[VALOR EVALUACION DISENO]]&gt;=86,DATOS!$AV$22,DATOS!$AV$23)))</f>
        <v/>
      </c>
      <c r="S93" s="352"/>
      <c r="T93" s="345" t="str">
        <f>IFERROR(VLOOKUP(Tabla46[[#This Row],[% DE CUMPLIMIENTO DE LA EJECUCION DEL CONTROL]],DATOS!$AS$38:$AT$40,2,0),"")</f>
        <v/>
      </c>
      <c r="U93" s="353" t="str">
        <f>IF(Tabla46[[#This Row],[RESULTADO EVALUACIÓN DEL DISEÑO DEL CONTROL]]="","",SUMIFS(DATOS!$AT$49:$AT$57,DATOS!$AR$49:$AR$57,Tabla46[[#This Row],[RESULTADO EVALUACIÓN DEL DISEÑO DEL CONTROL]],DATOS!$AS$49:$AS$57,Tabla46[[#This Row],[RESULTADO EVALUACION DE LA EJECUCION]]))</f>
        <v/>
      </c>
    </row>
    <row r="94" spans="1:21" ht="15" customHeight="1" x14ac:dyDescent="0.25">
      <c r="A94" s="3"/>
      <c r="B94" s="2"/>
      <c r="C94" s="2"/>
      <c r="D94" s="72"/>
      <c r="E94" s="4"/>
      <c r="F94" s="345"/>
      <c r="G94" s="352" t="str">
        <f>IFERROR(VLOOKUP(Tabla46[[#This Row],[ID RIESGO]],'1. IDENTIFICACION DEL RIESGO'!$AB$27:$AL$36,11,0),"")</f>
        <v/>
      </c>
      <c r="H94" s="173"/>
      <c r="I94" s="173"/>
      <c r="J94" s="173"/>
      <c r="K94" s="173"/>
      <c r="L94" s="175"/>
      <c r="M94" s="345"/>
      <c r="N94" s="173" t="str">
        <f>IF(Tabla46[[#This Row],[ID RIESGO]]="","",IF(Tabla46[[#This Row],[DESCRIPCION DEL CONTROL]]="",0,15))</f>
        <v/>
      </c>
      <c r="O94" s="169" t="str">
        <f>IF(Tabla46[[#This Row],[ID RIESGO]]="","",IF(Tabla46[[#This Row],[RESPONSABLE DEL CONTROL (CARGO)]]="",0,20))</f>
        <v/>
      </c>
      <c r="P94" s="345">
        <f>IF(Tabla46[[#This Row],[PERIODICIDAD DE EJECUCIÓN DEL CONTROL]]="",0,20)</f>
        <v>0</v>
      </c>
      <c r="Q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345" t="str">
        <f>IF(ISTEXT(Tabla46[[#This Row],[VALOR EVALUACION DISENO]]),"",IF(Tabla46[[#This Row],[VALOR EVALUACION DISENO]]&gt;96,DATOS!$AV$21,IF(Tabla46[[#This Row],[VALOR EVALUACION DISENO]]&gt;=86,DATOS!$AV$22,DATOS!$AV$23)))</f>
        <v/>
      </c>
      <c r="S94" s="352"/>
      <c r="T94" s="345" t="str">
        <f>IFERROR(VLOOKUP(Tabla46[[#This Row],[% DE CUMPLIMIENTO DE LA EJECUCION DEL CONTROL]],DATOS!$AS$38:$AT$40,2,0),"")</f>
        <v/>
      </c>
      <c r="U94" s="353" t="str">
        <f>IF(Tabla46[[#This Row],[RESULTADO EVALUACIÓN DEL DISEÑO DEL CONTROL]]="","",SUMIFS(DATOS!$AT$49:$AT$57,DATOS!$AR$49:$AR$57,Tabla46[[#This Row],[RESULTADO EVALUACIÓN DEL DISEÑO DEL CONTROL]],DATOS!$AS$49:$AS$57,Tabla46[[#This Row],[RESULTADO EVALUACION DE LA EJECUCION]]))</f>
        <v/>
      </c>
    </row>
    <row r="95" spans="1:21" ht="15" customHeight="1" x14ac:dyDescent="0.25">
      <c r="A95" s="3"/>
      <c r="B95" s="2"/>
      <c r="C95" s="2"/>
      <c r="D95" s="72"/>
      <c r="E95" s="4"/>
      <c r="F95" s="345"/>
      <c r="G95" s="352" t="str">
        <f>IFERROR(VLOOKUP(Tabla46[[#This Row],[ID RIESGO]],'1. IDENTIFICACION DEL RIESGO'!$AB$27:$AL$36,11,0),"")</f>
        <v/>
      </c>
      <c r="H95" s="173"/>
      <c r="I95" s="173"/>
      <c r="J95" s="173"/>
      <c r="K95" s="173"/>
      <c r="L95" s="175"/>
      <c r="M95" s="345"/>
      <c r="N95" s="173" t="str">
        <f>IF(Tabla46[[#This Row],[ID RIESGO]]="","",IF(Tabla46[[#This Row],[DESCRIPCION DEL CONTROL]]="",0,15))</f>
        <v/>
      </c>
      <c r="O95" s="169" t="str">
        <f>IF(Tabla46[[#This Row],[ID RIESGO]]="","",IF(Tabla46[[#This Row],[RESPONSABLE DEL CONTROL (CARGO)]]="",0,20))</f>
        <v/>
      </c>
      <c r="P95" s="345">
        <f>IF(Tabla46[[#This Row],[PERIODICIDAD DE EJECUCIÓN DEL CONTROL]]="",0,20)</f>
        <v>0</v>
      </c>
      <c r="Q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345" t="str">
        <f>IF(ISTEXT(Tabla46[[#This Row],[VALOR EVALUACION DISENO]]),"",IF(Tabla46[[#This Row],[VALOR EVALUACION DISENO]]&gt;96,DATOS!$AV$21,IF(Tabla46[[#This Row],[VALOR EVALUACION DISENO]]&gt;=86,DATOS!$AV$22,DATOS!$AV$23)))</f>
        <v/>
      </c>
      <c r="S95" s="352"/>
      <c r="T95" s="345" t="str">
        <f>IFERROR(VLOOKUP(Tabla46[[#This Row],[% DE CUMPLIMIENTO DE LA EJECUCION DEL CONTROL]],DATOS!$AS$38:$AT$40,2,0),"")</f>
        <v/>
      </c>
      <c r="U95" s="353" t="str">
        <f>IF(Tabla46[[#This Row],[RESULTADO EVALUACIÓN DEL DISEÑO DEL CONTROL]]="","",SUMIFS(DATOS!$AT$49:$AT$57,DATOS!$AR$49:$AR$57,Tabla46[[#This Row],[RESULTADO EVALUACIÓN DEL DISEÑO DEL CONTROL]],DATOS!$AS$49:$AS$57,Tabla46[[#This Row],[RESULTADO EVALUACION DE LA EJECUCION]]))</f>
        <v/>
      </c>
    </row>
    <row r="96" spans="1:21" ht="15" customHeight="1" x14ac:dyDescent="0.25">
      <c r="A96" s="3"/>
      <c r="B96" s="2"/>
      <c r="C96" s="2"/>
      <c r="D96" s="72"/>
      <c r="E96" s="4"/>
      <c r="F96" s="345"/>
      <c r="G96" s="352" t="str">
        <f>IFERROR(VLOOKUP(Tabla46[[#This Row],[ID RIESGO]],'1. IDENTIFICACION DEL RIESGO'!$AB$27:$AL$36,11,0),"")</f>
        <v/>
      </c>
      <c r="H96" s="173"/>
      <c r="I96" s="173"/>
      <c r="J96" s="173"/>
      <c r="K96" s="173"/>
      <c r="L96" s="175"/>
      <c r="M96" s="345"/>
      <c r="N96" s="173" t="str">
        <f>IF(Tabla46[[#This Row],[ID RIESGO]]="","",IF(Tabla46[[#This Row],[DESCRIPCION DEL CONTROL]]="",0,15))</f>
        <v/>
      </c>
      <c r="O96" s="169" t="str">
        <f>IF(Tabla46[[#This Row],[ID RIESGO]]="","",IF(Tabla46[[#This Row],[RESPONSABLE DEL CONTROL (CARGO)]]="",0,20))</f>
        <v/>
      </c>
      <c r="P96" s="345">
        <f>IF(Tabla46[[#This Row],[PERIODICIDAD DE EJECUCIÓN DEL CONTROL]]="",0,20)</f>
        <v>0</v>
      </c>
      <c r="Q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345" t="str">
        <f>IF(ISTEXT(Tabla46[[#This Row],[VALOR EVALUACION DISENO]]),"",IF(Tabla46[[#This Row],[VALOR EVALUACION DISENO]]&gt;96,DATOS!$AV$21,IF(Tabla46[[#This Row],[VALOR EVALUACION DISENO]]&gt;=86,DATOS!$AV$22,DATOS!$AV$23)))</f>
        <v/>
      </c>
      <c r="S96" s="352"/>
      <c r="T96" s="345" t="str">
        <f>IFERROR(VLOOKUP(Tabla46[[#This Row],[% DE CUMPLIMIENTO DE LA EJECUCION DEL CONTROL]],DATOS!$AS$38:$AT$40,2,0),"")</f>
        <v/>
      </c>
      <c r="U96" s="353" t="str">
        <f>IF(Tabla46[[#This Row],[RESULTADO EVALUACIÓN DEL DISEÑO DEL CONTROL]]="","",SUMIFS(DATOS!$AT$49:$AT$57,DATOS!$AR$49:$AR$57,Tabla46[[#This Row],[RESULTADO EVALUACIÓN DEL DISEÑO DEL CONTROL]],DATOS!$AS$49:$AS$57,Tabla46[[#This Row],[RESULTADO EVALUACION DE LA EJECUCION]]))</f>
        <v/>
      </c>
    </row>
    <row r="97" spans="1:21" ht="15" customHeight="1" x14ac:dyDescent="0.25">
      <c r="A97" s="3"/>
      <c r="B97" s="2"/>
      <c r="C97" s="2"/>
      <c r="D97" s="72"/>
      <c r="E97" s="4"/>
      <c r="F97" s="345"/>
      <c r="G97" s="352" t="str">
        <f>IFERROR(VLOOKUP(Tabla46[[#This Row],[ID RIESGO]],'1. IDENTIFICACION DEL RIESGO'!$AB$27:$AL$36,11,0),"")</f>
        <v/>
      </c>
      <c r="H97" s="173"/>
      <c r="I97" s="173"/>
      <c r="J97" s="173"/>
      <c r="K97" s="173"/>
      <c r="L97" s="175"/>
      <c r="M97" s="345"/>
      <c r="N97" s="173" t="str">
        <f>IF(Tabla46[[#This Row],[ID RIESGO]]="","",IF(Tabla46[[#This Row],[DESCRIPCION DEL CONTROL]]="",0,15))</f>
        <v/>
      </c>
      <c r="O97" s="169" t="str">
        <f>IF(Tabla46[[#This Row],[ID RIESGO]]="","",IF(Tabla46[[#This Row],[RESPONSABLE DEL CONTROL (CARGO)]]="",0,20))</f>
        <v/>
      </c>
      <c r="P97" s="345">
        <f>IF(Tabla46[[#This Row],[PERIODICIDAD DE EJECUCIÓN DEL CONTROL]]="",0,20)</f>
        <v>0</v>
      </c>
      <c r="Q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345" t="str">
        <f>IF(ISTEXT(Tabla46[[#This Row],[VALOR EVALUACION DISENO]]),"",IF(Tabla46[[#This Row],[VALOR EVALUACION DISENO]]&gt;96,DATOS!$AV$21,IF(Tabla46[[#This Row],[VALOR EVALUACION DISENO]]&gt;=86,DATOS!$AV$22,DATOS!$AV$23)))</f>
        <v/>
      </c>
      <c r="S97" s="352"/>
      <c r="T97" s="345" t="str">
        <f>IFERROR(VLOOKUP(Tabla46[[#This Row],[% DE CUMPLIMIENTO DE LA EJECUCION DEL CONTROL]],DATOS!$AS$38:$AT$40,2,0),"")</f>
        <v/>
      </c>
      <c r="U97" s="353" t="str">
        <f>IF(Tabla46[[#This Row],[RESULTADO EVALUACIÓN DEL DISEÑO DEL CONTROL]]="","",SUMIFS(DATOS!$AT$49:$AT$57,DATOS!$AR$49:$AR$57,Tabla46[[#This Row],[RESULTADO EVALUACIÓN DEL DISEÑO DEL CONTROL]],DATOS!$AS$49:$AS$57,Tabla46[[#This Row],[RESULTADO EVALUACION DE LA EJECUCION]]))</f>
        <v/>
      </c>
    </row>
    <row r="98" spans="1:21" ht="15" customHeight="1" x14ac:dyDescent="0.25">
      <c r="A98" s="3"/>
      <c r="B98" s="2"/>
      <c r="C98" s="2"/>
      <c r="D98" s="72"/>
      <c r="E98" s="4"/>
      <c r="F98" s="345"/>
      <c r="G98" s="352" t="str">
        <f>IFERROR(VLOOKUP(Tabla46[[#This Row],[ID RIESGO]],'1. IDENTIFICACION DEL RIESGO'!$AB$27:$AL$36,11,0),"")</f>
        <v/>
      </c>
      <c r="H98" s="173"/>
      <c r="I98" s="173"/>
      <c r="J98" s="173"/>
      <c r="K98" s="173"/>
      <c r="L98" s="175"/>
      <c r="M98" s="345"/>
      <c r="N98" s="173" t="str">
        <f>IF(Tabla46[[#This Row],[ID RIESGO]]="","",IF(Tabla46[[#This Row],[DESCRIPCION DEL CONTROL]]="",0,15))</f>
        <v/>
      </c>
      <c r="O98" s="169" t="str">
        <f>IF(Tabla46[[#This Row],[ID RIESGO]]="","",IF(Tabla46[[#This Row],[RESPONSABLE DEL CONTROL (CARGO)]]="",0,20))</f>
        <v/>
      </c>
      <c r="P98" s="345">
        <f>IF(Tabla46[[#This Row],[PERIODICIDAD DE EJECUCIÓN DEL CONTROL]]="",0,20)</f>
        <v>0</v>
      </c>
      <c r="Q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345" t="str">
        <f>IF(ISTEXT(Tabla46[[#This Row],[VALOR EVALUACION DISENO]]),"",IF(Tabla46[[#This Row],[VALOR EVALUACION DISENO]]&gt;96,DATOS!$AV$21,IF(Tabla46[[#This Row],[VALOR EVALUACION DISENO]]&gt;=86,DATOS!$AV$22,DATOS!$AV$23)))</f>
        <v/>
      </c>
      <c r="S98" s="352"/>
      <c r="T98" s="345" t="str">
        <f>IFERROR(VLOOKUP(Tabla46[[#This Row],[% DE CUMPLIMIENTO DE LA EJECUCION DEL CONTROL]],DATOS!$AS$38:$AT$40,2,0),"")</f>
        <v/>
      </c>
      <c r="U98" s="353" t="str">
        <f>IF(Tabla46[[#This Row],[RESULTADO EVALUACIÓN DEL DISEÑO DEL CONTROL]]="","",SUMIFS(DATOS!$AT$49:$AT$57,DATOS!$AR$49:$AR$57,Tabla46[[#This Row],[RESULTADO EVALUACIÓN DEL DISEÑO DEL CONTROL]],DATOS!$AS$49:$AS$57,Tabla46[[#This Row],[RESULTADO EVALUACION DE LA EJECUCION]]))</f>
        <v/>
      </c>
    </row>
    <row r="99" spans="1:21" ht="15" customHeight="1" x14ac:dyDescent="0.25">
      <c r="A99" s="3"/>
      <c r="B99" s="2"/>
      <c r="C99" s="2"/>
      <c r="D99" s="72"/>
      <c r="E99" s="4"/>
      <c r="F99" s="345"/>
      <c r="G99" s="352" t="str">
        <f>IFERROR(VLOOKUP(Tabla46[[#This Row],[ID RIESGO]],'1. IDENTIFICACION DEL RIESGO'!$AB$27:$AL$36,11,0),"")</f>
        <v/>
      </c>
      <c r="H99" s="173"/>
      <c r="I99" s="173"/>
      <c r="J99" s="173"/>
      <c r="K99" s="173"/>
      <c r="L99" s="175"/>
      <c r="M99" s="345"/>
      <c r="N99" s="173" t="str">
        <f>IF(Tabla46[[#This Row],[ID RIESGO]]="","",IF(Tabla46[[#This Row],[DESCRIPCION DEL CONTROL]]="",0,15))</f>
        <v/>
      </c>
      <c r="O99" s="169" t="str">
        <f>IF(Tabla46[[#This Row],[ID RIESGO]]="","",IF(Tabla46[[#This Row],[RESPONSABLE DEL CONTROL (CARGO)]]="",0,20))</f>
        <v/>
      </c>
      <c r="P99" s="345">
        <f>IF(Tabla46[[#This Row],[PERIODICIDAD DE EJECUCIÓN DEL CONTROL]]="",0,20)</f>
        <v>0</v>
      </c>
      <c r="Q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345" t="str">
        <f>IF(ISTEXT(Tabla46[[#This Row],[VALOR EVALUACION DISENO]]),"",IF(Tabla46[[#This Row],[VALOR EVALUACION DISENO]]&gt;96,DATOS!$AV$21,IF(Tabla46[[#This Row],[VALOR EVALUACION DISENO]]&gt;=86,DATOS!$AV$22,DATOS!$AV$23)))</f>
        <v/>
      </c>
      <c r="S99" s="352"/>
      <c r="T99" s="345" t="str">
        <f>IFERROR(VLOOKUP(Tabla46[[#This Row],[% DE CUMPLIMIENTO DE LA EJECUCION DEL CONTROL]],DATOS!$AS$38:$AT$40,2,0),"")</f>
        <v/>
      </c>
      <c r="U99" s="353" t="str">
        <f>IF(Tabla46[[#This Row],[RESULTADO EVALUACIÓN DEL DISEÑO DEL CONTROL]]="","",SUMIFS(DATOS!$AT$49:$AT$57,DATOS!$AR$49:$AR$57,Tabla46[[#This Row],[RESULTADO EVALUACIÓN DEL DISEÑO DEL CONTROL]],DATOS!$AS$49:$AS$57,Tabla46[[#This Row],[RESULTADO EVALUACION DE LA EJECUCION]]))</f>
        <v/>
      </c>
    </row>
    <row r="100" spans="1:21" ht="15" customHeight="1" x14ac:dyDescent="0.25">
      <c r="A100" s="3"/>
      <c r="B100" s="2"/>
      <c r="C100" s="2"/>
      <c r="D100" s="72"/>
      <c r="E100" s="4"/>
      <c r="F100" s="345"/>
      <c r="G100" s="352" t="str">
        <f>IFERROR(VLOOKUP(Tabla46[[#This Row],[ID RIESGO]],'1. IDENTIFICACION DEL RIESGO'!$AB$27:$AL$36,11,0),"")</f>
        <v/>
      </c>
      <c r="H100" s="173"/>
      <c r="I100" s="173"/>
      <c r="J100" s="173"/>
      <c r="K100" s="173"/>
      <c r="L100" s="175"/>
      <c r="M100" s="345"/>
      <c r="N100" s="173" t="str">
        <f>IF(Tabla46[[#This Row],[ID RIESGO]]="","",IF(Tabla46[[#This Row],[DESCRIPCION DEL CONTROL]]="",0,15))</f>
        <v/>
      </c>
      <c r="O100" s="169" t="str">
        <f>IF(Tabla46[[#This Row],[ID RIESGO]]="","",IF(Tabla46[[#This Row],[RESPONSABLE DEL CONTROL (CARGO)]]="",0,20))</f>
        <v/>
      </c>
      <c r="P100" s="345">
        <f>IF(Tabla46[[#This Row],[PERIODICIDAD DE EJECUCIÓN DEL CONTROL]]="",0,20)</f>
        <v>0</v>
      </c>
      <c r="Q1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345" t="str">
        <f>IF(ISTEXT(Tabla46[[#This Row],[VALOR EVALUACION DISENO]]),"",IF(Tabla46[[#This Row],[VALOR EVALUACION DISENO]]&gt;96,DATOS!$AV$21,IF(Tabla46[[#This Row],[VALOR EVALUACION DISENO]]&gt;=86,DATOS!$AV$22,DATOS!$AV$23)))</f>
        <v/>
      </c>
      <c r="S100" s="352"/>
      <c r="T100" s="345" t="str">
        <f>IFERROR(VLOOKUP(Tabla46[[#This Row],[% DE CUMPLIMIENTO DE LA EJECUCION DEL CONTROL]],DATOS!$AS$38:$AT$40,2,0),"")</f>
        <v/>
      </c>
      <c r="U100" s="353" t="str">
        <f>IF(Tabla46[[#This Row],[RESULTADO EVALUACIÓN DEL DISEÑO DEL CONTROL]]="","",SUMIFS(DATOS!$AT$49:$AT$57,DATOS!$AR$49:$AR$57,Tabla46[[#This Row],[RESULTADO EVALUACIÓN DEL DISEÑO DEL CONTROL]],DATOS!$AS$49:$AS$57,Tabla46[[#This Row],[RESULTADO EVALUACION DE LA EJECUCION]]))</f>
        <v/>
      </c>
    </row>
    <row r="101" spans="1:21" ht="15" customHeight="1" x14ac:dyDescent="0.25">
      <c r="A101" s="3"/>
      <c r="B101" s="2"/>
      <c r="C101" s="2"/>
      <c r="D101" s="72"/>
      <c r="E101" s="4"/>
      <c r="F101" s="345"/>
      <c r="G101" s="352" t="str">
        <f>IFERROR(VLOOKUP(Tabla46[[#This Row],[ID RIESGO]],'1. IDENTIFICACION DEL RIESGO'!$AB$27:$AL$36,11,0),"")</f>
        <v/>
      </c>
      <c r="H101" s="173"/>
      <c r="I101" s="173"/>
      <c r="J101" s="173"/>
      <c r="K101" s="173"/>
      <c r="L101" s="175"/>
      <c r="M101" s="345"/>
      <c r="N101" s="173" t="str">
        <f>IF(Tabla46[[#This Row],[ID RIESGO]]="","",IF(Tabla46[[#This Row],[DESCRIPCION DEL CONTROL]]="",0,15))</f>
        <v/>
      </c>
      <c r="O101" s="169" t="str">
        <f>IF(Tabla46[[#This Row],[ID RIESGO]]="","",IF(Tabla46[[#This Row],[RESPONSABLE DEL CONTROL (CARGO)]]="",0,20))</f>
        <v/>
      </c>
      <c r="P101" s="345">
        <f>IF(Tabla46[[#This Row],[PERIODICIDAD DE EJECUCIÓN DEL CONTROL]]="",0,20)</f>
        <v>0</v>
      </c>
      <c r="Q1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345" t="str">
        <f>IF(ISTEXT(Tabla46[[#This Row],[VALOR EVALUACION DISENO]]),"",IF(Tabla46[[#This Row],[VALOR EVALUACION DISENO]]&gt;96,DATOS!$AV$21,IF(Tabla46[[#This Row],[VALOR EVALUACION DISENO]]&gt;=86,DATOS!$AV$22,DATOS!$AV$23)))</f>
        <v/>
      </c>
      <c r="S101" s="352"/>
      <c r="T101" s="345" t="str">
        <f>IFERROR(VLOOKUP(Tabla46[[#This Row],[% DE CUMPLIMIENTO DE LA EJECUCION DEL CONTROL]],DATOS!$AS$38:$AT$40,2,0),"")</f>
        <v/>
      </c>
      <c r="U101" s="353" t="str">
        <f>IF(Tabla46[[#This Row],[RESULTADO EVALUACIÓN DEL DISEÑO DEL CONTROL]]="","",SUMIFS(DATOS!$AT$49:$AT$57,DATOS!$AR$49:$AR$57,Tabla46[[#This Row],[RESULTADO EVALUACIÓN DEL DISEÑO DEL CONTROL]],DATOS!$AS$49:$AS$57,Tabla46[[#This Row],[RESULTADO EVALUACION DE LA EJECUCION]]))</f>
        <v/>
      </c>
    </row>
    <row r="102" spans="1:21" ht="15" customHeight="1" x14ac:dyDescent="0.25">
      <c r="A102" s="3"/>
      <c r="B102" s="2"/>
      <c r="C102" s="2"/>
      <c r="D102" s="72"/>
      <c r="E102" s="4"/>
      <c r="F102" s="345"/>
      <c r="G102" s="352" t="str">
        <f>IFERROR(VLOOKUP(Tabla46[[#This Row],[ID RIESGO]],'1. IDENTIFICACION DEL RIESGO'!$AB$27:$AL$36,11,0),"")</f>
        <v/>
      </c>
      <c r="H102" s="173"/>
      <c r="I102" s="173"/>
      <c r="J102" s="173"/>
      <c r="K102" s="173"/>
      <c r="L102" s="175"/>
      <c r="M102" s="345"/>
      <c r="N102" s="173" t="str">
        <f>IF(Tabla46[[#This Row],[ID RIESGO]]="","",IF(Tabla46[[#This Row],[DESCRIPCION DEL CONTROL]]="",0,15))</f>
        <v/>
      </c>
      <c r="O102" s="169" t="str">
        <f>IF(Tabla46[[#This Row],[ID RIESGO]]="","",IF(Tabla46[[#This Row],[RESPONSABLE DEL CONTROL (CARGO)]]="",0,20))</f>
        <v/>
      </c>
      <c r="P102" s="345">
        <f>IF(Tabla46[[#This Row],[PERIODICIDAD DE EJECUCIÓN DEL CONTROL]]="",0,20)</f>
        <v>0</v>
      </c>
      <c r="Q1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345" t="str">
        <f>IF(ISTEXT(Tabla46[[#This Row],[VALOR EVALUACION DISENO]]),"",IF(Tabla46[[#This Row],[VALOR EVALUACION DISENO]]&gt;96,DATOS!$AV$21,IF(Tabla46[[#This Row],[VALOR EVALUACION DISENO]]&gt;=86,DATOS!$AV$22,DATOS!$AV$23)))</f>
        <v/>
      </c>
      <c r="S102" s="352"/>
      <c r="T102" s="345" t="str">
        <f>IFERROR(VLOOKUP(Tabla46[[#This Row],[% DE CUMPLIMIENTO DE LA EJECUCION DEL CONTROL]],DATOS!$AS$38:$AT$40,2,0),"")</f>
        <v/>
      </c>
      <c r="U102" s="353" t="str">
        <f>IF(Tabla46[[#This Row],[RESULTADO EVALUACIÓN DEL DISEÑO DEL CONTROL]]="","",SUMIFS(DATOS!$AT$49:$AT$57,DATOS!$AR$49:$AR$57,Tabla46[[#This Row],[RESULTADO EVALUACIÓN DEL DISEÑO DEL CONTROL]],DATOS!$AS$49:$AS$57,Tabla46[[#This Row],[RESULTADO EVALUACION DE LA EJECUCION]]))</f>
        <v/>
      </c>
    </row>
    <row r="103" spans="1:21" ht="15" customHeight="1" x14ac:dyDescent="0.25">
      <c r="A103" s="3"/>
      <c r="B103" s="2"/>
      <c r="C103" s="2"/>
      <c r="D103" s="72"/>
      <c r="E103" s="4"/>
      <c r="F103" s="345"/>
      <c r="G103" s="352" t="str">
        <f>IFERROR(VLOOKUP(Tabla46[[#This Row],[ID RIESGO]],'1. IDENTIFICACION DEL RIESGO'!$AB$27:$AL$36,11,0),"")</f>
        <v/>
      </c>
      <c r="H103" s="173"/>
      <c r="I103" s="173"/>
      <c r="J103" s="173"/>
      <c r="K103" s="173"/>
      <c r="L103" s="175"/>
      <c r="M103" s="345"/>
      <c r="N103" s="173" t="str">
        <f>IF(Tabla46[[#This Row],[ID RIESGO]]="","",IF(Tabla46[[#This Row],[DESCRIPCION DEL CONTROL]]="",0,15))</f>
        <v/>
      </c>
      <c r="O103" s="169" t="str">
        <f>IF(Tabla46[[#This Row],[ID RIESGO]]="","",IF(Tabla46[[#This Row],[RESPONSABLE DEL CONTROL (CARGO)]]="",0,20))</f>
        <v/>
      </c>
      <c r="P103" s="345">
        <f>IF(Tabla46[[#This Row],[PERIODICIDAD DE EJECUCIÓN DEL CONTROL]]="",0,20)</f>
        <v>0</v>
      </c>
      <c r="Q1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345" t="str">
        <f>IF(ISTEXT(Tabla46[[#This Row],[VALOR EVALUACION DISENO]]),"",IF(Tabla46[[#This Row],[VALOR EVALUACION DISENO]]&gt;96,DATOS!$AV$21,IF(Tabla46[[#This Row],[VALOR EVALUACION DISENO]]&gt;=86,DATOS!$AV$22,DATOS!$AV$23)))</f>
        <v/>
      </c>
      <c r="S103" s="352"/>
      <c r="T103" s="345" t="str">
        <f>IFERROR(VLOOKUP(Tabla46[[#This Row],[% DE CUMPLIMIENTO DE LA EJECUCION DEL CONTROL]],DATOS!$AS$38:$AT$40,2,0),"")</f>
        <v/>
      </c>
      <c r="U103" s="353" t="str">
        <f>IF(Tabla46[[#This Row],[RESULTADO EVALUACIÓN DEL DISEÑO DEL CONTROL]]="","",SUMIFS(DATOS!$AT$49:$AT$57,DATOS!$AR$49:$AR$57,Tabla46[[#This Row],[RESULTADO EVALUACIÓN DEL DISEÑO DEL CONTROL]],DATOS!$AS$49:$AS$57,Tabla46[[#This Row],[RESULTADO EVALUACION DE LA EJECUCION]]))</f>
        <v/>
      </c>
    </row>
    <row r="104" spans="1:21" ht="15" customHeight="1" x14ac:dyDescent="0.25">
      <c r="A104" s="3"/>
      <c r="B104" s="2"/>
      <c r="C104" s="2"/>
      <c r="D104" s="72"/>
      <c r="E104" s="4"/>
      <c r="F104" s="345"/>
      <c r="G104" s="352" t="str">
        <f>IFERROR(VLOOKUP(Tabla46[[#This Row],[ID RIESGO]],'1. IDENTIFICACION DEL RIESGO'!$AB$27:$AL$36,11,0),"")</f>
        <v/>
      </c>
      <c r="H104" s="173"/>
      <c r="I104" s="173"/>
      <c r="J104" s="173"/>
      <c r="K104" s="173"/>
      <c r="L104" s="175"/>
      <c r="M104" s="345"/>
      <c r="N104" s="173" t="str">
        <f>IF(Tabla46[[#This Row],[ID RIESGO]]="","",IF(Tabla46[[#This Row],[DESCRIPCION DEL CONTROL]]="",0,15))</f>
        <v/>
      </c>
      <c r="O104" s="169" t="str">
        <f>IF(Tabla46[[#This Row],[ID RIESGO]]="","",IF(Tabla46[[#This Row],[RESPONSABLE DEL CONTROL (CARGO)]]="",0,20))</f>
        <v/>
      </c>
      <c r="P104" s="345">
        <f>IF(Tabla46[[#This Row],[PERIODICIDAD DE EJECUCIÓN DEL CONTROL]]="",0,20)</f>
        <v>0</v>
      </c>
      <c r="Q1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345" t="str">
        <f>IF(ISTEXT(Tabla46[[#This Row],[VALOR EVALUACION DISENO]]),"",IF(Tabla46[[#This Row],[VALOR EVALUACION DISENO]]&gt;96,DATOS!$AV$21,IF(Tabla46[[#This Row],[VALOR EVALUACION DISENO]]&gt;=86,DATOS!$AV$22,DATOS!$AV$23)))</f>
        <v/>
      </c>
      <c r="S104" s="352"/>
      <c r="T104" s="345" t="str">
        <f>IFERROR(VLOOKUP(Tabla46[[#This Row],[% DE CUMPLIMIENTO DE LA EJECUCION DEL CONTROL]],DATOS!$AS$38:$AT$40,2,0),"")</f>
        <v/>
      </c>
      <c r="U104" s="353" t="str">
        <f>IF(Tabla46[[#This Row],[RESULTADO EVALUACIÓN DEL DISEÑO DEL CONTROL]]="","",SUMIFS(DATOS!$AT$49:$AT$57,DATOS!$AR$49:$AR$57,Tabla46[[#This Row],[RESULTADO EVALUACIÓN DEL DISEÑO DEL CONTROL]],DATOS!$AS$49:$AS$57,Tabla46[[#This Row],[RESULTADO EVALUACION DE LA EJECUCION]]))</f>
        <v/>
      </c>
    </row>
    <row r="105" spans="1:21" ht="15" customHeight="1" x14ac:dyDescent="0.25">
      <c r="A105" s="3"/>
      <c r="B105" s="2"/>
      <c r="C105" s="2"/>
      <c r="D105" s="72"/>
      <c r="E105" s="4"/>
      <c r="F105" s="345"/>
      <c r="G105" s="352" t="str">
        <f>IFERROR(VLOOKUP(Tabla46[[#This Row],[ID RIESGO]],'1. IDENTIFICACION DEL RIESGO'!$AB$27:$AL$36,11,0),"")</f>
        <v/>
      </c>
      <c r="H105" s="173"/>
      <c r="I105" s="173"/>
      <c r="J105" s="173"/>
      <c r="K105" s="173"/>
      <c r="L105" s="175"/>
      <c r="M105" s="345"/>
      <c r="N105" s="173" t="str">
        <f>IF(Tabla46[[#This Row],[ID RIESGO]]="","",IF(Tabla46[[#This Row],[DESCRIPCION DEL CONTROL]]="",0,15))</f>
        <v/>
      </c>
      <c r="O105" s="169" t="str">
        <f>IF(Tabla46[[#This Row],[ID RIESGO]]="","",IF(Tabla46[[#This Row],[RESPONSABLE DEL CONTROL (CARGO)]]="",0,20))</f>
        <v/>
      </c>
      <c r="P105" s="345">
        <f>IF(Tabla46[[#This Row],[PERIODICIDAD DE EJECUCIÓN DEL CONTROL]]="",0,20)</f>
        <v>0</v>
      </c>
      <c r="Q1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345" t="str">
        <f>IF(ISTEXT(Tabla46[[#This Row],[VALOR EVALUACION DISENO]]),"",IF(Tabla46[[#This Row],[VALOR EVALUACION DISENO]]&gt;96,DATOS!$AV$21,IF(Tabla46[[#This Row],[VALOR EVALUACION DISENO]]&gt;=86,DATOS!$AV$22,DATOS!$AV$23)))</f>
        <v/>
      </c>
      <c r="S105" s="352"/>
      <c r="T105" s="345" t="str">
        <f>IFERROR(VLOOKUP(Tabla46[[#This Row],[% DE CUMPLIMIENTO DE LA EJECUCION DEL CONTROL]],DATOS!$AS$38:$AT$40,2,0),"")</f>
        <v/>
      </c>
      <c r="U105" s="353" t="str">
        <f>IF(Tabla46[[#This Row],[RESULTADO EVALUACIÓN DEL DISEÑO DEL CONTROL]]="","",SUMIFS(DATOS!$AT$49:$AT$57,DATOS!$AR$49:$AR$57,Tabla46[[#This Row],[RESULTADO EVALUACIÓN DEL DISEÑO DEL CONTROL]],DATOS!$AS$49:$AS$57,Tabla46[[#This Row],[RESULTADO EVALUACION DE LA EJECUCION]]))</f>
        <v/>
      </c>
    </row>
    <row r="106" spans="1:21" ht="15" customHeight="1" x14ac:dyDescent="0.25">
      <c r="A106" s="3"/>
      <c r="B106" s="2"/>
      <c r="C106" s="2"/>
      <c r="D106" s="72"/>
      <c r="E106" s="4"/>
      <c r="F106" s="345"/>
      <c r="G106" s="352" t="str">
        <f>IFERROR(VLOOKUP(Tabla46[[#This Row],[ID RIESGO]],'1. IDENTIFICACION DEL RIESGO'!$AB$27:$AL$36,11,0),"")</f>
        <v/>
      </c>
      <c r="H106" s="173"/>
      <c r="I106" s="173"/>
      <c r="J106" s="173"/>
      <c r="K106" s="173"/>
      <c r="L106" s="175"/>
      <c r="M106" s="345"/>
      <c r="N106" s="173" t="str">
        <f>IF(Tabla46[[#This Row],[ID RIESGO]]="","",IF(Tabla46[[#This Row],[DESCRIPCION DEL CONTROL]]="",0,15))</f>
        <v/>
      </c>
      <c r="O106" s="169" t="str">
        <f>IF(Tabla46[[#This Row],[ID RIESGO]]="","",IF(Tabla46[[#This Row],[RESPONSABLE DEL CONTROL (CARGO)]]="",0,20))</f>
        <v/>
      </c>
      <c r="P106" s="345">
        <f>IF(Tabla46[[#This Row],[PERIODICIDAD DE EJECUCIÓN DEL CONTROL]]="",0,20)</f>
        <v>0</v>
      </c>
      <c r="Q1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345" t="str">
        <f>IF(ISTEXT(Tabla46[[#This Row],[VALOR EVALUACION DISENO]]),"",IF(Tabla46[[#This Row],[VALOR EVALUACION DISENO]]&gt;96,DATOS!$AV$21,IF(Tabla46[[#This Row],[VALOR EVALUACION DISENO]]&gt;=86,DATOS!$AV$22,DATOS!$AV$23)))</f>
        <v/>
      </c>
      <c r="S106" s="352"/>
      <c r="T106" s="345" t="str">
        <f>IFERROR(VLOOKUP(Tabla46[[#This Row],[% DE CUMPLIMIENTO DE LA EJECUCION DEL CONTROL]],DATOS!$AS$38:$AT$40,2,0),"")</f>
        <v/>
      </c>
      <c r="U106" s="353" t="str">
        <f>IF(Tabla46[[#This Row],[RESULTADO EVALUACIÓN DEL DISEÑO DEL CONTROL]]="","",SUMIFS(DATOS!$AT$49:$AT$57,DATOS!$AR$49:$AR$57,Tabla46[[#This Row],[RESULTADO EVALUACIÓN DEL DISEÑO DEL CONTROL]],DATOS!$AS$49:$AS$57,Tabla46[[#This Row],[RESULTADO EVALUACION DE LA EJECUCION]]))</f>
        <v/>
      </c>
    </row>
    <row r="107" spans="1:21" ht="15" customHeight="1" x14ac:dyDescent="0.25">
      <c r="A107" s="3"/>
      <c r="B107" s="2"/>
      <c r="C107" s="2"/>
      <c r="D107" s="72"/>
      <c r="E107" s="4"/>
      <c r="F107" s="345"/>
      <c r="G107" s="352" t="str">
        <f>IFERROR(VLOOKUP(Tabla46[[#This Row],[ID RIESGO]],'1. IDENTIFICACION DEL RIESGO'!$AB$27:$AL$36,11,0),"")</f>
        <v/>
      </c>
      <c r="H107" s="173"/>
      <c r="I107" s="173"/>
      <c r="J107" s="173"/>
      <c r="K107" s="173"/>
      <c r="L107" s="175"/>
      <c r="M107" s="345"/>
      <c r="N107" s="173" t="str">
        <f>IF(Tabla46[[#This Row],[ID RIESGO]]="","",IF(Tabla46[[#This Row],[DESCRIPCION DEL CONTROL]]="",0,15))</f>
        <v/>
      </c>
      <c r="O107" s="169" t="str">
        <f>IF(Tabla46[[#This Row],[ID RIESGO]]="","",IF(Tabla46[[#This Row],[RESPONSABLE DEL CONTROL (CARGO)]]="",0,20))</f>
        <v/>
      </c>
      <c r="P107" s="345">
        <f>IF(Tabla46[[#This Row],[PERIODICIDAD DE EJECUCIÓN DEL CONTROL]]="",0,20)</f>
        <v>0</v>
      </c>
      <c r="Q1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345" t="str">
        <f>IF(ISTEXT(Tabla46[[#This Row],[VALOR EVALUACION DISENO]]),"",IF(Tabla46[[#This Row],[VALOR EVALUACION DISENO]]&gt;96,DATOS!$AV$21,IF(Tabla46[[#This Row],[VALOR EVALUACION DISENO]]&gt;=86,DATOS!$AV$22,DATOS!$AV$23)))</f>
        <v/>
      </c>
      <c r="S107" s="352"/>
      <c r="T107" s="345" t="str">
        <f>IFERROR(VLOOKUP(Tabla46[[#This Row],[% DE CUMPLIMIENTO DE LA EJECUCION DEL CONTROL]],DATOS!$AS$38:$AT$40,2,0),"")</f>
        <v/>
      </c>
      <c r="U107" s="353" t="str">
        <f>IF(Tabla46[[#This Row],[RESULTADO EVALUACIÓN DEL DISEÑO DEL CONTROL]]="","",SUMIFS(DATOS!$AT$49:$AT$57,DATOS!$AR$49:$AR$57,Tabla46[[#This Row],[RESULTADO EVALUACIÓN DEL DISEÑO DEL CONTROL]],DATOS!$AS$49:$AS$57,Tabla46[[#This Row],[RESULTADO EVALUACION DE LA EJECUCION]]))</f>
        <v/>
      </c>
    </row>
    <row r="108" spans="1:21" ht="15" customHeight="1" x14ac:dyDescent="0.25">
      <c r="A108" s="3"/>
      <c r="B108" s="2"/>
      <c r="C108" s="2"/>
      <c r="D108" s="72"/>
      <c r="E108" s="4"/>
      <c r="F108" s="345"/>
      <c r="G108" s="352" t="str">
        <f>IFERROR(VLOOKUP(Tabla46[[#This Row],[ID RIESGO]],'1. IDENTIFICACION DEL RIESGO'!$AB$27:$AL$36,11,0),"")</f>
        <v/>
      </c>
      <c r="H108" s="173"/>
      <c r="I108" s="173"/>
      <c r="J108" s="173"/>
      <c r="K108" s="173"/>
      <c r="L108" s="175"/>
      <c r="M108" s="345"/>
      <c r="N108" s="173" t="str">
        <f>IF(Tabla46[[#This Row],[ID RIESGO]]="","",IF(Tabla46[[#This Row],[DESCRIPCION DEL CONTROL]]="",0,15))</f>
        <v/>
      </c>
      <c r="O108" s="169" t="str">
        <f>IF(Tabla46[[#This Row],[ID RIESGO]]="","",IF(Tabla46[[#This Row],[RESPONSABLE DEL CONTROL (CARGO)]]="",0,20))</f>
        <v/>
      </c>
      <c r="P108" s="345">
        <f>IF(Tabla46[[#This Row],[PERIODICIDAD DE EJECUCIÓN DEL CONTROL]]="",0,20)</f>
        <v>0</v>
      </c>
      <c r="Q1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345" t="str">
        <f>IF(ISTEXT(Tabla46[[#This Row],[VALOR EVALUACION DISENO]]),"",IF(Tabla46[[#This Row],[VALOR EVALUACION DISENO]]&gt;96,DATOS!$AV$21,IF(Tabla46[[#This Row],[VALOR EVALUACION DISENO]]&gt;=86,DATOS!$AV$22,DATOS!$AV$23)))</f>
        <v/>
      </c>
      <c r="S108" s="352"/>
      <c r="T108" s="345" t="str">
        <f>IFERROR(VLOOKUP(Tabla46[[#This Row],[% DE CUMPLIMIENTO DE LA EJECUCION DEL CONTROL]],DATOS!$AS$38:$AT$40,2,0),"")</f>
        <v/>
      </c>
      <c r="U108" s="353" t="str">
        <f>IF(Tabla46[[#This Row],[RESULTADO EVALUACIÓN DEL DISEÑO DEL CONTROL]]="","",SUMIFS(DATOS!$AT$49:$AT$57,DATOS!$AR$49:$AR$57,Tabla46[[#This Row],[RESULTADO EVALUACIÓN DEL DISEÑO DEL CONTROL]],DATOS!$AS$49:$AS$57,Tabla46[[#This Row],[RESULTADO EVALUACION DE LA EJECUCION]]))</f>
        <v/>
      </c>
    </row>
    <row r="109" spans="1:21" ht="15" customHeight="1" x14ac:dyDescent="0.25">
      <c r="A109" s="3"/>
      <c r="B109" s="2"/>
      <c r="C109" s="2"/>
      <c r="D109" s="72"/>
      <c r="E109" s="4"/>
      <c r="F109" s="345"/>
      <c r="G109" s="352" t="str">
        <f>IFERROR(VLOOKUP(Tabla46[[#This Row],[ID RIESGO]],'1. IDENTIFICACION DEL RIESGO'!$AB$27:$AL$36,11,0),"")</f>
        <v/>
      </c>
      <c r="H109" s="173"/>
      <c r="I109" s="173"/>
      <c r="J109" s="173"/>
      <c r="K109" s="173"/>
      <c r="L109" s="175"/>
      <c r="M109" s="345"/>
      <c r="N109" s="173" t="str">
        <f>IF(Tabla46[[#This Row],[ID RIESGO]]="","",IF(Tabla46[[#This Row],[DESCRIPCION DEL CONTROL]]="",0,15))</f>
        <v/>
      </c>
      <c r="O109" s="169" t="str">
        <f>IF(Tabla46[[#This Row],[ID RIESGO]]="","",IF(Tabla46[[#This Row],[RESPONSABLE DEL CONTROL (CARGO)]]="",0,20))</f>
        <v/>
      </c>
      <c r="P109" s="345">
        <f>IF(Tabla46[[#This Row],[PERIODICIDAD DE EJECUCIÓN DEL CONTROL]]="",0,20)</f>
        <v>0</v>
      </c>
      <c r="Q1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345" t="str">
        <f>IF(ISTEXT(Tabla46[[#This Row],[VALOR EVALUACION DISENO]]),"",IF(Tabla46[[#This Row],[VALOR EVALUACION DISENO]]&gt;96,DATOS!$AV$21,IF(Tabla46[[#This Row],[VALOR EVALUACION DISENO]]&gt;=86,DATOS!$AV$22,DATOS!$AV$23)))</f>
        <v/>
      </c>
      <c r="S109" s="352"/>
      <c r="T109" s="345" t="str">
        <f>IFERROR(VLOOKUP(Tabla46[[#This Row],[% DE CUMPLIMIENTO DE LA EJECUCION DEL CONTROL]],DATOS!$AS$38:$AT$40,2,0),"")</f>
        <v/>
      </c>
      <c r="U109" s="353" t="str">
        <f>IF(Tabla46[[#This Row],[RESULTADO EVALUACIÓN DEL DISEÑO DEL CONTROL]]="","",SUMIFS(DATOS!$AT$49:$AT$57,DATOS!$AR$49:$AR$57,Tabla46[[#This Row],[RESULTADO EVALUACIÓN DEL DISEÑO DEL CONTROL]],DATOS!$AS$49:$AS$57,Tabla46[[#This Row],[RESULTADO EVALUACION DE LA EJECUCION]]))</f>
        <v/>
      </c>
    </row>
    <row r="110" spans="1:21" ht="15" customHeight="1" x14ac:dyDescent="0.25">
      <c r="A110" s="3"/>
      <c r="B110" s="2"/>
      <c r="C110" s="2"/>
      <c r="D110" s="72"/>
      <c r="E110" s="4"/>
      <c r="F110" s="345"/>
      <c r="G110" s="352" t="str">
        <f>IFERROR(VLOOKUP(Tabla46[[#This Row],[ID RIESGO]],'1. IDENTIFICACION DEL RIESGO'!$AB$27:$AL$36,11,0),"")</f>
        <v/>
      </c>
      <c r="H110" s="173"/>
      <c r="I110" s="173"/>
      <c r="J110" s="173"/>
      <c r="K110" s="173"/>
      <c r="L110" s="175"/>
      <c r="M110" s="345"/>
      <c r="N110" s="173" t="str">
        <f>IF(Tabla46[[#This Row],[ID RIESGO]]="","",IF(Tabla46[[#This Row],[DESCRIPCION DEL CONTROL]]="",0,15))</f>
        <v/>
      </c>
      <c r="O110" s="169" t="str">
        <f>IF(Tabla46[[#This Row],[ID RIESGO]]="","",IF(Tabla46[[#This Row],[RESPONSABLE DEL CONTROL (CARGO)]]="",0,20))</f>
        <v/>
      </c>
      <c r="P110" s="345">
        <f>IF(Tabla46[[#This Row],[PERIODICIDAD DE EJECUCIÓN DEL CONTROL]]="",0,20)</f>
        <v>0</v>
      </c>
      <c r="Q1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345" t="str">
        <f>IF(ISTEXT(Tabla46[[#This Row],[VALOR EVALUACION DISENO]]),"",IF(Tabla46[[#This Row],[VALOR EVALUACION DISENO]]&gt;96,DATOS!$AV$21,IF(Tabla46[[#This Row],[VALOR EVALUACION DISENO]]&gt;=86,DATOS!$AV$22,DATOS!$AV$23)))</f>
        <v/>
      </c>
      <c r="S110" s="352"/>
      <c r="T110" s="345" t="str">
        <f>IFERROR(VLOOKUP(Tabla46[[#This Row],[% DE CUMPLIMIENTO DE LA EJECUCION DEL CONTROL]],DATOS!$AS$38:$AT$40,2,0),"")</f>
        <v/>
      </c>
      <c r="U110" s="353" t="str">
        <f>IF(Tabla46[[#This Row],[RESULTADO EVALUACIÓN DEL DISEÑO DEL CONTROL]]="","",SUMIFS(DATOS!$AT$49:$AT$57,DATOS!$AR$49:$AR$57,Tabla46[[#This Row],[RESULTADO EVALUACIÓN DEL DISEÑO DEL CONTROL]],DATOS!$AS$49:$AS$57,Tabla46[[#This Row],[RESULTADO EVALUACION DE LA EJECUCION]]))</f>
        <v/>
      </c>
    </row>
    <row r="111" spans="1:21" ht="15" customHeight="1" x14ac:dyDescent="0.25">
      <c r="A111" s="3"/>
      <c r="B111" s="2"/>
      <c r="C111" s="2"/>
      <c r="D111" s="72"/>
      <c r="E111" s="4"/>
      <c r="F111" s="345"/>
      <c r="G111" s="352" t="str">
        <f>IFERROR(VLOOKUP(Tabla46[[#This Row],[ID RIESGO]],'1. IDENTIFICACION DEL RIESGO'!$AB$27:$AL$36,11,0),"")</f>
        <v/>
      </c>
      <c r="H111" s="173"/>
      <c r="I111" s="173"/>
      <c r="J111" s="173"/>
      <c r="K111" s="173"/>
      <c r="L111" s="175"/>
      <c r="M111" s="345"/>
      <c r="N111" s="173" t="str">
        <f>IF(Tabla46[[#This Row],[ID RIESGO]]="","",IF(Tabla46[[#This Row],[DESCRIPCION DEL CONTROL]]="",0,15))</f>
        <v/>
      </c>
      <c r="O111" s="169" t="str">
        <f>IF(Tabla46[[#This Row],[ID RIESGO]]="","",IF(Tabla46[[#This Row],[RESPONSABLE DEL CONTROL (CARGO)]]="",0,20))</f>
        <v/>
      </c>
      <c r="P111" s="345">
        <f>IF(Tabla46[[#This Row],[PERIODICIDAD DE EJECUCIÓN DEL CONTROL]]="",0,20)</f>
        <v>0</v>
      </c>
      <c r="Q1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345" t="str">
        <f>IF(ISTEXT(Tabla46[[#This Row],[VALOR EVALUACION DISENO]]),"",IF(Tabla46[[#This Row],[VALOR EVALUACION DISENO]]&gt;96,DATOS!$AV$21,IF(Tabla46[[#This Row],[VALOR EVALUACION DISENO]]&gt;=86,DATOS!$AV$22,DATOS!$AV$23)))</f>
        <v/>
      </c>
      <c r="S111" s="352"/>
      <c r="T111" s="345" t="str">
        <f>IFERROR(VLOOKUP(Tabla46[[#This Row],[% DE CUMPLIMIENTO DE LA EJECUCION DEL CONTROL]],DATOS!$AS$38:$AT$40,2,0),"")</f>
        <v/>
      </c>
      <c r="U111" s="353" t="str">
        <f>IF(Tabla46[[#This Row],[RESULTADO EVALUACIÓN DEL DISEÑO DEL CONTROL]]="","",SUMIFS(DATOS!$AT$49:$AT$57,DATOS!$AR$49:$AR$57,Tabla46[[#This Row],[RESULTADO EVALUACIÓN DEL DISEÑO DEL CONTROL]],DATOS!$AS$49:$AS$57,Tabla46[[#This Row],[RESULTADO EVALUACION DE LA EJECUCION]]))</f>
        <v/>
      </c>
    </row>
    <row r="112" spans="1:21" ht="15" customHeight="1" x14ac:dyDescent="0.25">
      <c r="A112" s="3"/>
      <c r="B112" s="2"/>
      <c r="C112" s="2"/>
      <c r="D112" s="72"/>
      <c r="E112" s="4"/>
      <c r="F112" s="345"/>
      <c r="G112" s="352" t="str">
        <f>IFERROR(VLOOKUP(Tabla46[[#This Row],[ID RIESGO]],'1. IDENTIFICACION DEL RIESGO'!$AB$27:$AL$36,11,0),"")</f>
        <v/>
      </c>
      <c r="H112" s="173"/>
      <c r="I112" s="173"/>
      <c r="J112" s="173"/>
      <c r="K112" s="173"/>
      <c r="L112" s="175"/>
      <c r="M112" s="345"/>
      <c r="N112" s="173" t="str">
        <f>IF(Tabla46[[#This Row],[ID RIESGO]]="","",IF(Tabla46[[#This Row],[DESCRIPCION DEL CONTROL]]="",0,15))</f>
        <v/>
      </c>
      <c r="O112" s="169" t="str">
        <f>IF(Tabla46[[#This Row],[ID RIESGO]]="","",IF(Tabla46[[#This Row],[RESPONSABLE DEL CONTROL (CARGO)]]="",0,20))</f>
        <v/>
      </c>
      <c r="P112" s="345">
        <f>IF(Tabla46[[#This Row],[PERIODICIDAD DE EJECUCIÓN DEL CONTROL]]="",0,20)</f>
        <v>0</v>
      </c>
      <c r="Q1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345" t="str">
        <f>IF(ISTEXT(Tabla46[[#This Row],[VALOR EVALUACION DISENO]]),"",IF(Tabla46[[#This Row],[VALOR EVALUACION DISENO]]&gt;96,DATOS!$AV$21,IF(Tabla46[[#This Row],[VALOR EVALUACION DISENO]]&gt;=86,DATOS!$AV$22,DATOS!$AV$23)))</f>
        <v/>
      </c>
      <c r="S112" s="352"/>
      <c r="T112" s="345" t="str">
        <f>IFERROR(VLOOKUP(Tabla46[[#This Row],[% DE CUMPLIMIENTO DE LA EJECUCION DEL CONTROL]],DATOS!$AS$38:$AT$40,2,0),"")</f>
        <v/>
      </c>
      <c r="U112" s="353" t="str">
        <f>IF(Tabla46[[#This Row],[RESULTADO EVALUACIÓN DEL DISEÑO DEL CONTROL]]="","",SUMIFS(DATOS!$AT$49:$AT$57,DATOS!$AR$49:$AR$57,Tabla46[[#This Row],[RESULTADO EVALUACIÓN DEL DISEÑO DEL CONTROL]],DATOS!$AS$49:$AS$57,Tabla46[[#This Row],[RESULTADO EVALUACION DE LA EJECUCION]]))</f>
        <v/>
      </c>
    </row>
    <row r="113" spans="1:21" ht="15" customHeight="1" x14ac:dyDescent="0.25">
      <c r="A113" s="3"/>
      <c r="B113" s="2"/>
      <c r="C113" s="2"/>
      <c r="D113" s="72"/>
      <c r="E113" s="4"/>
      <c r="F113" s="345"/>
      <c r="G113" s="352" t="str">
        <f>IFERROR(VLOOKUP(Tabla46[[#This Row],[ID RIESGO]],'1. IDENTIFICACION DEL RIESGO'!$AB$27:$AL$36,11,0),"")</f>
        <v/>
      </c>
      <c r="H113" s="173"/>
      <c r="I113" s="173"/>
      <c r="J113" s="173"/>
      <c r="K113" s="173"/>
      <c r="L113" s="175"/>
      <c r="M113" s="345"/>
      <c r="N113" s="173" t="str">
        <f>IF(Tabla46[[#This Row],[ID RIESGO]]="","",IF(Tabla46[[#This Row],[DESCRIPCION DEL CONTROL]]="",0,15))</f>
        <v/>
      </c>
      <c r="O113" s="169" t="str">
        <f>IF(Tabla46[[#This Row],[ID RIESGO]]="","",IF(Tabla46[[#This Row],[RESPONSABLE DEL CONTROL (CARGO)]]="",0,20))</f>
        <v/>
      </c>
      <c r="P113" s="345">
        <f>IF(Tabla46[[#This Row],[PERIODICIDAD DE EJECUCIÓN DEL CONTROL]]="",0,20)</f>
        <v>0</v>
      </c>
      <c r="Q1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345" t="str">
        <f>IF(ISTEXT(Tabla46[[#This Row],[VALOR EVALUACION DISENO]]),"",IF(Tabla46[[#This Row],[VALOR EVALUACION DISENO]]&gt;96,DATOS!$AV$21,IF(Tabla46[[#This Row],[VALOR EVALUACION DISENO]]&gt;=86,DATOS!$AV$22,DATOS!$AV$23)))</f>
        <v/>
      </c>
      <c r="S113" s="352"/>
      <c r="T113" s="345" t="str">
        <f>IFERROR(VLOOKUP(Tabla46[[#This Row],[% DE CUMPLIMIENTO DE LA EJECUCION DEL CONTROL]],DATOS!$AS$38:$AT$40,2,0),"")</f>
        <v/>
      </c>
      <c r="U113" s="353" t="str">
        <f>IF(Tabla46[[#This Row],[RESULTADO EVALUACIÓN DEL DISEÑO DEL CONTROL]]="","",SUMIFS(DATOS!$AT$49:$AT$57,DATOS!$AR$49:$AR$57,Tabla46[[#This Row],[RESULTADO EVALUACIÓN DEL DISEÑO DEL CONTROL]],DATOS!$AS$49:$AS$57,Tabla46[[#This Row],[RESULTADO EVALUACION DE LA EJECUCION]]))</f>
        <v/>
      </c>
    </row>
    <row r="114" spans="1:21" ht="15" customHeight="1" x14ac:dyDescent="0.25">
      <c r="A114" s="3"/>
      <c r="B114" s="2"/>
      <c r="C114" s="2"/>
      <c r="D114" s="72"/>
      <c r="E114" s="4"/>
      <c r="F114" s="345"/>
      <c r="G114" s="352" t="str">
        <f>IFERROR(VLOOKUP(Tabla46[[#This Row],[ID RIESGO]],'1. IDENTIFICACION DEL RIESGO'!$AB$27:$AL$36,11,0),"")</f>
        <v/>
      </c>
      <c r="H114" s="173"/>
      <c r="I114" s="173"/>
      <c r="J114" s="173"/>
      <c r="K114" s="173"/>
      <c r="L114" s="175"/>
      <c r="M114" s="345"/>
      <c r="N114" s="173" t="str">
        <f>IF(Tabla46[[#This Row],[ID RIESGO]]="","",IF(Tabla46[[#This Row],[DESCRIPCION DEL CONTROL]]="",0,15))</f>
        <v/>
      </c>
      <c r="O114" s="169" t="str">
        <f>IF(Tabla46[[#This Row],[ID RIESGO]]="","",IF(Tabla46[[#This Row],[RESPONSABLE DEL CONTROL (CARGO)]]="",0,20))</f>
        <v/>
      </c>
      <c r="P114" s="345">
        <f>IF(Tabla46[[#This Row],[PERIODICIDAD DE EJECUCIÓN DEL CONTROL]]="",0,20)</f>
        <v>0</v>
      </c>
      <c r="Q1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345" t="str">
        <f>IF(ISTEXT(Tabla46[[#This Row],[VALOR EVALUACION DISENO]]),"",IF(Tabla46[[#This Row],[VALOR EVALUACION DISENO]]&gt;96,DATOS!$AV$21,IF(Tabla46[[#This Row],[VALOR EVALUACION DISENO]]&gt;=86,DATOS!$AV$22,DATOS!$AV$23)))</f>
        <v/>
      </c>
      <c r="S114" s="352"/>
      <c r="T114" s="345" t="str">
        <f>IFERROR(VLOOKUP(Tabla46[[#This Row],[% DE CUMPLIMIENTO DE LA EJECUCION DEL CONTROL]],DATOS!$AS$38:$AT$40,2,0),"")</f>
        <v/>
      </c>
      <c r="U114" s="353" t="str">
        <f>IF(Tabla46[[#This Row],[RESULTADO EVALUACIÓN DEL DISEÑO DEL CONTROL]]="","",SUMIFS(DATOS!$AT$49:$AT$57,DATOS!$AR$49:$AR$57,Tabla46[[#This Row],[RESULTADO EVALUACIÓN DEL DISEÑO DEL CONTROL]],DATOS!$AS$49:$AS$57,Tabla46[[#This Row],[RESULTADO EVALUACION DE LA EJECUCION]]))</f>
        <v/>
      </c>
    </row>
    <row r="115" spans="1:21" ht="15" customHeight="1" x14ac:dyDescent="0.25">
      <c r="A115" s="3"/>
      <c r="B115" s="2"/>
      <c r="C115" s="2"/>
      <c r="D115" s="72"/>
      <c r="E115" s="4"/>
      <c r="F115" s="345"/>
      <c r="G115" s="352" t="str">
        <f>IFERROR(VLOOKUP(Tabla46[[#This Row],[ID RIESGO]],'1. IDENTIFICACION DEL RIESGO'!$AB$27:$AL$36,11,0),"")</f>
        <v/>
      </c>
      <c r="H115" s="173"/>
      <c r="I115" s="173"/>
      <c r="J115" s="173"/>
      <c r="K115" s="173"/>
      <c r="L115" s="175"/>
      <c r="M115" s="345"/>
      <c r="N115" s="173" t="str">
        <f>IF(Tabla46[[#This Row],[ID RIESGO]]="","",IF(Tabla46[[#This Row],[DESCRIPCION DEL CONTROL]]="",0,15))</f>
        <v/>
      </c>
      <c r="O115" s="169" t="str">
        <f>IF(Tabla46[[#This Row],[ID RIESGO]]="","",IF(Tabla46[[#This Row],[RESPONSABLE DEL CONTROL (CARGO)]]="",0,20))</f>
        <v/>
      </c>
      <c r="P115" s="345">
        <f>IF(Tabla46[[#This Row],[PERIODICIDAD DE EJECUCIÓN DEL CONTROL]]="",0,20)</f>
        <v>0</v>
      </c>
      <c r="Q1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345" t="str">
        <f>IF(ISTEXT(Tabla46[[#This Row],[VALOR EVALUACION DISENO]]),"",IF(Tabla46[[#This Row],[VALOR EVALUACION DISENO]]&gt;96,DATOS!$AV$21,IF(Tabla46[[#This Row],[VALOR EVALUACION DISENO]]&gt;=86,DATOS!$AV$22,DATOS!$AV$23)))</f>
        <v/>
      </c>
      <c r="S115" s="352"/>
      <c r="T115" s="345" t="str">
        <f>IFERROR(VLOOKUP(Tabla46[[#This Row],[% DE CUMPLIMIENTO DE LA EJECUCION DEL CONTROL]],DATOS!$AS$38:$AT$40,2,0),"")</f>
        <v/>
      </c>
      <c r="U115" s="353" t="str">
        <f>IF(Tabla46[[#This Row],[RESULTADO EVALUACIÓN DEL DISEÑO DEL CONTROL]]="","",SUMIFS(DATOS!$AT$49:$AT$57,DATOS!$AR$49:$AR$57,Tabla46[[#This Row],[RESULTADO EVALUACIÓN DEL DISEÑO DEL CONTROL]],DATOS!$AS$49:$AS$57,Tabla46[[#This Row],[RESULTADO EVALUACION DE LA EJECUCION]]))</f>
        <v/>
      </c>
    </row>
    <row r="116" spans="1:21" ht="15" customHeight="1" x14ac:dyDescent="0.25">
      <c r="A116" s="3"/>
      <c r="B116" s="2"/>
      <c r="C116" s="2"/>
      <c r="D116" s="72"/>
      <c r="E116" s="4"/>
      <c r="F116" s="345"/>
      <c r="G116" s="352" t="str">
        <f>IFERROR(VLOOKUP(Tabla46[[#This Row],[ID RIESGO]],'1. IDENTIFICACION DEL RIESGO'!$AB$27:$AL$36,11,0),"")</f>
        <v/>
      </c>
      <c r="H116" s="173"/>
      <c r="I116" s="173"/>
      <c r="J116" s="173"/>
      <c r="K116" s="173"/>
      <c r="L116" s="175"/>
      <c r="M116" s="345"/>
      <c r="N116" s="173" t="str">
        <f>IF(Tabla46[[#This Row],[ID RIESGO]]="","",IF(Tabla46[[#This Row],[DESCRIPCION DEL CONTROL]]="",0,15))</f>
        <v/>
      </c>
      <c r="O116" s="169" t="str">
        <f>IF(Tabla46[[#This Row],[ID RIESGO]]="","",IF(Tabla46[[#This Row],[RESPONSABLE DEL CONTROL (CARGO)]]="",0,20))</f>
        <v/>
      </c>
      <c r="P116" s="345">
        <f>IF(Tabla46[[#This Row],[PERIODICIDAD DE EJECUCIÓN DEL CONTROL]]="",0,20)</f>
        <v>0</v>
      </c>
      <c r="Q1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345" t="str">
        <f>IF(ISTEXT(Tabla46[[#This Row],[VALOR EVALUACION DISENO]]),"",IF(Tabla46[[#This Row],[VALOR EVALUACION DISENO]]&gt;96,DATOS!$AV$21,IF(Tabla46[[#This Row],[VALOR EVALUACION DISENO]]&gt;=86,DATOS!$AV$22,DATOS!$AV$23)))</f>
        <v/>
      </c>
      <c r="S116" s="352"/>
      <c r="T116" s="345" t="str">
        <f>IFERROR(VLOOKUP(Tabla46[[#This Row],[% DE CUMPLIMIENTO DE LA EJECUCION DEL CONTROL]],DATOS!$AS$38:$AT$40,2,0),"")</f>
        <v/>
      </c>
      <c r="U116" s="353" t="str">
        <f>IF(Tabla46[[#This Row],[RESULTADO EVALUACIÓN DEL DISEÑO DEL CONTROL]]="","",SUMIFS(DATOS!$AT$49:$AT$57,DATOS!$AR$49:$AR$57,Tabla46[[#This Row],[RESULTADO EVALUACIÓN DEL DISEÑO DEL CONTROL]],DATOS!$AS$49:$AS$57,Tabla46[[#This Row],[RESULTADO EVALUACION DE LA EJECUCION]]))</f>
        <v/>
      </c>
    </row>
    <row r="117" spans="1:21" ht="15" customHeight="1" x14ac:dyDescent="0.25">
      <c r="A117" s="3"/>
      <c r="B117" s="2"/>
      <c r="C117" s="2"/>
      <c r="D117" s="72"/>
      <c r="E117" s="4"/>
      <c r="F117" s="345"/>
      <c r="G117" s="352" t="str">
        <f>IFERROR(VLOOKUP(Tabla46[[#This Row],[ID RIESGO]],'1. IDENTIFICACION DEL RIESGO'!$AB$27:$AL$36,11,0),"")</f>
        <v/>
      </c>
      <c r="H117" s="173"/>
      <c r="I117" s="173"/>
      <c r="J117" s="173"/>
      <c r="K117" s="173"/>
      <c r="L117" s="175"/>
      <c r="M117" s="345"/>
      <c r="N117" s="173" t="str">
        <f>IF(Tabla46[[#This Row],[ID RIESGO]]="","",IF(Tabla46[[#This Row],[DESCRIPCION DEL CONTROL]]="",0,15))</f>
        <v/>
      </c>
      <c r="O117" s="169" t="str">
        <f>IF(Tabla46[[#This Row],[ID RIESGO]]="","",IF(Tabla46[[#This Row],[RESPONSABLE DEL CONTROL (CARGO)]]="",0,20))</f>
        <v/>
      </c>
      <c r="P117" s="345">
        <f>IF(Tabla46[[#This Row],[PERIODICIDAD DE EJECUCIÓN DEL CONTROL]]="",0,20)</f>
        <v>0</v>
      </c>
      <c r="Q1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345" t="str">
        <f>IF(ISTEXT(Tabla46[[#This Row],[VALOR EVALUACION DISENO]]),"",IF(Tabla46[[#This Row],[VALOR EVALUACION DISENO]]&gt;96,DATOS!$AV$21,IF(Tabla46[[#This Row],[VALOR EVALUACION DISENO]]&gt;=86,DATOS!$AV$22,DATOS!$AV$23)))</f>
        <v/>
      </c>
      <c r="S117" s="352"/>
      <c r="T117" s="345" t="str">
        <f>IFERROR(VLOOKUP(Tabla46[[#This Row],[% DE CUMPLIMIENTO DE LA EJECUCION DEL CONTROL]],DATOS!$AS$38:$AT$40,2,0),"")</f>
        <v/>
      </c>
      <c r="U117" s="353" t="str">
        <f>IF(Tabla46[[#This Row],[RESULTADO EVALUACIÓN DEL DISEÑO DEL CONTROL]]="","",SUMIFS(DATOS!$AT$49:$AT$57,DATOS!$AR$49:$AR$57,Tabla46[[#This Row],[RESULTADO EVALUACIÓN DEL DISEÑO DEL CONTROL]],DATOS!$AS$49:$AS$57,Tabla46[[#This Row],[RESULTADO EVALUACION DE LA EJECUCION]]))</f>
        <v/>
      </c>
    </row>
    <row r="118" spans="1:21" ht="15" customHeight="1" x14ac:dyDescent="0.25">
      <c r="A118" s="3"/>
      <c r="B118" s="2"/>
      <c r="C118" s="2"/>
      <c r="D118" s="72"/>
      <c r="E118" s="4"/>
      <c r="F118" s="345"/>
      <c r="G118" s="352" t="str">
        <f>IFERROR(VLOOKUP(Tabla46[[#This Row],[ID RIESGO]],'1. IDENTIFICACION DEL RIESGO'!$AB$27:$AL$36,11,0),"")</f>
        <v/>
      </c>
      <c r="H118" s="173"/>
      <c r="I118" s="173"/>
      <c r="J118" s="173"/>
      <c r="K118" s="173"/>
      <c r="L118" s="175"/>
      <c r="M118" s="345"/>
      <c r="N118" s="173" t="str">
        <f>IF(Tabla46[[#This Row],[ID RIESGO]]="","",IF(Tabla46[[#This Row],[DESCRIPCION DEL CONTROL]]="",0,15))</f>
        <v/>
      </c>
      <c r="O118" s="169" t="str">
        <f>IF(Tabla46[[#This Row],[ID RIESGO]]="","",IF(Tabla46[[#This Row],[RESPONSABLE DEL CONTROL (CARGO)]]="",0,20))</f>
        <v/>
      </c>
      <c r="P118" s="345">
        <f>IF(Tabla46[[#This Row],[PERIODICIDAD DE EJECUCIÓN DEL CONTROL]]="",0,20)</f>
        <v>0</v>
      </c>
      <c r="Q1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345" t="str">
        <f>IF(ISTEXT(Tabla46[[#This Row],[VALOR EVALUACION DISENO]]),"",IF(Tabla46[[#This Row],[VALOR EVALUACION DISENO]]&gt;96,DATOS!$AV$21,IF(Tabla46[[#This Row],[VALOR EVALUACION DISENO]]&gt;=86,DATOS!$AV$22,DATOS!$AV$23)))</f>
        <v/>
      </c>
      <c r="S118" s="352"/>
      <c r="T118" s="345" t="str">
        <f>IFERROR(VLOOKUP(Tabla46[[#This Row],[% DE CUMPLIMIENTO DE LA EJECUCION DEL CONTROL]],DATOS!$AS$38:$AT$40,2,0),"")</f>
        <v/>
      </c>
      <c r="U118" s="353" t="str">
        <f>IF(Tabla46[[#This Row],[RESULTADO EVALUACIÓN DEL DISEÑO DEL CONTROL]]="","",SUMIFS(DATOS!$AT$49:$AT$57,DATOS!$AR$49:$AR$57,Tabla46[[#This Row],[RESULTADO EVALUACIÓN DEL DISEÑO DEL CONTROL]],DATOS!$AS$49:$AS$57,Tabla46[[#This Row],[RESULTADO EVALUACION DE LA EJECUCION]]))</f>
        <v/>
      </c>
    </row>
    <row r="119" spans="1:21" ht="15" customHeight="1" x14ac:dyDescent="0.25">
      <c r="A119" s="3"/>
      <c r="B119" s="2"/>
      <c r="C119" s="2"/>
      <c r="D119" s="72"/>
      <c r="E119" s="4"/>
      <c r="F119" s="345"/>
      <c r="G119" s="352" t="str">
        <f>IFERROR(VLOOKUP(Tabla46[[#This Row],[ID RIESGO]],'1. IDENTIFICACION DEL RIESGO'!$AB$27:$AL$36,11,0),"")</f>
        <v/>
      </c>
      <c r="H119" s="173"/>
      <c r="I119" s="173"/>
      <c r="J119" s="173"/>
      <c r="K119" s="173"/>
      <c r="L119" s="175"/>
      <c r="M119" s="345"/>
      <c r="N119" s="173" t="str">
        <f>IF(Tabla46[[#This Row],[ID RIESGO]]="","",IF(Tabla46[[#This Row],[DESCRIPCION DEL CONTROL]]="",0,15))</f>
        <v/>
      </c>
      <c r="O119" s="169" t="str">
        <f>IF(Tabla46[[#This Row],[ID RIESGO]]="","",IF(Tabla46[[#This Row],[RESPONSABLE DEL CONTROL (CARGO)]]="",0,20))</f>
        <v/>
      </c>
      <c r="P119" s="345">
        <f>IF(Tabla46[[#This Row],[PERIODICIDAD DE EJECUCIÓN DEL CONTROL]]="",0,20)</f>
        <v>0</v>
      </c>
      <c r="Q1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345" t="str">
        <f>IF(ISTEXT(Tabla46[[#This Row],[VALOR EVALUACION DISENO]]),"",IF(Tabla46[[#This Row],[VALOR EVALUACION DISENO]]&gt;96,DATOS!$AV$21,IF(Tabla46[[#This Row],[VALOR EVALUACION DISENO]]&gt;=86,DATOS!$AV$22,DATOS!$AV$23)))</f>
        <v/>
      </c>
      <c r="S119" s="352"/>
      <c r="T119" s="345" t="str">
        <f>IFERROR(VLOOKUP(Tabla46[[#This Row],[% DE CUMPLIMIENTO DE LA EJECUCION DEL CONTROL]],DATOS!$AS$38:$AT$40,2,0),"")</f>
        <v/>
      </c>
      <c r="U119" s="353" t="str">
        <f>IF(Tabla46[[#This Row],[RESULTADO EVALUACIÓN DEL DISEÑO DEL CONTROL]]="","",SUMIFS(DATOS!$AT$49:$AT$57,DATOS!$AR$49:$AR$57,Tabla46[[#This Row],[RESULTADO EVALUACIÓN DEL DISEÑO DEL CONTROL]],DATOS!$AS$49:$AS$57,Tabla46[[#This Row],[RESULTADO EVALUACION DE LA EJECUCION]]))</f>
        <v/>
      </c>
    </row>
    <row r="120" spans="1:21" ht="15" customHeight="1" x14ac:dyDescent="0.25">
      <c r="A120" s="3"/>
      <c r="B120" s="2"/>
      <c r="C120" s="2"/>
      <c r="D120" s="72"/>
      <c r="E120" s="4"/>
      <c r="F120" s="345"/>
      <c r="G120" s="352" t="str">
        <f>IFERROR(VLOOKUP(Tabla46[[#This Row],[ID RIESGO]],'1. IDENTIFICACION DEL RIESGO'!$AB$27:$AL$36,11,0),"")</f>
        <v/>
      </c>
      <c r="H120" s="173"/>
      <c r="I120" s="173"/>
      <c r="J120" s="173"/>
      <c r="K120" s="173"/>
      <c r="L120" s="175"/>
      <c r="M120" s="345"/>
      <c r="N120" s="173" t="str">
        <f>IF(Tabla46[[#This Row],[ID RIESGO]]="","",IF(Tabla46[[#This Row],[DESCRIPCION DEL CONTROL]]="",0,15))</f>
        <v/>
      </c>
      <c r="O120" s="169" t="str">
        <f>IF(Tabla46[[#This Row],[ID RIESGO]]="","",IF(Tabla46[[#This Row],[RESPONSABLE DEL CONTROL (CARGO)]]="",0,20))</f>
        <v/>
      </c>
      <c r="P120" s="345">
        <f>IF(Tabla46[[#This Row],[PERIODICIDAD DE EJECUCIÓN DEL CONTROL]]="",0,20)</f>
        <v>0</v>
      </c>
      <c r="Q1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345" t="str">
        <f>IF(ISTEXT(Tabla46[[#This Row],[VALOR EVALUACION DISENO]]),"",IF(Tabla46[[#This Row],[VALOR EVALUACION DISENO]]&gt;96,DATOS!$AV$21,IF(Tabla46[[#This Row],[VALOR EVALUACION DISENO]]&gt;=86,DATOS!$AV$22,DATOS!$AV$23)))</f>
        <v/>
      </c>
      <c r="S120" s="352"/>
      <c r="T120" s="345" t="str">
        <f>IFERROR(VLOOKUP(Tabla46[[#This Row],[% DE CUMPLIMIENTO DE LA EJECUCION DEL CONTROL]],DATOS!$AS$38:$AT$40,2,0),"")</f>
        <v/>
      </c>
      <c r="U120" s="353" t="str">
        <f>IF(Tabla46[[#This Row],[RESULTADO EVALUACIÓN DEL DISEÑO DEL CONTROL]]="","",SUMIFS(DATOS!$AT$49:$AT$57,DATOS!$AR$49:$AR$57,Tabla46[[#This Row],[RESULTADO EVALUACIÓN DEL DISEÑO DEL CONTROL]],DATOS!$AS$49:$AS$57,Tabla46[[#This Row],[RESULTADO EVALUACION DE LA EJECUCION]]))</f>
        <v/>
      </c>
    </row>
    <row r="121" spans="1:21" ht="15" customHeight="1" x14ac:dyDescent="0.25">
      <c r="A121" s="3"/>
      <c r="B121" s="2"/>
      <c r="C121" s="2"/>
      <c r="D121" s="72"/>
      <c r="E121" s="4"/>
      <c r="F121" s="345"/>
      <c r="G121" s="352" t="str">
        <f>IFERROR(VLOOKUP(Tabla46[[#This Row],[ID RIESGO]],'1. IDENTIFICACION DEL RIESGO'!$AB$27:$AL$36,11,0),"")</f>
        <v/>
      </c>
      <c r="H121" s="173"/>
      <c r="I121" s="173"/>
      <c r="J121" s="173"/>
      <c r="K121" s="173"/>
      <c r="L121" s="175"/>
      <c r="M121" s="345"/>
      <c r="N121" s="173" t="str">
        <f>IF(Tabla46[[#This Row],[ID RIESGO]]="","",IF(Tabla46[[#This Row],[DESCRIPCION DEL CONTROL]]="",0,15))</f>
        <v/>
      </c>
      <c r="O121" s="169" t="str">
        <f>IF(Tabla46[[#This Row],[ID RIESGO]]="","",IF(Tabla46[[#This Row],[RESPONSABLE DEL CONTROL (CARGO)]]="",0,20))</f>
        <v/>
      </c>
      <c r="P121" s="345">
        <f>IF(Tabla46[[#This Row],[PERIODICIDAD DE EJECUCIÓN DEL CONTROL]]="",0,20)</f>
        <v>0</v>
      </c>
      <c r="Q1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345" t="str">
        <f>IF(ISTEXT(Tabla46[[#This Row],[VALOR EVALUACION DISENO]]),"",IF(Tabla46[[#This Row],[VALOR EVALUACION DISENO]]&gt;96,DATOS!$AV$21,IF(Tabla46[[#This Row],[VALOR EVALUACION DISENO]]&gt;=86,DATOS!$AV$22,DATOS!$AV$23)))</f>
        <v/>
      </c>
      <c r="S121" s="352"/>
      <c r="T121" s="345" t="str">
        <f>IFERROR(VLOOKUP(Tabla46[[#This Row],[% DE CUMPLIMIENTO DE LA EJECUCION DEL CONTROL]],DATOS!$AS$38:$AT$40,2,0),"")</f>
        <v/>
      </c>
      <c r="U121" s="353" t="str">
        <f>IF(Tabla46[[#This Row],[RESULTADO EVALUACIÓN DEL DISEÑO DEL CONTROL]]="","",SUMIFS(DATOS!$AT$49:$AT$57,DATOS!$AR$49:$AR$57,Tabla46[[#This Row],[RESULTADO EVALUACIÓN DEL DISEÑO DEL CONTROL]],DATOS!$AS$49:$AS$57,Tabla46[[#This Row],[RESULTADO EVALUACION DE LA EJECUCION]]))</f>
        <v/>
      </c>
    </row>
    <row r="122" spans="1:21" ht="15" customHeight="1" x14ac:dyDescent="0.25">
      <c r="A122" s="3"/>
      <c r="B122" s="2"/>
      <c r="C122" s="2"/>
      <c r="D122" s="72"/>
      <c r="E122" s="4"/>
      <c r="F122" s="345"/>
      <c r="G122" s="352" t="str">
        <f>IFERROR(VLOOKUP(Tabla46[[#This Row],[ID RIESGO]],'1. IDENTIFICACION DEL RIESGO'!$AB$27:$AL$36,11,0),"")</f>
        <v/>
      </c>
      <c r="H122" s="173"/>
      <c r="I122" s="173"/>
      <c r="J122" s="173"/>
      <c r="K122" s="173"/>
      <c r="L122" s="175"/>
      <c r="M122" s="345"/>
      <c r="N122" s="173" t="str">
        <f>IF(Tabla46[[#This Row],[ID RIESGO]]="","",IF(Tabla46[[#This Row],[DESCRIPCION DEL CONTROL]]="",0,15))</f>
        <v/>
      </c>
      <c r="O122" s="169" t="str">
        <f>IF(Tabla46[[#This Row],[ID RIESGO]]="","",IF(Tabla46[[#This Row],[RESPONSABLE DEL CONTROL (CARGO)]]="",0,20))</f>
        <v/>
      </c>
      <c r="P122" s="345">
        <f>IF(Tabla46[[#This Row],[PERIODICIDAD DE EJECUCIÓN DEL CONTROL]]="",0,20)</f>
        <v>0</v>
      </c>
      <c r="Q1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345" t="str">
        <f>IF(ISTEXT(Tabla46[[#This Row],[VALOR EVALUACION DISENO]]),"",IF(Tabla46[[#This Row],[VALOR EVALUACION DISENO]]&gt;96,DATOS!$AV$21,IF(Tabla46[[#This Row],[VALOR EVALUACION DISENO]]&gt;=86,DATOS!$AV$22,DATOS!$AV$23)))</f>
        <v/>
      </c>
      <c r="S122" s="352"/>
      <c r="T122" s="345" t="str">
        <f>IFERROR(VLOOKUP(Tabla46[[#This Row],[% DE CUMPLIMIENTO DE LA EJECUCION DEL CONTROL]],DATOS!$AS$38:$AT$40,2,0),"")</f>
        <v/>
      </c>
      <c r="U122" s="353" t="str">
        <f>IF(Tabla46[[#This Row],[RESULTADO EVALUACIÓN DEL DISEÑO DEL CONTROL]]="","",SUMIFS(DATOS!$AT$49:$AT$57,DATOS!$AR$49:$AR$57,Tabla46[[#This Row],[RESULTADO EVALUACIÓN DEL DISEÑO DEL CONTROL]],DATOS!$AS$49:$AS$57,Tabla46[[#This Row],[RESULTADO EVALUACION DE LA EJECUCION]]))</f>
        <v/>
      </c>
    </row>
    <row r="123" spans="1:21" ht="15" customHeight="1" x14ac:dyDescent="0.25">
      <c r="A123" s="3"/>
      <c r="B123" s="2"/>
      <c r="C123" s="2"/>
      <c r="D123" s="72"/>
      <c r="E123" s="4"/>
      <c r="F123" s="345"/>
      <c r="G123" s="352" t="str">
        <f>IFERROR(VLOOKUP(Tabla46[[#This Row],[ID RIESGO]],'1. IDENTIFICACION DEL RIESGO'!$AB$27:$AL$36,11,0),"")</f>
        <v/>
      </c>
      <c r="H123" s="173"/>
      <c r="I123" s="173"/>
      <c r="J123" s="173"/>
      <c r="K123" s="173"/>
      <c r="L123" s="175"/>
      <c r="M123" s="345"/>
      <c r="N123" s="173" t="str">
        <f>IF(Tabla46[[#This Row],[ID RIESGO]]="","",IF(Tabla46[[#This Row],[DESCRIPCION DEL CONTROL]]="",0,15))</f>
        <v/>
      </c>
      <c r="O123" s="169" t="str">
        <f>IF(Tabla46[[#This Row],[ID RIESGO]]="","",IF(Tabla46[[#This Row],[RESPONSABLE DEL CONTROL (CARGO)]]="",0,20))</f>
        <v/>
      </c>
      <c r="P123" s="345">
        <f>IF(Tabla46[[#This Row],[PERIODICIDAD DE EJECUCIÓN DEL CONTROL]]="",0,20)</f>
        <v>0</v>
      </c>
      <c r="Q1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345" t="str">
        <f>IF(ISTEXT(Tabla46[[#This Row],[VALOR EVALUACION DISENO]]),"",IF(Tabla46[[#This Row],[VALOR EVALUACION DISENO]]&gt;96,DATOS!$AV$21,IF(Tabla46[[#This Row],[VALOR EVALUACION DISENO]]&gt;=86,DATOS!$AV$22,DATOS!$AV$23)))</f>
        <v/>
      </c>
      <c r="S123" s="352"/>
      <c r="T123" s="345" t="str">
        <f>IFERROR(VLOOKUP(Tabla46[[#This Row],[% DE CUMPLIMIENTO DE LA EJECUCION DEL CONTROL]],DATOS!$AS$38:$AT$40,2,0),"")</f>
        <v/>
      </c>
      <c r="U123" s="353" t="str">
        <f>IF(Tabla46[[#This Row],[RESULTADO EVALUACIÓN DEL DISEÑO DEL CONTROL]]="","",SUMIFS(DATOS!$AT$49:$AT$57,DATOS!$AR$49:$AR$57,Tabla46[[#This Row],[RESULTADO EVALUACIÓN DEL DISEÑO DEL CONTROL]],DATOS!$AS$49:$AS$57,Tabla46[[#This Row],[RESULTADO EVALUACION DE LA EJECUCION]]))</f>
        <v/>
      </c>
    </row>
    <row r="124" spans="1:21" ht="15" customHeight="1" x14ac:dyDescent="0.25">
      <c r="A124" s="3"/>
      <c r="B124" s="2"/>
      <c r="C124" s="2"/>
      <c r="D124" s="72"/>
      <c r="E124" s="4"/>
      <c r="F124" s="345"/>
      <c r="G124" s="352" t="str">
        <f>IFERROR(VLOOKUP(Tabla46[[#This Row],[ID RIESGO]],'1. IDENTIFICACION DEL RIESGO'!$AB$27:$AL$36,11,0),"")</f>
        <v/>
      </c>
      <c r="H124" s="173"/>
      <c r="I124" s="173"/>
      <c r="J124" s="173"/>
      <c r="K124" s="173"/>
      <c r="L124" s="175"/>
      <c r="M124" s="345"/>
      <c r="N124" s="173" t="str">
        <f>IF(Tabla46[[#This Row],[ID RIESGO]]="","",IF(Tabla46[[#This Row],[DESCRIPCION DEL CONTROL]]="",0,15))</f>
        <v/>
      </c>
      <c r="O124" s="169" t="str">
        <f>IF(Tabla46[[#This Row],[ID RIESGO]]="","",IF(Tabla46[[#This Row],[RESPONSABLE DEL CONTROL (CARGO)]]="",0,20))</f>
        <v/>
      </c>
      <c r="P124" s="345">
        <f>IF(Tabla46[[#This Row],[PERIODICIDAD DE EJECUCIÓN DEL CONTROL]]="",0,20)</f>
        <v>0</v>
      </c>
      <c r="Q1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345" t="str">
        <f>IF(ISTEXT(Tabla46[[#This Row],[VALOR EVALUACION DISENO]]),"",IF(Tabla46[[#This Row],[VALOR EVALUACION DISENO]]&gt;96,DATOS!$AV$21,IF(Tabla46[[#This Row],[VALOR EVALUACION DISENO]]&gt;=86,DATOS!$AV$22,DATOS!$AV$23)))</f>
        <v/>
      </c>
      <c r="S124" s="352"/>
      <c r="T124" s="345" t="str">
        <f>IFERROR(VLOOKUP(Tabla46[[#This Row],[% DE CUMPLIMIENTO DE LA EJECUCION DEL CONTROL]],DATOS!$AS$38:$AT$40,2,0),"")</f>
        <v/>
      </c>
      <c r="U124" s="353" t="str">
        <f>IF(Tabla46[[#This Row],[RESULTADO EVALUACIÓN DEL DISEÑO DEL CONTROL]]="","",SUMIFS(DATOS!$AT$49:$AT$57,DATOS!$AR$49:$AR$57,Tabla46[[#This Row],[RESULTADO EVALUACIÓN DEL DISEÑO DEL CONTROL]],DATOS!$AS$49:$AS$57,Tabla46[[#This Row],[RESULTADO EVALUACION DE LA EJECUCION]]))</f>
        <v/>
      </c>
    </row>
    <row r="125" spans="1:21" ht="15" customHeight="1" x14ac:dyDescent="0.25">
      <c r="A125" s="3"/>
      <c r="B125" s="2"/>
      <c r="C125" s="2"/>
      <c r="D125" s="72"/>
      <c r="E125" s="4"/>
      <c r="F125" s="345"/>
      <c r="G125" s="352" t="str">
        <f>IFERROR(VLOOKUP(Tabla46[[#This Row],[ID RIESGO]],'1. IDENTIFICACION DEL RIESGO'!$AB$27:$AL$36,11,0),"")</f>
        <v/>
      </c>
      <c r="H125" s="173"/>
      <c r="I125" s="173"/>
      <c r="J125" s="173"/>
      <c r="K125" s="173"/>
      <c r="L125" s="175"/>
      <c r="M125" s="345"/>
      <c r="N125" s="173" t="str">
        <f>IF(Tabla46[[#This Row],[ID RIESGO]]="","",IF(Tabla46[[#This Row],[DESCRIPCION DEL CONTROL]]="",0,15))</f>
        <v/>
      </c>
      <c r="O125" s="169" t="str">
        <f>IF(Tabla46[[#This Row],[ID RIESGO]]="","",IF(Tabla46[[#This Row],[RESPONSABLE DEL CONTROL (CARGO)]]="",0,20))</f>
        <v/>
      </c>
      <c r="P125" s="345">
        <f>IF(Tabla46[[#This Row],[PERIODICIDAD DE EJECUCIÓN DEL CONTROL]]="",0,20)</f>
        <v>0</v>
      </c>
      <c r="Q1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345" t="str">
        <f>IF(ISTEXT(Tabla46[[#This Row],[VALOR EVALUACION DISENO]]),"",IF(Tabla46[[#This Row],[VALOR EVALUACION DISENO]]&gt;96,DATOS!$AV$21,IF(Tabla46[[#This Row],[VALOR EVALUACION DISENO]]&gt;=86,DATOS!$AV$22,DATOS!$AV$23)))</f>
        <v/>
      </c>
      <c r="S125" s="352"/>
      <c r="T125" s="345" t="str">
        <f>IFERROR(VLOOKUP(Tabla46[[#This Row],[% DE CUMPLIMIENTO DE LA EJECUCION DEL CONTROL]],DATOS!$AS$38:$AT$40,2,0),"")</f>
        <v/>
      </c>
      <c r="U125" s="353" t="str">
        <f>IF(Tabla46[[#This Row],[RESULTADO EVALUACIÓN DEL DISEÑO DEL CONTROL]]="","",SUMIFS(DATOS!$AT$49:$AT$57,DATOS!$AR$49:$AR$57,Tabla46[[#This Row],[RESULTADO EVALUACIÓN DEL DISEÑO DEL CONTROL]],DATOS!$AS$49:$AS$57,Tabla46[[#This Row],[RESULTADO EVALUACION DE LA EJECUCION]]))</f>
        <v/>
      </c>
    </row>
    <row r="126" spans="1:21" ht="15" customHeight="1" x14ac:dyDescent="0.25">
      <c r="A126" s="3"/>
      <c r="B126" s="2"/>
      <c r="C126" s="2"/>
      <c r="D126" s="72"/>
      <c r="E126" s="4"/>
      <c r="F126" s="345"/>
      <c r="G126" s="352" t="str">
        <f>IFERROR(VLOOKUP(Tabla46[[#This Row],[ID RIESGO]],'1. IDENTIFICACION DEL RIESGO'!$AB$27:$AL$36,11,0),"")</f>
        <v/>
      </c>
      <c r="H126" s="173"/>
      <c r="I126" s="173"/>
      <c r="J126" s="173"/>
      <c r="K126" s="173"/>
      <c r="L126" s="175"/>
      <c r="M126" s="345"/>
      <c r="N126" s="173" t="str">
        <f>IF(Tabla46[[#This Row],[ID RIESGO]]="","",IF(Tabla46[[#This Row],[DESCRIPCION DEL CONTROL]]="",0,15))</f>
        <v/>
      </c>
      <c r="O126" s="169" t="str">
        <f>IF(Tabla46[[#This Row],[ID RIESGO]]="","",IF(Tabla46[[#This Row],[RESPONSABLE DEL CONTROL (CARGO)]]="",0,20))</f>
        <v/>
      </c>
      <c r="P126" s="345">
        <f>IF(Tabla46[[#This Row],[PERIODICIDAD DE EJECUCIÓN DEL CONTROL]]="",0,20)</f>
        <v>0</v>
      </c>
      <c r="Q1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345" t="str">
        <f>IF(ISTEXT(Tabla46[[#This Row],[VALOR EVALUACION DISENO]]),"",IF(Tabla46[[#This Row],[VALOR EVALUACION DISENO]]&gt;96,DATOS!$AV$21,IF(Tabla46[[#This Row],[VALOR EVALUACION DISENO]]&gt;=86,DATOS!$AV$22,DATOS!$AV$23)))</f>
        <v/>
      </c>
      <c r="S126" s="352"/>
      <c r="T126" s="345" t="str">
        <f>IFERROR(VLOOKUP(Tabla46[[#This Row],[% DE CUMPLIMIENTO DE LA EJECUCION DEL CONTROL]],DATOS!$AS$38:$AT$40,2,0),"")</f>
        <v/>
      </c>
      <c r="U126" s="353" t="str">
        <f>IF(Tabla46[[#This Row],[RESULTADO EVALUACIÓN DEL DISEÑO DEL CONTROL]]="","",SUMIFS(DATOS!$AT$49:$AT$57,DATOS!$AR$49:$AR$57,Tabla46[[#This Row],[RESULTADO EVALUACIÓN DEL DISEÑO DEL CONTROL]],DATOS!$AS$49:$AS$57,Tabla46[[#This Row],[RESULTADO EVALUACION DE LA EJECUCION]]))</f>
        <v/>
      </c>
    </row>
    <row r="127" spans="1:21" ht="15" customHeight="1" x14ac:dyDescent="0.25">
      <c r="A127" s="3"/>
      <c r="B127" s="2"/>
      <c r="C127" s="2"/>
      <c r="D127" s="72"/>
      <c r="E127" s="4"/>
      <c r="F127" s="345"/>
      <c r="G127" s="352" t="str">
        <f>IFERROR(VLOOKUP(Tabla46[[#This Row],[ID RIESGO]],'1. IDENTIFICACION DEL RIESGO'!$AB$27:$AL$36,11,0),"")</f>
        <v/>
      </c>
      <c r="H127" s="173"/>
      <c r="I127" s="173"/>
      <c r="J127" s="173"/>
      <c r="K127" s="173"/>
      <c r="L127" s="175"/>
      <c r="M127" s="345"/>
      <c r="N127" s="173" t="str">
        <f>IF(Tabla46[[#This Row],[ID RIESGO]]="","",IF(Tabla46[[#This Row],[DESCRIPCION DEL CONTROL]]="",0,15))</f>
        <v/>
      </c>
      <c r="O127" s="169" t="str">
        <f>IF(Tabla46[[#This Row],[ID RIESGO]]="","",IF(Tabla46[[#This Row],[RESPONSABLE DEL CONTROL (CARGO)]]="",0,20))</f>
        <v/>
      </c>
      <c r="P127" s="345">
        <f>IF(Tabla46[[#This Row],[PERIODICIDAD DE EJECUCIÓN DEL CONTROL]]="",0,20)</f>
        <v>0</v>
      </c>
      <c r="Q1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345" t="str">
        <f>IF(ISTEXT(Tabla46[[#This Row],[VALOR EVALUACION DISENO]]),"",IF(Tabla46[[#This Row],[VALOR EVALUACION DISENO]]&gt;96,DATOS!$AV$21,IF(Tabla46[[#This Row],[VALOR EVALUACION DISENO]]&gt;=86,DATOS!$AV$22,DATOS!$AV$23)))</f>
        <v/>
      </c>
      <c r="S127" s="352"/>
      <c r="T127" s="345" t="str">
        <f>IFERROR(VLOOKUP(Tabla46[[#This Row],[% DE CUMPLIMIENTO DE LA EJECUCION DEL CONTROL]],DATOS!$AS$38:$AT$40,2,0),"")</f>
        <v/>
      </c>
      <c r="U127" s="353" t="str">
        <f>IF(Tabla46[[#This Row],[RESULTADO EVALUACIÓN DEL DISEÑO DEL CONTROL]]="","",SUMIFS(DATOS!$AT$49:$AT$57,DATOS!$AR$49:$AR$57,Tabla46[[#This Row],[RESULTADO EVALUACIÓN DEL DISEÑO DEL CONTROL]],DATOS!$AS$49:$AS$57,Tabla46[[#This Row],[RESULTADO EVALUACION DE LA EJECUCION]]))</f>
        <v/>
      </c>
    </row>
    <row r="128" spans="1:21" ht="15" customHeight="1" x14ac:dyDescent="0.25">
      <c r="A128" s="3"/>
      <c r="B128" s="2"/>
      <c r="C128" s="2"/>
      <c r="D128" s="72"/>
      <c r="E128" s="4"/>
      <c r="F128" s="345"/>
      <c r="G128" s="352" t="str">
        <f>IFERROR(VLOOKUP(Tabla46[[#This Row],[ID RIESGO]],'1. IDENTIFICACION DEL RIESGO'!$AB$27:$AL$36,11,0),"")</f>
        <v/>
      </c>
      <c r="H128" s="173"/>
      <c r="I128" s="173"/>
      <c r="J128" s="173"/>
      <c r="K128" s="173"/>
      <c r="L128" s="175"/>
      <c r="M128" s="345"/>
      <c r="N128" s="173" t="str">
        <f>IF(Tabla46[[#This Row],[ID RIESGO]]="","",IF(Tabla46[[#This Row],[DESCRIPCION DEL CONTROL]]="",0,15))</f>
        <v/>
      </c>
      <c r="O128" s="169" t="str">
        <f>IF(Tabla46[[#This Row],[ID RIESGO]]="","",IF(Tabla46[[#This Row],[RESPONSABLE DEL CONTROL (CARGO)]]="",0,20))</f>
        <v/>
      </c>
      <c r="P128" s="345">
        <f>IF(Tabla46[[#This Row],[PERIODICIDAD DE EJECUCIÓN DEL CONTROL]]="",0,20)</f>
        <v>0</v>
      </c>
      <c r="Q1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345" t="str">
        <f>IF(ISTEXT(Tabla46[[#This Row],[VALOR EVALUACION DISENO]]),"",IF(Tabla46[[#This Row],[VALOR EVALUACION DISENO]]&gt;96,DATOS!$AV$21,IF(Tabla46[[#This Row],[VALOR EVALUACION DISENO]]&gt;=86,DATOS!$AV$22,DATOS!$AV$23)))</f>
        <v/>
      </c>
      <c r="S128" s="352"/>
      <c r="T128" s="345" t="str">
        <f>IFERROR(VLOOKUP(Tabla46[[#This Row],[% DE CUMPLIMIENTO DE LA EJECUCION DEL CONTROL]],DATOS!$AS$38:$AT$40,2,0),"")</f>
        <v/>
      </c>
      <c r="U128" s="353" t="str">
        <f>IF(Tabla46[[#This Row],[RESULTADO EVALUACIÓN DEL DISEÑO DEL CONTROL]]="","",SUMIFS(DATOS!$AT$49:$AT$57,DATOS!$AR$49:$AR$57,Tabla46[[#This Row],[RESULTADO EVALUACIÓN DEL DISEÑO DEL CONTROL]],DATOS!$AS$49:$AS$57,Tabla46[[#This Row],[RESULTADO EVALUACION DE LA EJECUCION]]))</f>
        <v/>
      </c>
    </row>
    <row r="129" spans="1:21" ht="15" customHeight="1" x14ac:dyDescent="0.25">
      <c r="A129" s="3"/>
      <c r="B129" s="2"/>
      <c r="C129" s="2"/>
      <c r="D129" s="72"/>
      <c r="E129" s="4"/>
      <c r="F129" s="345"/>
      <c r="G129" s="352" t="str">
        <f>IFERROR(VLOOKUP(Tabla46[[#This Row],[ID RIESGO]],'1. IDENTIFICACION DEL RIESGO'!$AB$27:$AL$36,11,0),"")</f>
        <v/>
      </c>
      <c r="H129" s="173"/>
      <c r="I129" s="173"/>
      <c r="J129" s="173"/>
      <c r="K129" s="173"/>
      <c r="L129" s="175"/>
      <c r="M129" s="345"/>
      <c r="N129" s="173" t="str">
        <f>IF(Tabla46[[#This Row],[ID RIESGO]]="","",IF(Tabla46[[#This Row],[DESCRIPCION DEL CONTROL]]="",0,15))</f>
        <v/>
      </c>
      <c r="O129" s="169" t="str">
        <f>IF(Tabla46[[#This Row],[ID RIESGO]]="","",IF(Tabla46[[#This Row],[RESPONSABLE DEL CONTROL (CARGO)]]="",0,20))</f>
        <v/>
      </c>
      <c r="P129" s="345">
        <f>IF(Tabla46[[#This Row],[PERIODICIDAD DE EJECUCIÓN DEL CONTROL]]="",0,20)</f>
        <v>0</v>
      </c>
      <c r="Q1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345" t="str">
        <f>IF(ISTEXT(Tabla46[[#This Row],[VALOR EVALUACION DISENO]]),"",IF(Tabla46[[#This Row],[VALOR EVALUACION DISENO]]&gt;96,DATOS!$AV$21,IF(Tabla46[[#This Row],[VALOR EVALUACION DISENO]]&gt;=86,DATOS!$AV$22,DATOS!$AV$23)))</f>
        <v/>
      </c>
      <c r="S129" s="352"/>
      <c r="T129" s="345" t="str">
        <f>IFERROR(VLOOKUP(Tabla46[[#This Row],[% DE CUMPLIMIENTO DE LA EJECUCION DEL CONTROL]],DATOS!$AS$38:$AT$40,2,0),"")</f>
        <v/>
      </c>
      <c r="U129" s="353" t="str">
        <f>IF(Tabla46[[#This Row],[RESULTADO EVALUACIÓN DEL DISEÑO DEL CONTROL]]="","",SUMIFS(DATOS!$AT$49:$AT$57,DATOS!$AR$49:$AR$57,Tabla46[[#This Row],[RESULTADO EVALUACIÓN DEL DISEÑO DEL CONTROL]],DATOS!$AS$49:$AS$57,Tabla46[[#This Row],[RESULTADO EVALUACION DE LA EJECUCION]]))</f>
        <v/>
      </c>
    </row>
    <row r="130" spans="1:21" ht="15" customHeight="1" x14ac:dyDescent="0.25">
      <c r="A130" s="3"/>
      <c r="B130" s="2"/>
      <c r="C130" s="2"/>
      <c r="D130" s="72"/>
      <c r="E130" s="4"/>
      <c r="F130" s="345"/>
      <c r="G130" s="352" t="str">
        <f>IFERROR(VLOOKUP(Tabla46[[#This Row],[ID RIESGO]],'1. IDENTIFICACION DEL RIESGO'!$AB$27:$AL$36,11,0),"")</f>
        <v/>
      </c>
      <c r="H130" s="173"/>
      <c r="I130" s="173"/>
      <c r="J130" s="173"/>
      <c r="K130" s="173"/>
      <c r="L130" s="175"/>
      <c r="M130" s="345"/>
      <c r="N130" s="173" t="str">
        <f>IF(Tabla46[[#This Row],[ID RIESGO]]="","",IF(Tabla46[[#This Row],[DESCRIPCION DEL CONTROL]]="",0,15))</f>
        <v/>
      </c>
      <c r="O130" s="169" t="str">
        <f>IF(Tabla46[[#This Row],[ID RIESGO]]="","",IF(Tabla46[[#This Row],[RESPONSABLE DEL CONTROL (CARGO)]]="",0,20))</f>
        <v/>
      </c>
      <c r="P130" s="345">
        <f>IF(Tabla46[[#This Row],[PERIODICIDAD DE EJECUCIÓN DEL CONTROL]]="",0,20)</f>
        <v>0</v>
      </c>
      <c r="Q1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345" t="str">
        <f>IF(ISTEXT(Tabla46[[#This Row],[VALOR EVALUACION DISENO]]),"",IF(Tabla46[[#This Row],[VALOR EVALUACION DISENO]]&gt;96,DATOS!$AV$21,IF(Tabla46[[#This Row],[VALOR EVALUACION DISENO]]&gt;=86,DATOS!$AV$22,DATOS!$AV$23)))</f>
        <v/>
      </c>
      <c r="S130" s="352"/>
      <c r="T130" s="345" t="str">
        <f>IFERROR(VLOOKUP(Tabla46[[#This Row],[% DE CUMPLIMIENTO DE LA EJECUCION DEL CONTROL]],DATOS!$AS$38:$AT$40,2,0),"")</f>
        <v/>
      </c>
      <c r="U130" s="353" t="str">
        <f>IF(Tabla46[[#This Row],[RESULTADO EVALUACIÓN DEL DISEÑO DEL CONTROL]]="","",SUMIFS(DATOS!$AT$49:$AT$57,DATOS!$AR$49:$AR$57,Tabla46[[#This Row],[RESULTADO EVALUACIÓN DEL DISEÑO DEL CONTROL]],DATOS!$AS$49:$AS$57,Tabla46[[#This Row],[RESULTADO EVALUACION DE LA EJECUCION]]))</f>
        <v/>
      </c>
    </row>
    <row r="131" spans="1:21" ht="15" customHeight="1" x14ac:dyDescent="0.25">
      <c r="A131" s="3"/>
      <c r="B131" s="2"/>
      <c r="C131" s="2"/>
      <c r="D131" s="72"/>
      <c r="E131" s="4"/>
      <c r="F131" s="345"/>
      <c r="G131" s="352" t="str">
        <f>IFERROR(VLOOKUP(Tabla46[[#This Row],[ID RIESGO]],'1. IDENTIFICACION DEL RIESGO'!$AB$27:$AL$36,11,0),"")</f>
        <v/>
      </c>
      <c r="H131" s="173"/>
      <c r="I131" s="173"/>
      <c r="J131" s="173"/>
      <c r="K131" s="173"/>
      <c r="L131" s="175"/>
      <c r="M131" s="345"/>
      <c r="N131" s="173" t="str">
        <f>IF(Tabla46[[#This Row],[ID RIESGO]]="","",IF(Tabla46[[#This Row],[DESCRIPCION DEL CONTROL]]="",0,15))</f>
        <v/>
      </c>
      <c r="O131" s="169" t="str">
        <f>IF(Tabla46[[#This Row],[ID RIESGO]]="","",IF(Tabla46[[#This Row],[RESPONSABLE DEL CONTROL (CARGO)]]="",0,20))</f>
        <v/>
      </c>
      <c r="P131" s="345">
        <f>IF(Tabla46[[#This Row],[PERIODICIDAD DE EJECUCIÓN DEL CONTROL]]="",0,20)</f>
        <v>0</v>
      </c>
      <c r="Q1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345" t="str">
        <f>IF(ISTEXT(Tabla46[[#This Row],[VALOR EVALUACION DISENO]]),"",IF(Tabla46[[#This Row],[VALOR EVALUACION DISENO]]&gt;96,DATOS!$AV$21,IF(Tabla46[[#This Row],[VALOR EVALUACION DISENO]]&gt;=86,DATOS!$AV$22,DATOS!$AV$23)))</f>
        <v/>
      </c>
      <c r="S131" s="352"/>
      <c r="T131" s="345" t="str">
        <f>IFERROR(VLOOKUP(Tabla46[[#This Row],[% DE CUMPLIMIENTO DE LA EJECUCION DEL CONTROL]],DATOS!$AS$38:$AT$40,2,0),"")</f>
        <v/>
      </c>
      <c r="U131" s="353" t="str">
        <f>IF(Tabla46[[#This Row],[RESULTADO EVALUACIÓN DEL DISEÑO DEL CONTROL]]="","",SUMIFS(DATOS!$AT$49:$AT$57,DATOS!$AR$49:$AR$57,Tabla46[[#This Row],[RESULTADO EVALUACIÓN DEL DISEÑO DEL CONTROL]],DATOS!$AS$49:$AS$57,Tabla46[[#This Row],[RESULTADO EVALUACION DE LA EJECUCION]]))</f>
        <v/>
      </c>
    </row>
    <row r="132" spans="1:21" ht="15" customHeight="1" x14ac:dyDescent="0.25">
      <c r="A132" s="3"/>
      <c r="B132" s="2"/>
      <c r="C132" s="2"/>
      <c r="D132" s="72"/>
      <c r="E132" s="4"/>
      <c r="F132" s="345"/>
      <c r="G132" s="352" t="str">
        <f>IFERROR(VLOOKUP(Tabla46[[#This Row],[ID RIESGO]],'1. IDENTIFICACION DEL RIESGO'!$AB$27:$AL$36,11,0),"")</f>
        <v/>
      </c>
      <c r="H132" s="173"/>
      <c r="I132" s="173"/>
      <c r="J132" s="173"/>
      <c r="K132" s="173"/>
      <c r="L132" s="175"/>
      <c r="M132" s="345"/>
      <c r="N132" s="173" t="str">
        <f>IF(Tabla46[[#This Row],[ID RIESGO]]="","",IF(Tabla46[[#This Row],[DESCRIPCION DEL CONTROL]]="",0,15))</f>
        <v/>
      </c>
      <c r="O132" s="169" t="str">
        <f>IF(Tabla46[[#This Row],[ID RIESGO]]="","",IF(Tabla46[[#This Row],[RESPONSABLE DEL CONTROL (CARGO)]]="",0,20))</f>
        <v/>
      </c>
      <c r="P132" s="345">
        <f>IF(Tabla46[[#This Row],[PERIODICIDAD DE EJECUCIÓN DEL CONTROL]]="",0,20)</f>
        <v>0</v>
      </c>
      <c r="Q1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345" t="str">
        <f>IF(ISTEXT(Tabla46[[#This Row],[VALOR EVALUACION DISENO]]),"",IF(Tabla46[[#This Row],[VALOR EVALUACION DISENO]]&gt;96,DATOS!$AV$21,IF(Tabla46[[#This Row],[VALOR EVALUACION DISENO]]&gt;=86,DATOS!$AV$22,DATOS!$AV$23)))</f>
        <v/>
      </c>
      <c r="S132" s="352"/>
      <c r="T132" s="345" t="str">
        <f>IFERROR(VLOOKUP(Tabla46[[#This Row],[% DE CUMPLIMIENTO DE LA EJECUCION DEL CONTROL]],DATOS!$AS$38:$AT$40,2,0),"")</f>
        <v/>
      </c>
      <c r="U132" s="353" t="str">
        <f>IF(Tabla46[[#This Row],[RESULTADO EVALUACIÓN DEL DISEÑO DEL CONTROL]]="","",SUMIFS(DATOS!$AT$49:$AT$57,DATOS!$AR$49:$AR$57,Tabla46[[#This Row],[RESULTADO EVALUACIÓN DEL DISEÑO DEL CONTROL]],DATOS!$AS$49:$AS$57,Tabla46[[#This Row],[RESULTADO EVALUACION DE LA EJECUCION]]))</f>
        <v/>
      </c>
    </row>
    <row r="133" spans="1:21" ht="15" customHeight="1" x14ac:dyDescent="0.25">
      <c r="A133" s="3"/>
      <c r="B133" s="2"/>
      <c r="C133" s="2"/>
      <c r="D133" s="72"/>
      <c r="E133" s="4"/>
      <c r="F133" s="345"/>
      <c r="G133" s="352" t="str">
        <f>IFERROR(VLOOKUP(Tabla46[[#This Row],[ID RIESGO]],'1. IDENTIFICACION DEL RIESGO'!$AB$27:$AL$36,11,0),"")</f>
        <v/>
      </c>
      <c r="H133" s="173"/>
      <c r="I133" s="173"/>
      <c r="J133" s="173"/>
      <c r="K133" s="173"/>
      <c r="L133" s="175"/>
      <c r="M133" s="345"/>
      <c r="N133" s="173" t="str">
        <f>IF(Tabla46[[#This Row],[ID RIESGO]]="","",IF(Tabla46[[#This Row],[DESCRIPCION DEL CONTROL]]="",0,15))</f>
        <v/>
      </c>
      <c r="O133" s="169" t="str">
        <f>IF(Tabla46[[#This Row],[ID RIESGO]]="","",IF(Tabla46[[#This Row],[RESPONSABLE DEL CONTROL (CARGO)]]="",0,20))</f>
        <v/>
      </c>
      <c r="P133" s="345">
        <f>IF(Tabla46[[#This Row],[PERIODICIDAD DE EJECUCIÓN DEL CONTROL]]="",0,20)</f>
        <v>0</v>
      </c>
      <c r="Q1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345" t="str">
        <f>IF(ISTEXT(Tabla46[[#This Row],[VALOR EVALUACION DISENO]]),"",IF(Tabla46[[#This Row],[VALOR EVALUACION DISENO]]&gt;96,DATOS!$AV$21,IF(Tabla46[[#This Row],[VALOR EVALUACION DISENO]]&gt;=86,DATOS!$AV$22,DATOS!$AV$23)))</f>
        <v/>
      </c>
      <c r="S133" s="352"/>
      <c r="T133" s="345" t="str">
        <f>IFERROR(VLOOKUP(Tabla46[[#This Row],[% DE CUMPLIMIENTO DE LA EJECUCION DEL CONTROL]],DATOS!$AS$38:$AT$40,2,0),"")</f>
        <v/>
      </c>
      <c r="U133" s="353" t="str">
        <f>IF(Tabla46[[#This Row],[RESULTADO EVALUACIÓN DEL DISEÑO DEL CONTROL]]="","",SUMIFS(DATOS!$AT$49:$AT$57,DATOS!$AR$49:$AR$57,Tabla46[[#This Row],[RESULTADO EVALUACIÓN DEL DISEÑO DEL CONTROL]],DATOS!$AS$49:$AS$57,Tabla46[[#This Row],[RESULTADO EVALUACION DE LA EJECUCION]]))</f>
        <v/>
      </c>
    </row>
    <row r="134" spans="1:21" ht="15" customHeight="1" x14ac:dyDescent="0.25">
      <c r="A134" s="3"/>
      <c r="B134" s="2"/>
      <c r="C134" s="2"/>
      <c r="D134" s="72"/>
      <c r="E134" s="4"/>
      <c r="F134" s="345"/>
      <c r="G134" s="352" t="str">
        <f>IFERROR(VLOOKUP(Tabla46[[#This Row],[ID RIESGO]],'1. IDENTIFICACION DEL RIESGO'!$AB$27:$AL$36,11,0),"")</f>
        <v/>
      </c>
      <c r="H134" s="173"/>
      <c r="I134" s="173"/>
      <c r="J134" s="173"/>
      <c r="K134" s="173"/>
      <c r="L134" s="175"/>
      <c r="M134" s="345"/>
      <c r="N134" s="173" t="str">
        <f>IF(Tabla46[[#This Row],[ID RIESGO]]="","",IF(Tabla46[[#This Row],[DESCRIPCION DEL CONTROL]]="",0,15))</f>
        <v/>
      </c>
      <c r="O134" s="169" t="str">
        <f>IF(Tabla46[[#This Row],[ID RIESGO]]="","",IF(Tabla46[[#This Row],[RESPONSABLE DEL CONTROL (CARGO)]]="",0,20))</f>
        <v/>
      </c>
      <c r="P134" s="345">
        <f>IF(Tabla46[[#This Row],[PERIODICIDAD DE EJECUCIÓN DEL CONTROL]]="",0,20)</f>
        <v>0</v>
      </c>
      <c r="Q1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345" t="str">
        <f>IF(ISTEXT(Tabla46[[#This Row],[VALOR EVALUACION DISENO]]),"",IF(Tabla46[[#This Row],[VALOR EVALUACION DISENO]]&gt;96,DATOS!$AV$21,IF(Tabla46[[#This Row],[VALOR EVALUACION DISENO]]&gt;=86,DATOS!$AV$22,DATOS!$AV$23)))</f>
        <v/>
      </c>
      <c r="S134" s="352"/>
      <c r="T134" s="345" t="str">
        <f>IFERROR(VLOOKUP(Tabla46[[#This Row],[% DE CUMPLIMIENTO DE LA EJECUCION DEL CONTROL]],DATOS!$AS$38:$AT$40,2,0),"")</f>
        <v/>
      </c>
      <c r="U134" s="353" t="str">
        <f>IF(Tabla46[[#This Row],[RESULTADO EVALUACIÓN DEL DISEÑO DEL CONTROL]]="","",SUMIFS(DATOS!$AT$49:$AT$57,DATOS!$AR$49:$AR$57,Tabla46[[#This Row],[RESULTADO EVALUACIÓN DEL DISEÑO DEL CONTROL]],DATOS!$AS$49:$AS$57,Tabla46[[#This Row],[RESULTADO EVALUACION DE LA EJECUCION]]))</f>
        <v/>
      </c>
    </row>
    <row r="135" spans="1:21" ht="15" customHeight="1" x14ac:dyDescent="0.25">
      <c r="A135" s="3"/>
      <c r="B135" s="2"/>
      <c r="C135" s="2"/>
      <c r="D135" s="72"/>
      <c r="E135" s="4"/>
      <c r="F135" s="345"/>
      <c r="G135" s="352" t="str">
        <f>IFERROR(VLOOKUP(Tabla46[[#This Row],[ID RIESGO]],'1. IDENTIFICACION DEL RIESGO'!$AB$27:$AL$36,11,0),"")</f>
        <v/>
      </c>
      <c r="H135" s="173"/>
      <c r="I135" s="173"/>
      <c r="J135" s="173"/>
      <c r="K135" s="173"/>
      <c r="L135" s="175"/>
      <c r="M135" s="345"/>
      <c r="N135" s="173" t="str">
        <f>IF(Tabla46[[#This Row],[ID RIESGO]]="","",IF(Tabla46[[#This Row],[DESCRIPCION DEL CONTROL]]="",0,15))</f>
        <v/>
      </c>
      <c r="O135" s="169" t="str">
        <f>IF(Tabla46[[#This Row],[ID RIESGO]]="","",IF(Tabla46[[#This Row],[RESPONSABLE DEL CONTROL (CARGO)]]="",0,20))</f>
        <v/>
      </c>
      <c r="P135" s="345">
        <f>IF(Tabla46[[#This Row],[PERIODICIDAD DE EJECUCIÓN DEL CONTROL]]="",0,20)</f>
        <v>0</v>
      </c>
      <c r="Q1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345" t="str">
        <f>IF(ISTEXT(Tabla46[[#This Row],[VALOR EVALUACION DISENO]]),"",IF(Tabla46[[#This Row],[VALOR EVALUACION DISENO]]&gt;96,DATOS!$AV$21,IF(Tabla46[[#This Row],[VALOR EVALUACION DISENO]]&gt;=86,DATOS!$AV$22,DATOS!$AV$23)))</f>
        <v/>
      </c>
      <c r="S135" s="352"/>
      <c r="T135" s="345" t="str">
        <f>IFERROR(VLOOKUP(Tabla46[[#This Row],[% DE CUMPLIMIENTO DE LA EJECUCION DEL CONTROL]],DATOS!$AS$38:$AT$40,2,0),"")</f>
        <v/>
      </c>
      <c r="U135" s="353" t="str">
        <f>IF(Tabla46[[#This Row],[RESULTADO EVALUACIÓN DEL DISEÑO DEL CONTROL]]="","",SUMIFS(DATOS!$AT$49:$AT$57,DATOS!$AR$49:$AR$57,Tabla46[[#This Row],[RESULTADO EVALUACIÓN DEL DISEÑO DEL CONTROL]],DATOS!$AS$49:$AS$57,Tabla46[[#This Row],[RESULTADO EVALUACION DE LA EJECUCION]]))</f>
        <v/>
      </c>
    </row>
    <row r="136" spans="1:21" ht="15" customHeight="1" x14ac:dyDescent="0.25">
      <c r="A136" s="3"/>
      <c r="B136" s="2"/>
      <c r="C136" s="2"/>
      <c r="D136" s="72"/>
      <c r="E136" s="4"/>
      <c r="F136" s="345"/>
      <c r="G136" s="352" t="str">
        <f>IFERROR(VLOOKUP(Tabla46[[#This Row],[ID RIESGO]],'1. IDENTIFICACION DEL RIESGO'!$AB$27:$AL$36,11,0),"")</f>
        <v/>
      </c>
      <c r="H136" s="173"/>
      <c r="I136" s="173"/>
      <c r="J136" s="173"/>
      <c r="K136" s="173"/>
      <c r="L136" s="175"/>
      <c r="M136" s="345"/>
      <c r="N136" s="173" t="str">
        <f>IF(Tabla46[[#This Row],[ID RIESGO]]="","",IF(Tabla46[[#This Row],[DESCRIPCION DEL CONTROL]]="",0,15))</f>
        <v/>
      </c>
      <c r="O136" s="169" t="str">
        <f>IF(Tabla46[[#This Row],[ID RIESGO]]="","",IF(Tabla46[[#This Row],[RESPONSABLE DEL CONTROL (CARGO)]]="",0,20))</f>
        <v/>
      </c>
      <c r="P136" s="345">
        <f>IF(Tabla46[[#This Row],[PERIODICIDAD DE EJECUCIÓN DEL CONTROL]]="",0,20)</f>
        <v>0</v>
      </c>
      <c r="Q1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345" t="str">
        <f>IF(ISTEXT(Tabla46[[#This Row],[VALOR EVALUACION DISENO]]),"",IF(Tabla46[[#This Row],[VALOR EVALUACION DISENO]]&gt;96,DATOS!$AV$21,IF(Tabla46[[#This Row],[VALOR EVALUACION DISENO]]&gt;=86,DATOS!$AV$22,DATOS!$AV$23)))</f>
        <v/>
      </c>
      <c r="S136" s="352"/>
      <c r="T136" s="345" t="str">
        <f>IFERROR(VLOOKUP(Tabla46[[#This Row],[% DE CUMPLIMIENTO DE LA EJECUCION DEL CONTROL]],DATOS!$AS$38:$AT$40,2,0),"")</f>
        <v/>
      </c>
      <c r="U136" s="353" t="str">
        <f>IF(Tabla46[[#This Row],[RESULTADO EVALUACIÓN DEL DISEÑO DEL CONTROL]]="","",SUMIFS(DATOS!$AT$49:$AT$57,DATOS!$AR$49:$AR$57,Tabla46[[#This Row],[RESULTADO EVALUACIÓN DEL DISEÑO DEL CONTROL]],DATOS!$AS$49:$AS$57,Tabla46[[#This Row],[RESULTADO EVALUACION DE LA EJECUCION]]))</f>
        <v/>
      </c>
    </row>
    <row r="137" spans="1:21" ht="15" customHeight="1" x14ac:dyDescent="0.25">
      <c r="A137" s="3"/>
      <c r="B137" s="2"/>
      <c r="C137" s="2"/>
      <c r="D137" s="72"/>
      <c r="E137" s="4"/>
      <c r="F137" s="345"/>
      <c r="G137" s="352" t="str">
        <f>IFERROR(VLOOKUP(Tabla46[[#This Row],[ID RIESGO]],'1. IDENTIFICACION DEL RIESGO'!$AB$27:$AL$36,11,0),"")</f>
        <v/>
      </c>
      <c r="H137" s="173"/>
      <c r="I137" s="173"/>
      <c r="J137" s="173"/>
      <c r="K137" s="173"/>
      <c r="L137" s="175"/>
      <c r="M137" s="345"/>
      <c r="N137" s="173" t="str">
        <f>IF(Tabla46[[#This Row],[ID RIESGO]]="","",IF(Tabla46[[#This Row],[DESCRIPCION DEL CONTROL]]="",0,15))</f>
        <v/>
      </c>
      <c r="O137" s="169" t="str">
        <f>IF(Tabla46[[#This Row],[ID RIESGO]]="","",IF(Tabla46[[#This Row],[RESPONSABLE DEL CONTROL (CARGO)]]="",0,20))</f>
        <v/>
      </c>
      <c r="P137" s="345">
        <f>IF(Tabla46[[#This Row],[PERIODICIDAD DE EJECUCIÓN DEL CONTROL]]="",0,20)</f>
        <v>0</v>
      </c>
      <c r="Q1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345" t="str">
        <f>IF(ISTEXT(Tabla46[[#This Row],[VALOR EVALUACION DISENO]]),"",IF(Tabla46[[#This Row],[VALOR EVALUACION DISENO]]&gt;96,DATOS!$AV$21,IF(Tabla46[[#This Row],[VALOR EVALUACION DISENO]]&gt;=86,DATOS!$AV$22,DATOS!$AV$23)))</f>
        <v/>
      </c>
      <c r="S137" s="352"/>
      <c r="T137" s="345" t="str">
        <f>IFERROR(VLOOKUP(Tabla46[[#This Row],[% DE CUMPLIMIENTO DE LA EJECUCION DEL CONTROL]],DATOS!$AS$38:$AT$40,2,0),"")</f>
        <v/>
      </c>
      <c r="U137" s="353" t="str">
        <f>IF(Tabla46[[#This Row],[RESULTADO EVALUACIÓN DEL DISEÑO DEL CONTROL]]="","",SUMIFS(DATOS!$AT$49:$AT$57,DATOS!$AR$49:$AR$57,Tabla46[[#This Row],[RESULTADO EVALUACIÓN DEL DISEÑO DEL CONTROL]],DATOS!$AS$49:$AS$57,Tabla46[[#This Row],[RESULTADO EVALUACION DE LA EJECUCION]]))</f>
        <v/>
      </c>
    </row>
    <row r="138" spans="1:21" ht="15" customHeight="1" x14ac:dyDescent="0.25">
      <c r="A138" s="3"/>
      <c r="B138" s="2"/>
      <c r="C138" s="2"/>
      <c r="D138" s="72"/>
      <c r="E138" s="4"/>
      <c r="F138" s="345"/>
      <c r="G138" s="352" t="str">
        <f>IFERROR(VLOOKUP(Tabla46[[#This Row],[ID RIESGO]],'1. IDENTIFICACION DEL RIESGO'!$AB$27:$AL$36,11,0),"")</f>
        <v/>
      </c>
      <c r="H138" s="173"/>
      <c r="I138" s="173"/>
      <c r="J138" s="173"/>
      <c r="K138" s="173"/>
      <c r="L138" s="175"/>
      <c r="M138" s="345"/>
      <c r="N138" s="173" t="str">
        <f>IF(Tabla46[[#This Row],[ID RIESGO]]="","",IF(Tabla46[[#This Row],[DESCRIPCION DEL CONTROL]]="",0,15))</f>
        <v/>
      </c>
      <c r="O138" s="169" t="str">
        <f>IF(Tabla46[[#This Row],[ID RIESGO]]="","",IF(Tabla46[[#This Row],[RESPONSABLE DEL CONTROL (CARGO)]]="",0,20))</f>
        <v/>
      </c>
      <c r="P138" s="345">
        <f>IF(Tabla46[[#This Row],[PERIODICIDAD DE EJECUCIÓN DEL CONTROL]]="",0,20)</f>
        <v>0</v>
      </c>
      <c r="Q1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345" t="str">
        <f>IF(ISTEXT(Tabla46[[#This Row],[VALOR EVALUACION DISENO]]),"",IF(Tabla46[[#This Row],[VALOR EVALUACION DISENO]]&gt;96,DATOS!$AV$21,IF(Tabla46[[#This Row],[VALOR EVALUACION DISENO]]&gt;=86,DATOS!$AV$22,DATOS!$AV$23)))</f>
        <v/>
      </c>
      <c r="S138" s="352"/>
      <c r="T138" s="345" t="str">
        <f>IFERROR(VLOOKUP(Tabla46[[#This Row],[% DE CUMPLIMIENTO DE LA EJECUCION DEL CONTROL]],DATOS!$AS$38:$AT$40,2,0),"")</f>
        <v/>
      </c>
      <c r="U138" s="353" t="str">
        <f>IF(Tabla46[[#This Row],[RESULTADO EVALUACIÓN DEL DISEÑO DEL CONTROL]]="","",SUMIFS(DATOS!$AT$49:$AT$57,DATOS!$AR$49:$AR$57,Tabla46[[#This Row],[RESULTADO EVALUACIÓN DEL DISEÑO DEL CONTROL]],DATOS!$AS$49:$AS$57,Tabla46[[#This Row],[RESULTADO EVALUACION DE LA EJECUCION]]))</f>
        <v/>
      </c>
    </row>
    <row r="139" spans="1:21" ht="15" customHeight="1" x14ac:dyDescent="0.25">
      <c r="A139" s="3"/>
      <c r="B139" s="2"/>
      <c r="C139" s="2"/>
      <c r="D139" s="72"/>
      <c r="E139" s="4"/>
      <c r="F139" s="345"/>
      <c r="G139" s="352" t="str">
        <f>IFERROR(VLOOKUP(Tabla46[[#This Row],[ID RIESGO]],'1. IDENTIFICACION DEL RIESGO'!$AB$27:$AL$36,11,0),"")</f>
        <v/>
      </c>
      <c r="H139" s="173"/>
      <c r="I139" s="173"/>
      <c r="J139" s="173"/>
      <c r="K139" s="173"/>
      <c r="L139" s="175"/>
      <c r="M139" s="345"/>
      <c r="N139" s="173" t="str">
        <f>IF(Tabla46[[#This Row],[ID RIESGO]]="","",IF(Tabla46[[#This Row],[DESCRIPCION DEL CONTROL]]="",0,15))</f>
        <v/>
      </c>
      <c r="O139" s="169" t="str">
        <f>IF(Tabla46[[#This Row],[ID RIESGO]]="","",IF(Tabla46[[#This Row],[RESPONSABLE DEL CONTROL (CARGO)]]="",0,20))</f>
        <v/>
      </c>
      <c r="P139" s="345">
        <f>IF(Tabla46[[#This Row],[PERIODICIDAD DE EJECUCIÓN DEL CONTROL]]="",0,20)</f>
        <v>0</v>
      </c>
      <c r="Q1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345" t="str">
        <f>IF(ISTEXT(Tabla46[[#This Row],[VALOR EVALUACION DISENO]]),"",IF(Tabla46[[#This Row],[VALOR EVALUACION DISENO]]&gt;96,DATOS!$AV$21,IF(Tabla46[[#This Row],[VALOR EVALUACION DISENO]]&gt;=86,DATOS!$AV$22,DATOS!$AV$23)))</f>
        <v/>
      </c>
      <c r="S139" s="352"/>
      <c r="T139" s="345" t="str">
        <f>IFERROR(VLOOKUP(Tabla46[[#This Row],[% DE CUMPLIMIENTO DE LA EJECUCION DEL CONTROL]],DATOS!$AS$38:$AT$40,2,0),"")</f>
        <v/>
      </c>
      <c r="U139" s="353" t="str">
        <f>IF(Tabla46[[#This Row],[RESULTADO EVALUACIÓN DEL DISEÑO DEL CONTROL]]="","",SUMIFS(DATOS!$AT$49:$AT$57,DATOS!$AR$49:$AR$57,Tabla46[[#This Row],[RESULTADO EVALUACIÓN DEL DISEÑO DEL CONTROL]],DATOS!$AS$49:$AS$57,Tabla46[[#This Row],[RESULTADO EVALUACION DE LA EJECUCION]]))</f>
        <v/>
      </c>
    </row>
    <row r="140" spans="1:21" ht="15" customHeight="1" x14ac:dyDescent="0.25">
      <c r="A140" s="3"/>
      <c r="B140" s="2"/>
      <c r="C140" s="2"/>
      <c r="D140" s="72"/>
      <c r="E140" s="4"/>
      <c r="F140" s="345"/>
      <c r="G140" s="352" t="str">
        <f>IFERROR(VLOOKUP(Tabla46[[#This Row],[ID RIESGO]],'1. IDENTIFICACION DEL RIESGO'!$AB$27:$AL$36,11,0),"")</f>
        <v/>
      </c>
      <c r="H140" s="173"/>
      <c r="I140" s="173"/>
      <c r="J140" s="173"/>
      <c r="K140" s="173"/>
      <c r="L140" s="175"/>
      <c r="M140" s="345"/>
      <c r="N140" s="173" t="str">
        <f>IF(Tabla46[[#This Row],[ID RIESGO]]="","",IF(Tabla46[[#This Row],[DESCRIPCION DEL CONTROL]]="",0,15))</f>
        <v/>
      </c>
      <c r="O140" s="169" t="str">
        <f>IF(Tabla46[[#This Row],[ID RIESGO]]="","",IF(Tabla46[[#This Row],[RESPONSABLE DEL CONTROL (CARGO)]]="",0,20))</f>
        <v/>
      </c>
      <c r="P140" s="345">
        <f>IF(Tabla46[[#This Row],[PERIODICIDAD DE EJECUCIÓN DEL CONTROL]]="",0,20)</f>
        <v>0</v>
      </c>
      <c r="Q1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345" t="str">
        <f>IF(ISTEXT(Tabla46[[#This Row],[VALOR EVALUACION DISENO]]),"",IF(Tabla46[[#This Row],[VALOR EVALUACION DISENO]]&gt;96,DATOS!$AV$21,IF(Tabla46[[#This Row],[VALOR EVALUACION DISENO]]&gt;=86,DATOS!$AV$22,DATOS!$AV$23)))</f>
        <v/>
      </c>
      <c r="S140" s="352"/>
      <c r="T140" s="345" t="str">
        <f>IFERROR(VLOOKUP(Tabla46[[#This Row],[% DE CUMPLIMIENTO DE LA EJECUCION DEL CONTROL]],DATOS!$AS$38:$AT$40,2,0),"")</f>
        <v/>
      </c>
      <c r="U140" s="353" t="str">
        <f>IF(Tabla46[[#This Row],[RESULTADO EVALUACIÓN DEL DISEÑO DEL CONTROL]]="","",SUMIFS(DATOS!$AT$49:$AT$57,DATOS!$AR$49:$AR$57,Tabla46[[#This Row],[RESULTADO EVALUACIÓN DEL DISEÑO DEL CONTROL]],DATOS!$AS$49:$AS$57,Tabla46[[#This Row],[RESULTADO EVALUACION DE LA EJECUCION]]))</f>
        <v/>
      </c>
    </row>
    <row r="141" spans="1:21" ht="15" customHeight="1" x14ac:dyDescent="0.25">
      <c r="A141" s="3"/>
      <c r="B141" s="2"/>
      <c r="C141" s="2"/>
      <c r="D141" s="72"/>
      <c r="E141" s="4"/>
      <c r="F141" s="345"/>
      <c r="G141" s="352" t="str">
        <f>IFERROR(VLOOKUP(Tabla46[[#This Row],[ID RIESGO]],'1. IDENTIFICACION DEL RIESGO'!$AB$27:$AL$36,11,0),"")</f>
        <v/>
      </c>
      <c r="H141" s="173"/>
      <c r="I141" s="173"/>
      <c r="J141" s="173"/>
      <c r="K141" s="173"/>
      <c r="L141" s="175"/>
      <c r="M141" s="345"/>
      <c r="N141" s="173" t="str">
        <f>IF(Tabla46[[#This Row],[ID RIESGO]]="","",IF(Tabla46[[#This Row],[DESCRIPCION DEL CONTROL]]="",0,15))</f>
        <v/>
      </c>
      <c r="O141" s="169" t="str">
        <f>IF(Tabla46[[#This Row],[ID RIESGO]]="","",IF(Tabla46[[#This Row],[RESPONSABLE DEL CONTROL (CARGO)]]="",0,20))</f>
        <v/>
      </c>
      <c r="P141" s="345">
        <f>IF(Tabla46[[#This Row],[PERIODICIDAD DE EJECUCIÓN DEL CONTROL]]="",0,20)</f>
        <v>0</v>
      </c>
      <c r="Q1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345" t="str">
        <f>IF(ISTEXT(Tabla46[[#This Row],[VALOR EVALUACION DISENO]]),"",IF(Tabla46[[#This Row],[VALOR EVALUACION DISENO]]&gt;96,DATOS!$AV$21,IF(Tabla46[[#This Row],[VALOR EVALUACION DISENO]]&gt;=86,DATOS!$AV$22,DATOS!$AV$23)))</f>
        <v/>
      </c>
      <c r="S141" s="352"/>
      <c r="T141" s="345" t="str">
        <f>IFERROR(VLOOKUP(Tabla46[[#This Row],[% DE CUMPLIMIENTO DE LA EJECUCION DEL CONTROL]],DATOS!$AS$38:$AT$40,2,0),"")</f>
        <v/>
      </c>
      <c r="U141" s="353" t="str">
        <f>IF(Tabla46[[#This Row],[RESULTADO EVALUACIÓN DEL DISEÑO DEL CONTROL]]="","",SUMIFS(DATOS!$AT$49:$AT$57,DATOS!$AR$49:$AR$57,Tabla46[[#This Row],[RESULTADO EVALUACIÓN DEL DISEÑO DEL CONTROL]],DATOS!$AS$49:$AS$57,Tabla46[[#This Row],[RESULTADO EVALUACION DE LA EJECUCION]]))</f>
        <v/>
      </c>
    </row>
    <row r="142" spans="1:21" ht="15" customHeight="1" x14ac:dyDescent="0.25">
      <c r="A142" s="3"/>
      <c r="B142" s="2"/>
      <c r="C142" s="2"/>
      <c r="D142" s="72"/>
      <c r="E142" s="4"/>
      <c r="F142" s="345"/>
      <c r="G142" s="352" t="str">
        <f>IFERROR(VLOOKUP(Tabla46[[#This Row],[ID RIESGO]],'1. IDENTIFICACION DEL RIESGO'!$AB$27:$AL$36,11,0),"")</f>
        <v/>
      </c>
      <c r="H142" s="173"/>
      <c r="I142" s="173"/>
      <c r="J142" s="173"/>
      <c r="K142" s="173"/>
      <c r="L142" s="175"/>
      <c r="M142" s="345"/>
      <c r="N142" s="173" t="str">
        <f>IF(Tabla46[[#This Row],[ID RIESGO]]="","",IF(Tabla46[[#This Row],[DESCRIPCION DEL CONTROL]]="",0,15))</f>
        <v/>
      </c>
      <c r="O142" s="169" t="str">
        <f>IF(Tabla46[[#This Row],[ID RIESGO]]="","",IF(Tabla46[[#This Row],[RESPONSABLE DEL CONTROL (CARGO)]]="",0,20))</f>
        <v/>
      </c>
      <c r="P142" s="345">
        <f>IF(Tabla46[[#This Row],[PERIODICIDAD DE EJECUCIÓN DEL CONTROL]]="",0,20)</f>
        <v>0</v>
      </c>
      <c r="Q1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345" t="str">
        <f>IF(ISTEXT(Tabla46[[#This Row],[VALOR EVALUACION DISENO]]),"",IF(Tabla46[[#This Row],[VALOR EVALUACION DISENO]]&gt;96,DATOS!$AV$21,IF(Tabla46[[#This Row],[VALOR EVALUACION DISENO]]&gt;=86,DATOS!$AV$22,DATOS!$AV$23)))</f>
        <v/>
      </c>
      <c r="S142" s="352"/>
      <c r="T142" s="345" t="str">
        <f>IFERROR(VLOOKUP(Tabla46[[#This Row],[% DE CUMPLIMIENTO DE LA EJECUCION DEL CONTROL]],DATOS!$AS$38:$AT$40,2,0),"")</f>
        <v/>
      </c>
      <c r="U142" s="353" t="str">
        <f>IF(Tabla46[[#This Row],[RESULTADO EVALUACIÓN DEL DISEÑO DEL CONTROL]]="","",SUMIFS(DATOS!$AT$49:$AT$57,DATOS!$AR$49:$AR$57,Tabla46[[#This Row],[RESULTADO EVALUACIÓN DEL DISEÑO DEL CONTROL]],DATOS!$AS$49:$AS$57,Tabla46[[#This Row],[RESULTADO EVALUACION DE LA EJECUCION]]))</f>
        <v/>
      </c>
    </row>
    <row r="143" spans="1:21" ht="15" customHeight="1" x14ac:dyDescent="0.25">
      <c r="A143" s="3"/>
      <c r="B143" s="2"/>
      <c r="C143" s="2"/>
      <c r="D143" s="72"/>
      <c r="E143" s="4"/>
      <c r="F143" s="345"/>
      <c r="G143" s="352" t="str">
        <f>IFERROR(VLOOKUP(Tabla46[[#This Row],[ID RIESGO]],'1. IDENTIFICACION DEL RIESGO'!$AB$27:$AL$36,11,0),"")</f>
        <v/>
      </c>
      <c r="H143" s="173"/>
      <c r="I143" s="173"/>
      <c r="J143" s="173"/>
      <c r="K143" s="173"/>
      <c r="L143" s="175"/>
      <c r="M143" s="345"/>
      <c r="N143" s="173" t="str">
        <f>IF(Tabla46[[#This Row],[ID RIESGO]]="","",IF(Tabla46[[#This Row],[DESCRIPCION DEL CONTROL]]="",0,15))</f>
        <v/>
      </c>
      <c r="O143" s="169" t="str">
        <f>IF(Tabla46[[#This Row],[ID RIESGO]]="","",IF(Tabla46[[#This Row],[RESPONSABLE DEL CONTROL (CARGO)]]="",0,20))</f>
        <v/>
      </c>
      <c r="P143" s="345">
        <f>IF(Tabla46[[#This Row],[PERIODICIDAD DE EJECUCIÓN DEL CONTROL]]="",0,20)</f>
        <v>0</v>
      </c>
      <c r="Q1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345" t="str">
        <f>IF(ISTEXT(Tabla46[[#This Row],[VALOR EVALUACION DISENO]]),"",IF(Tabla46[[#This Row],[VALOR EVALUACION DISENO]]&gt;96,DATOS!$AV$21,IF(Tabla46[[#This Row],[VALOR EVALUACION DISENO]]&gt;=86,DATOS!$AV$22,DATOS!$AV$23)))</f>
        <v/>
      </c>
      <c r="S143" s="352"/>
      <c r="T143" s="345" t="str">
        <f>IFERROR(VLOOKUP(Tabla46[[#This Row],[% DE CUMPLIMIENTO DE LA EJECUCION DEL CONTROL]],DATOS!$AS$38:$AT$40,2,0),"")</f>
        <v/>
      </c>
      <c r="U143" s="353" t="str">
        <f>IF(Tabla46[[#This Row],[RESULTADO EVALUACIÓN DEL DISEÑO DEL CONTROL]]="","",SUMIFS(DATOS!$AT$49:$AT$57,DATOS!$AR$49:$AR$57,Tabla46[[#This Row],[RESULTADO EVALUACIÓN DEL DISEÑO DEL CONTROL]],DATOS!$AS$49:$AS$57,Tabla46[[#This Row],[RESULTADO EVALUACION DE LA EJECUCION]]))</f>
        <v/>
      </c>
    </row>
    <row r="144" spans="1:21" ht="15" customHeight="1" x14ac:dyDescent="0.25">
      <c r="A144" s="3"/>
      <c r="B144" s="2"/>
      <c r="C144" s="2"/>
      <c r="D144" s="72"/>
      <c r="E144" s="4"/>
      <c r="F144" s="345"/>
      <c r="G144" s="352" t="str">
        <f>IFERROR(VLOOKUP(Tabla46[[#This Row],[ID RIESGO]],'1. IDENTIFICACION DEL RIESGO'!$AB$27:$AL$36,11,0),"")</f>
        <v/>
      </c>
      <c r="H144" s="173"/>
      <c r="I144" s="173"/>
      <c r="J144" s="173"/>
      <c r="K144" s="173"/>
      <c r="L144" s="175"/>
      <c r="M144" s="345"/>
      <c r="N144" s="173" t="str">
        <f>IF(Tabla46[[#This Row],[ID RIESGO]]="","",IF(Tabla46[[#This Row],[DESCRIPCION DEL CONTROL]]="",0,15))</f>
        <v/>
      </c>
      <c r="O144" s="169" t="str">
        <f>IF(Tabla46[[#This Row],[ID RIESGO]]="","",IF(Tabla46[[#This Row],[RESPONSABLE DEL CONTROL (CARGO)]]="",0,20))</f>
        <v/>
      </c>
      <c r="P144" s="345">
        <f>IF(Tabla46[[#This Row],[PERIODICIDAD DE EJECUCIÓN DEL CONTROL]]="",0,20)</f>
        <v>0</v>
      </c>
      <c r="Q1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345" t="str">
        <f>IF(ISTEXT(Tabla46[[#This Row],[VALOR EVALUACION DISENO]]),"",IF(Tabla46[[#This Row],[VALOR EVALUACION DISENO]]&gt;96,DATOS!$AV$21,IF(Tabla46[[#This Row],[VALOR EVALUACION DISENO]]&gt;=86,DATOS!$AV$22,DATOS!$AV$23)))</f>
        <v/>
      </c>
      <c r="S144" s="352"/>
      <c r="T144" s="345" t="str">
        <f>IFERROR(VLOOKUP(Tabla46[[#This Row],[% DE CUMPLIMIENTO DE LA EJECUCION DEL CONTROL]],DATOS!$AS$38:$AT$40,2,0),"")</f>
        <v/>
      </c>
      <c r="U144" s="353" t="str">
        <f>IF(Tabla46[[#This Row],[RESULTADO EVALUACIÓN DEL DISEÑO DEL CONTROL]]="","",SUMIFS(DATOS!$AT$49:$AT$57,DATOS!$AR$49:$AR$57,Tabla46[[#This Row],[RESULTADO EVALUACIÓN DEL DISEÑO DEL CONTROL]],DATOS!$AS$49:$AS$57,Tabla46[[#This Row],[RESULTADO EVALUACION DE LA EJECUCION]]))</f>
        <v/>
      </c>
    </row>
    <row r="145" spans="1:21" ht="15" customHeight="1" x14ac:dyDescent="0.25">
      <c r="A145" s="3"/>
      <c r="B145" s="2"/>
      <c r="C145" s="2"/>
      <c r="D145" s="72"/>
      <c r="E145" s="4"/>
      <c r="F145" s="345"/>
      <c r="G145" s="352" t="str">
        <f>IFERROR(VLOOKUP(Tabla46[[#This Row],[ID RIESGO]],'1. IDENTIFICACION DEL RIESGO'!$AB$27:$AL$36,11,0),"")</f>
        <v/>
      </c>
      <c r="H145" s="173"/>
      <c r="I145" s="173"/>
      <c r="J145" s="173"/>
      <c r="K145" s="173"/>
      <c r="L145" s="175"/>
      <c r="M145" s="345"/>
      <c r="N145" s="173" t="str">
        <f>IF(Tabla46[[#This Row],[ID RIESGO]]="","",IF(Tabla46[[#This Row],[DESCRIPCION DEL CONTROL]]="",0,15))</f>
        <v/>
      </c>
      <c r="O145" s="169" t="str">
        <f>IF(Tabla46[[#This Row],[ID RIESGO]]="","",IF(Tabla46[[#This Row],[RESPONSABLE DEL CONTROL (CARGO)]]="",0,20))</f>
        <v/>
      </c>
      <c r="P145" s="345">
        <f>IF(Tabla46[[#This Row],[PERIODICIDAD DE EJECUCIÓN DEL CONTROL]]="",0,20)</f>
        <v>0</v>
      </c>
      <c r="Q1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345" t="str">
        <f>IF(ISTEXT(Tabla46[[#This Row],[VALOR EVALUACION DISENO]]),"",IF(Tabla46[[#This Row],[VALOR EVALUACION DISENO]]&gt;96,DATOS!$AV$21,IF(Tabla46[[#This Row],[VALOR EVALUACION DISENO]]&gt;=86,DATOS!$AV$22,DATOS!$AV$23)))</f>
        <v/>
      </c>
      <c r="S145" s="352"/>
      <c r="T145" s="345" t="str">
        <f>IFERROR(VLOOKUP(Tabla46[[#This Row],[% DE CUMPLIMIENTO DE LA EJECUCION DEL CONTROL]],DATOS!$AS$38:$AT$40,2,0),"")</f>
        <v/>
      </c>
      <c r="U145" s="353" t="str">
        <f>IF(Tabla46[[#This Row],[RESULTADO EVALUACIÓN DEL DISEÑO DEL CONTROL]]="","",SUMIFS(DATOS!$AT$49:$AT$57,DATOS!$AR$49:$AR$57,Tabla46[[#This Row],[RESULTADO EVALUACIÓN DEL DISEÑO DEL CONTROL]],DATOS!$AS$49:$AS$57,Tabla46[[#This Row],[RESULTADO EVALUACION DE LA EJECUCION]]))</f>
        <v/>
      </c>
    </row>
    <row r="146" spans="1:21" ht="15" customHeight="1" x14ac:dyDescent="0.25">
      <c r="A146" s="3"/>
      <c r="B146" s="2"/>
      <c r="C146" s="2"/>
      <c r="D146" s="72"/>
      <c r="E146" s="4"/>
      <c r="F146" s="345"/>
      <c r="G146" s="352" t="str">
        <f>IFERROR(VLOOKUP(Tabla46[[#This Row],[ID RIESGO]],'1. IDENTIFICACION DEL RIESGO'!$AB$27:$AL$36,11,0),"")</f>
        <v/>
      </c>
      <c r="H146" s="173"/>
      <c r="I146" s="173"/>
      <c r="J146" s="173"/>
      <c r="K146" s="173"/>
      <c r="L146" s="175"/>
      <c r="M146" s="345"/>
      <c r="N146" s="173" t="str">
        <f>IF(Tabla46[[#This Row],[ID RIESGO]]="","",IF(Tabla46[[#This Row],[DESCRIPCION DEL CONTROL]]="",0,15))</f>
        <v/>
      </c>
      <c r="O146" s="169" t="str">
        <f>IF(Tabla46[[#This Row],[ID RIESGO]]="","",IF(Tabla46[[#This Row],[RESPONSABLE DEL CONTROL (CARGO)]]="",0,20))</f>
        <v/>
      </c>
      <c r="P146" s="345">
        <f>IF(Tabla46[[#This Row],[PERIODICIDAD DE EJECUCIÓN DEL CONTROL]]="",0,20)</f>
        <v>0</v>
      </c>
      <c r="Q1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345" t="str">
        <f>IF(ISTEXT(Tabla46[[#This Row],[VALOR EVALUACION DISENO]]),"",IF(Tabla46[[#This Row],[VALOR EVALUACION DISENO]]&gt;96,DATOS!$AV$21,IF(Tabla46[[#This Row],[VALOR EVALUACION DISENO]]&gt;=86,DATOS!$AV$22,DATOS!$AV$23)))</f>
        <v/>
      </c>
      <c r="S146" s="352"/>
      <c r="T146" s="345" t="str">
        <f>IFERROR(VLOOKUP(Tabla46[[#This Row],[% DE CUMPLIMIENTO DE LA EJECUCION DEL CONTROL]],DATOS!$AS$38:$AT$40,2,0),"")</f>
        <v/>
      </c>
      <c r="U146" s="353" t="str">
        <f>IF(Tabla46[[#This Row],[RESULTADO EVALUACIÓN DEL DISEÑO DEL CONTROL]]="","",SUMIFS(DATOS!$AT$49:$AT$57,DATOS!$AR$49:$AR$57,Tabla46[[#This Row],[RESULTADO EVALUACIÓN DEL DISEÑO DEL CONTROL]],DATOS!$AS$49:$AS$57,Tabla46[[#This Row],[RESULTADO EVALUACION DE LA EJECUCION]]))</f>
        <v/>
      </c>
    </row>
    <row r="147" spans="1:21" ht="15" customHeight="1" x14ac:dyDescent="0.25">
      <c r="A147" s="3"/>
      <c r="B147" s="2"/>
      <c r="C147" s="2"/>
      <c r="D147" s="72"/>
      <c r="E147" s="4"/>
      <c r="F147" s="345"/>
      <c r="G147" s="352" t="str">
        <f>IFERROR(VLOOKUP(Tabla46[[#This Row],[ID RIESGO]],'1. IDENTIFICACION DEL RIESGO'!$AB$27:$AL$36,11,0),"")</f>
        <v/>
      </c>
      <c r="H147" s="173"/>
      <c r="I147" s="173"/>
      <c r="J147" s="173"/>
      <c r="K147" s="173"/>
      <c r="L147" s="175"/>
      <c r="M147" s="345"/>
      <c r="N147" s="173" t="str">
        <f>IF(Tabla46[[#This Row],[ID RIESGO]]="","",IF(Tabla46[[#This Row],[DESCRIPCION DEL CONTROL]]="",0,15))</f>
        <v/>
      </c>
      <c r="O147" s="169" t="str">
        <f>IF(Tabla46[[#This Row],[ID RIESGO]]="","",IF(Tabla46[[#This Row],[RESPONSABLE DEL CONTROL (CARGO)]]="",0,20))</f>
        <v/>
      </c>
      <c r="P147" s="345">
        <f>IF(Tabla46[[#This Row],[PERIODICIDAD DE EJECUCIÓN DEL CONTROL]]="",0,20)</f>
        <v>0</v>
      </c>
      <c r="Q1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345" t="str">
        <f>IF(ISTEXT(Tabla46[[#This Row],[VALOR EVALUACION DISENO]]),"",IF(Tabla46[[#This Row],[VALOR EVALUACION DISENO]]&gt;96,DATOS!$AV$21,IF(Tabla46[[#This Row],[VALOR EVALUACION DISENO]]&gt;=86,DATOS!$AV$22,DATOS!$AV$23)))</f>
        <v/>
      </c>
      <c r="S147" s="352"/>
      <c r="T147" s="345" t="str">
        <f>IFERROR(VLOOKUP(Tabla46[[#This Row],[% DE CUMPLIMIENTO DE LA EJECUCION DEL CONTROL]],DATOS!$AS$38:$AT$40,2,0),"")</f>
        <v/>
      </c>
      <c r="U147" s="353" t="str">
        <f>IF(Tabla46[[#This Row],[RESULTADO EVALUACIÓN DEL DISEÑO DEL CONTROL]]="","",SUMIFS(DATOS!$AT$49:$AT$57,DATOS!$AR$49:$AR$57,Tabla46[[#This Row],[RESULTADO EVALUACIÓN DEL DISEÑO DEL CONTROL]],DATOS!$AS$49:$AS$57,Tabla46[[#This Row],[RESULTADO EVALUACION DE LA EJECUCION]]))</f>
        <v/>
      </c>
    </row>
    <row r="148" spans="1:21" ht="15" customHeight="1" x14ac:dyDescent="0.25">
      <c r="A148" s="3"/>
      <c r="B148" s="2"/>
      <c r="C148" s="2"/>
      <c r="D148" s="72"/>
      <c r="E148" s="4"/>
      <c r="F148" s="345"/>
      <c r="G148" s="352" t="str">
        <f>IFERROR(VLOOKUP(Tabla46[[#This Row],[ID RIESGO]],'1. IDENTIFICACION DEL RIESGO'!$AB$27:$AL$36,11,0),"")</f>
        <v/>
      </c>
      <c r="H148" s="173"/>
      <c r="I148" s="173"/>
      <c r="J148" s="173"/>
      <c r="K148" s="173"/>
      <c r="L148" s="175"/>
      <c r="M148" s="345"/>
      <c r="N148" s="173" t="str">
        <f>IF(Tabla46[[#This Row],[ID RIESGO]]="","",IF(Tabla46[[#This Row],[DESCRIPCION DEL CONTROL]]="",0,15))</f>
        <v/>
      </c>
      <c r="O148" s="169" t="str">
        <f>IF(Tabla46[[#This Row],[ID RIESGO]]="","",IF(Tabla46[[#This Row],[RESPONSABLE DEL CONTROL (CARGO)]]="",0,20))</f>
        <v/>
      </c>
      <c r="P148" s="345">
        <f>IF(Tabla46[[#This Row],[PERIODICIDAD DE EJECUCIÓN DEL CONTROL]]="",0,20)</f>
        <v>0</v>
      </c>
      <c r="Q1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345" t="str">
        <f>IF(ISTEXT(Tabla46[[#This Row],[VALOR EVALUACION DISENO]]),"",IF(Tabla46[[#This Row],[VALOR EVALUACION DISENO]]&gt;96,DATOS!$AV$21,IF(Tabla46[[#This Row],[VALOR EVALUACION DISENO]]&gt;=86,DATOS!$AV$22,DATOS!$AV$23)))</f>
        <v/>
      </c>
      <c r="S148" s="352"/>
      <c r="T148" s="345" t="str">
        <f>IFERROR(VLOOKUP(Tabla46[[#This Row],[% DE CUMPLIMIENTO DE LA EJECUCION DEL CONTROL]],DATOS!$AS$38:$AT$40,2,0),"")</f>
        <v/>
      </c>
      <c r="U148" s="353" t="str">
        <f>IF(Tabla46[[#This Row],[RESULTADO EVALUACIÓN DEL DISEÑO DEL CONTROL]]="","",SUMIFS(DATOS!$AT$49:$AT$57,DATOS!$AR$49:$AR$57,Tabla46[[#This Row],[RESULTADO EVALUACIÓN DEL DISEÑO DEL CONTROL]],DATOS!$AS$49:$AS$57,Tabla46[[#This Row],[RESULTADO EVALUACION DE LA EJECUCION]]))</f>
        <v/>
      </c>
    </row>
    <row r="149" spans="1:21" ht="15" customHeight="1" x14ac:dyDescent="0.25">
      <c r="A149" s="3"/>
      <c r="B149" s="2"/>
      <c r="C149" s="2"/>
      <c r="D149" s="72"/>
      <c r="E149" s="4"/>
      <c r="F149" s="345"/>
      <c r="G149" s="352" t="str">
        <f>IFERROR(VLOOKUP(Tabla46[[#This Row],[ID RIESGO]],'1. IDENTIFICACION DEL RIESGO'!$AB$27:$AL$36,11,0),"")</f>
        <v/>
      </c>
      <c r="H149" s="173"/>
      <c r="I149" s="173"/>
      <c r="J149" s="173"/>
      <c r="K149" s="173"/>
      <c r="L149" s="175"/>
      <c r="M149" s="345"/>
      <c r="N149" s="173" t="str">
        <f>IF(Tabla46[[#This Row],[ID RIESGO]]="","",IF(Tabla46[[#This Row],[DESCRIPCION DEL CONTROL]]="",0,15))</f>
        <v/>
      </c>
      <c r="O149" s="169" t="str">
        <f>IF(Tabla46[[#This Row],[ID RIESGO]]="","",IF(Tabla46[[#This Row],[RESPONSABLE DEL CONTROL (CARGO)]]="",0,20))</f>
        <v/>
      </c>
      <c r="P149" s="345">
        <f>IF(Tabla46[[#This Row],[PERIODICIDAD DE EJECUCIÓN DEL CONTROL]]="",0,20)</f>
        <v>0</v>
      </c>
      <c r="Q1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345" t="str">
        <f>IF(ISTEXT(Tabla46[[#This Row],[VALOR EVALUACION DISENO]]),"",IF(Tabla46[[#This Row],[VALOR EVALUACION DISENO]]&gt;96,DATOS!$AV$21,IF(Tabla46[[#This Row],[VALOR EVALUACION DISENO]]&gt;=86,DATOS!$AV$22,DATOS!$AV$23)))</f>
        <v/>
      </c>
      <c r="S149" s="352"/>
      <c r="T149" s="345" t="str">
        <f>IFERROR(VLOOKUP(Tabla46[[#This Row],[% DE CUMPLIMIENTO DE LA EJECUCION DEL CONTROL]],DATOS!$AS$38:$AT$40,2,0),"")</f>
        <v/>
      </c>
      <c r="U149" s="353" t="str">
        <f>IF(Tabla46[[#This Row],[RESULTADO EVALUACIÓN DEL DISEÑO DEL CONTROL]]="","",SUMIFS(DATOS!$AT$49:$AT$57,DATOS!$AR$49:$AR$57,Tabla46[[#This Row],[RESULTADO EVALUACIÓN DEL DISEÑO DEL CONTROL]],DATOS!$AS$49:$AS$57,Tabla46[[#This Row],[RESULTADO EVALUACION DE LA EJECUCION]]))</f>
        <v/>
      </c>
    </row>
    <row r="150" spans="1:21" ht="15" customHeight="1" x14ac:dyDescent="0.25">
      <c r="A150" s="3"/>
      <c r="B150" s="2"/>
      <c r="C150" s="2"/>
      <c r="D150" s="72"/>
      <c r="E150" s="4"/>
      <c r="F150" s="345"/>
      <c r="G150" s="352" t="str">
        <f>IFERROR(VLOOKUP(Tabla46[[#This Row],[ID RIESGO]],'1. IDENTIFICACION DEL RIESGO'!$AB$27:$AL$36,11,0),"")</f>
        <v/>
      </c>
      <c r="H150" s="173"/>
      <c r="I150" s="173"/>
      <c r="J150" s="173"/>
      <c r="K150" s="173"/>
      <c r="L150" s="175"/>
      <c r="M150" s="345"/>
      <c r="N150" s="173" t="str">
        <f>IF(Tabla46[[#This Row],[ID RIESGO]]="","",IF(Tabla46[[#This Row],[DESCRIPCION DEL CONTROL]]="",0,15))</f>
        <v/>
      </c>
      <c r="O150" s="169" t="str">
        <f>IF(Tabla46[[#This Row],[ID RIESGO]]="","",IF(Tabla46[[#This Row],[RESPONSABLE DEL CONTROL (CARGO)]]="",0,20))</f>
        <v/>
      </c>
      <c r="P150" s="345">
        <f>IF(Tabla46[[#This Row],[PERIODICIDAD DE EJECUCIÓN DEL CONTROL]]="",0,20)</f>
        <v>0</v>
      </c>
      <c r="Q1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345" t="str">
        <f>IF(ISTEXT(Tabla46[[#This Row],[VALOR EVALUACION DISENO]]),"",IF(Tabla46[[#This Row],[VALOR EVALUACION DISENO]]&gt;96,DATOS!$AV$21,IF(Tabla46[[#This Row],[VALOR EVALUACION DISENO]]&gt;=86,DATOS!$AV$22,DATOS!$AV$23)))</f>
        <v/>
      </c>
      <c r="S150" s="352"/>
      <c r="T150" s="345" t="str">
        <f>IFERROR(VLOOKUP(Tabla46[[#This Row],[% DE CUMPLIMIENTO DE LA EJECUCION DEL CONTROL]],DATOS!$AS$38:$AT$40,2,0),"")</f>
        <v/>
      </c>
      <c r="U150" s="353" t="str">
        <f>IF(Tabla46[[#This Row],[RESULTADO EVALUACIÓN DEL DISEÑO DEL CONTROL]]="","",SUMIFS(DATOS!$AT$49:$AT$57,DATOS!$AR$49:$AR$57,Tabla46[[#This Row],[RESULTADO EVALUACIÓN DEL DISEÑO DEL CONTROL]],DATOS!$AS$49:$AS$57,Tabla46[[#This Row],[RESULTADO EVALUACION DE LA EJECUCION]]))</f>
        <v/>
      </c>
    </row>
    <row r="151" spans="1:21" ht="15" customHeight="1" x14ac:dyDescent="0.25">
      <c r="A151" s="3"/>
      <c r="B151" s="2"/>
      <c r="C151" s="2"/>
      <c r="D151" s="72"/>
      <c r="E151" s="4"/>
      <c r="F151" s="345"/>
      <c r="G151" s="352" t="str">
        <f>IFERROR(VLOOKUP(Tabla46[[#This Row],[ID RIESGO]],'1. IDENTIFICACION DEL RIESGO'!$AB$27:$AL$36,11,0),"")</f>
        <v/>
      </c>
      <c r="H151" s="173"/>
      <c r="I151" s="173"/>
      <c r="J151" s="173"/>
      <c r="K151" s="173"/>
      <c r="L151" s="175"/>
      <c r="M151" s="345"/>
      <c r="N151" s="173" t="str">
        <f>IF(Tabla46[[#This Row],[ID RIESGO]]="","",IF(Tabla46[[#This Row],[DESCRIPCION DEL CONTROL]]="",0,15))</f>
        <v/>
      </c>
      <c r="O151" s="169" t="str">
        <f>IF(Tabla46[[#This Row],[ID RIESGO]]="","",IF(Tabla46[[#This Row],[RESPONSABLE DEL CONTROL (CARGO)]]="",0,20))</f>
        <v/>
      </c>
      <c r="P151" s="345">
        <f>IF(Tabla46[[#This Row],[PERIODICIDAD DE EJECUCIÓN DEL CONTROL]]="",0,20)</f>
        <v>0</v>
      </c>
      <c r="Q1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345" t="str">
        <f>IF(ISTEXT(Tabla46[[#This Row],[VALOR EVALUACION DISENO]]),"",IF(Tabla46[[#This Row],[VALOR EVALUACION DISENO]]&gt;96,DATOS!$AV$21,IF(Tabla46[[#This Row],[VALOR EVALUACION DISENO]]&gt;=86,DATOS!$AV$22,DATOS!$AV$23)))</f>
        <v/>
      </c>
      <c r="S151" s="352"/>
      <c r="T151" s="345" t="str">
        <f>IFERROR(VLOOKUP(Tabla46[[#This Row],[% DE CUMPLIMIENTO DE LA EJECUCION DEL CONTROL]],DATOS!$AS$38:$AT$40,2,0),"")</f>
        <v/>
      </c>
      <c r="U151" s="353" t="str">
        <f>IF(Tabla46[[#This Row],[RESULTADO EVALUACIÓN DEL DISEÑO DEL CONTROL]]="","",SUMIFS(DATOS!$AT$49:$AT$57,DATOS!$AR$49:$AR$57,Tabla46[[#This Row],[RESULTADO EVALUACIÓN DEL DISEÑO DEL CONTROL]],DATOS!$AS$49:$AS$57,Tabla46[[#This Row],[RESULTADO EVALUACION DE LA EJECUCION]]))</f>
        <v/>
      </c>
    </row>
    <row r="152" spans="1:21" ht="15" customHeight="1" x14ac:dyDescent="0.25">
      <c r="A152" s="3"/>
      <c r="B152" s="2"/>
      <c r="C152" s="2"/>
      <c r="D152" s="72"/>
      <c r="E152" s="4"/>
      <c r="F152" s="345"/>
      <c r="G152" s="352" t="str">
        <f>IFERROR(VLOOKUP(Tabla46[[#This Row],[ID RIESGO]],'1. IDENTIFICACION DEL RIESGO'!$AB$27:$AL$36,11,0),"")</f>
        <v/>
      </c>
      <c r="H152" s="173"/>
      <c r="I152" s="173"/>
      <c r="J152" s="173"/>
      <c r="K152" s="173"/>
      <c r="L152" s="175"/>
      <c r="M152" s="345"/>
      <c r="N152" s="173" t="str">
        <f>IF(Tabla46[[#This Row],[ID RIESGO]]="","",IF(Tabla46[[#This Row],[DESCRIPCION DEL CONTROL]]="",0,15))</f>
        <v/>
      </c>
      <c r="O152" s="169" t="str">
        <f>IF(Tabla46[[#This Row],[ID RIESGO]]="","",IF(Tabla46[[#This Row],[RESPONSABLE DEL CONTROL (CARGO)]]="",0,20))</f>
        <v/>
      </c>
      <c r="P152" s="345">
        <f>IF(Tabla46[[#This Row],[PERIODICIDAD DE EJECUCIÓN DEL CONTROL]]="",0,20)</f>
        <v>0</v>
      </c>
      <c r="Q1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345" t="str">
        <f>IF(ISTEXT(Tabla46[[#This Row],[VALOR EVALUACION DISENO]]),"",IF(Tabla46[[#This Row],[VALOR EVALUACION DISENO]]&gt;96,DATOS!$AV$21,IF(Tabla46[[#This Row],[VALOR EVALUACION DISENO]]&gt;=86,DATOS!$AV$22,DATOS!$AV$23)))</f>
        <v/>
      </c>
      <c r="S152" s="352"/>
      <c r="T152" s="345" t="str">
        <f>IFERROR(VLOOKUP(Tabla46[[#This Row],[% DE CUMPLIMIENTO DE LA EJECUCION DEL CONTROL]],DATOS!$AS$38:$AT$40,2,0),"")</f>
        <v/>
      </c>
      <c r="U152" s="353" t="str">
        <f>IF(Tabla46[[#This Row],[RESULTADO EVALUACIÓN DEL DISEÑO DEL CONTROL]]="","",SUMIFS(DATOS!$AT$49:$AT$57,DATOS!$AR$49:$AR$57,Tabla46[[#This Row],[RESULTADO EVALUACIÓN DEL DISEÑO DEL CONTROL]],DATOS!$AS$49:$AS$57,Tabla46[[#This Row],[RESULTADO EVALUACION DE LA EJECUCION]]))</f>
        <v/>
      </c>
    </row>
    <row r="153" spans="1:21" ht="15" customHeight="1" x14ac:dyDescent="0.25">
      <c r="A153" s="3"/>
      <c r="B153" s="2"/>
      <c r="C153" s="2"/>
      <c r="D153" s="72"/>
      <c r="E153" s="4"/>
      <c r="F153" s="345"/>
      <c r="G153" s="352" t="str">
        <f>IFERROR(VLOOKUP(Tabla46[[#This Row],[ID RIESGO]],'1. IDENTIFICACION DEL RIESGO'!$AB$27:$AL$36,11,0),"")</f>
        <v/>
      </c>
      <c r="H153" s="173"/>
      <c r="I153" s="173"/>
      <c r="J153" s="173"/>
      <c r="K153" s="173"/>
      <c r="L153" s="175"/>
      <c r="M153" s="345"/>
      <c r="N153" s="173" t="str">
        <f>IF(Tabla46[[#This Row],[ID RIESGO]]="","",IF(Tabla46[[#This Row],[DESCRIPCION DEL CONTROL]]="",0,15))</f>
        <v/>
      </c>
      <c r="O153" s="169" t="str">
        <f>IF(Tabla46[[#This Row],[ID RIESGO]]="","",IF(Tabla46[[#This Row],[RESPONSABLE DEL CONTROL (CARGO)]]="",0,20))</f>
        <v/>
      </c>
      <c r="P153" s="345">
        <f>IF(Tabla46[[#This Row],[PERIODICIDAD DE EJECUCIÓN DEL CONTROL]]="",0,20)</f>
        <v>0</v>
      </c>
      <c r="Q1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345" t="str">
        <f>IF(ISTEXT(Tabla46[[#This Row],[VALOR EVALUACION DISENO]]),"",IF(Tabla46[[#This Row],[VALOR EVALUACION DISENO]]&gt;96,DATOS!$AV$21,IF(Tabla46[[#This Row],[VALOR EVALUACION DISENO]]&gt;=86,DATOS!$AV$22,DATOS!$AV$23)))</f>
        <v/>
      </c>
      <c r="S153" s="352"/>
      <c r="T153" s="345" t="str">
        <f>IFERROR(VLOOKUP(Tabla46[[#This Row],[% DE CUMPLIMIENTO DE LA EJECUCION DEL CONTROL]],DATOS!$AS$38:$AT$40,2,0),"")</f>
        <v/>
      </c>
      <c r="U153" s="353" t="str">
        <f>IF(Tabla46[[#This Row],[RESULTADO EVALUACIÓN DEL DISEÑO DEL CONTROL]]="","",SUMIFS(DATOS!$AT$49:$AT$57,DATOS!$AR$49:$AR$57,Tabla46[[#This Row],[RESULTADO EVALUACIÓN DEL DISEÑO DEL CONTROL]],DATOS!$AS$49:$AS$57,Tabla46[[#This Row],[RESULTADO EVALUACION DE LA EJECUCION]]))</f>
        <v/>
      </c>
    </row>
    <row r="154" spans="1:21" ht="15" customHeight="1" x14ac:dyDescent="0.25">
      <c r="A154" s="3"/>
      <c r="B154" s="2"/>
      <c r="C154" s="2"/>
      <c r="D154" s="72"/>
      <c r="E154" s="4"/>
      <c r="F154" s="345"/>
      <c r="G154" s="352" t="str">
        <f>IFERROR(VLOOKUP(Tabla46[[#This Row],[ID RIESGO]],'1. IDENTIFICACION DEL RIESGO'!$AB$27:$AL$36,11,0),"")</f>
        <v/>
      </c>
      <c r="H154" s="173"/>
      <c r="I154" s="173"/>
      <c r="J154" s="173"/>
      <c r="K154" s="173"/>
      <c r="L154" s="175"/>
      <c r="M154" s="345"/>
      <c r="N154" s="173" t="str">
        <f>IF(Tabla46[[#This Row],[ID RIESGO]]="","",IF(Tabla46[[#This Row],[DESCRIPCION DEL CONTROL]]="",0,15))</f>
        <v/>
      </c>
      <c r="O154" s="169" t="str">
        <f>IF(Tabla46[[#This Row],[ID RIESGO]]="","",IF(Tabla46[[#This Row],[RESPONSABLE DEL CONTROL (CARGO)]]="",0,20))</f>
        <v/>
      </c>
      <c r="P154" s="345">
        <f>IF(Tabla46[[#This Row],[PERIODICIDAD DE EJECUCIÓN DEL CONTROL]]="",0,20)</f>
        <v>0</v>
      </c>
      <c r="Q1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345" t="str">
        <f>IF(ISTEXT(Tabla46[[#This Row],[VALOR EVALUACION DISENO]]),"",IF(Tabla46[[#This Row],[VALOR EVALUACION DISENO]]&gt;96,DATOS!$AV$21,IF(Tabla46[[#This Row],[VALOR EVALUACION DISENO]]&gt;=86,DATOS!$AV$22,DATOS!$AV$23)))</f>
        <v/>
      </c>
      <c r="S154" s="352"/>
      <c r="T154" s="345" t="str">
        <f>IFERROR(VLOOKUP(Tabla46[[#This Row],[% DE CUMPLIMIENTO DE LA EJECUCION DEL CONTROL]],DATOS!$AS$38:$AT$40,2,0),"")</f>
        <v/>
      </c>
      <c r="U154" s="353" t="str">
        <f>IF(Tabla46[[#This Row],[RESULTADO EVALUACIÓN DEL DISEÑO DEL CONTROL]]="","",SUMIFS(DATOS!$AT$49:$AT$57,DATOS!$AR$49:$AR$57,Tabla46[[#This Row],[RESULTADO EVALUACIÓN DEL DISEÑO DEL CONTROL]],DATOS!$AS$49:$AS$57,Tabla46[[#This Row],[RESULTADO EVALUACION DE LA EJECUCION]]))</f>
        <v/>
      </c>
    </row>
    <row r="155" spans="1:21" ht="15" customHeight="1" x14ac:dyDescent="0.25">
      <c r="A155" s="3"/>
      <c r="B155" s="2"/>
      <c r="C155" s="2"/>
      <c r="D155" s="72"/>
      <c r="E155" s="4"/>
      <c r="F155" s="345"/>
      <c r="G155" s="352" t="str">
        <f>IFERROR(VLOOKUP(Tabla46[[#This Row],[ID RIESGO]],'1. IDENTIFICACION DEL RIESGO'!$AB$27:$AL$36,11,0),"")</f>
        <v/>
      </c>
      <c r="H155" s="173"/>
      <c r="I155" s="173"/>
      <c r="J155" s="173"/>
      <c r="K155" s="173"/>
      <c r="L155" s="175"/>
      <c r="M155" s="345"/>
      <c r="N155" s="173" t="str">
        <f>IF(Tabla46[[#This Row],[ID RIESGO]]="","",IF(Tabla46[[#This Row],[DESCRIPCION DEL CONTROL]]="",0,15))</f>
        <v/>
      </c>
      <c r="O155" s="169" t="str">
        <f>IF(Tabla46[[#This Row],[ID RIESGO]]="","",IF(Tabla46[[#This Row],[RESPONSABLE DEL CONTROL (CARGO)]]="",0,20))</f>
        <v/>
      </c>
      <c r="P155" s="345">
        <f>IF(Tabla46[[#This Row],[PERIODICIDAD DE EJECUCIÓN DEL CONTROL]]="",0,20)</f>
        <v>0</v>
      </c>
      <c r="Q1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345" t="str">
        <f>IF(ISTEXT(Tabla46[[#This Row],[VALOR EVALUACION DISENO]]),"",IF(Tabla46[[#This Row],[VALOR EVALUACION DISENO]]&gt;96,DATOS!$AV$21,IF(Tabla46[[#This Row],[VALOR EVALUACION DISENO]]&gt;=86,DATOS!$AV$22,DATOS!$AV$23)))</f>
        <v/>
      </c>
      <c r="S155" s="352"/>
      <c r="T155" s="345" t="str">
        <f>IFERROR(VLOOKUP(Tabla46[[#This Row],[% DE CUMPLIMIENTO DE LA EJECUCION DEL CONTROL]],DATOS!$AS$38:$AT$40,2,0),"")</f>
        <v/>
      </c>
      <c r="U155" s="353" t="str">
        <f>IF(Tabla46[[#This Row],[RESULTADO EVALUACIÓN DEL DISEÑO DEL CONTROL]]="","",SUMIFS(DATOS!$AT$49:$AT$57,DATOS!$AR$49:$AR$57,Tabla46[[#This Row],[RESULTADO EVALUACIÓN DEL DISEÑO DEL CONTROL]],DATOS!$AS$49:$AS$57,Tabla46[[#This Row],[RESULTADO EVALUACION DE LA EJECUCION]]))</f>
        <v/>
      </c>
    </row>
    <row r="156" spans="1:21" ht="15" customHeight="1" x14ac:dyDescent="0.25">
      <c r="A156" s="3"/>
      <c r="B156" s="2"/>
      <c r="C156" s="2"/>
      <c r="D156" s="72"/>
      <c r="E156" s="4"/>
      <c r="F156" s="345"/>
      <c r="G156" s="352" t="str">
        <f>IFERROR(VLOOKUP(Tabla46[[#This Row],[ID RIESGO]],'1. IDENTIFICACION DEL RIESGO'!$AB$27:$AL$36,11,0),"")</f>
        <v/>
      </c>
      <c r="H156" s="173"/>
      <c r="I156" s="173"/>
      <c r="J156" s="173"/>
      <c r="K156" s="173"/>
      <c r="L156" s="175"/>
      <c r="M156" s="345"/>
      <c r="N156" s="173" t="str">
        <f>IF(Tabla46[[#This Row],[ID RIESGO]]="","",IF(Tabla46[[#This Row],[DESCRIPCION DEL CONTROL]]="",0,15))</f>
        <v/>
      </c>
      <c r="O156" s="169" t="str">
        <f>IF(Tabla46[[#This Row],[ID RIESGO]]="","",IF(Tabla46[[#This Row],[RESPONSABLE DEL CONTROL (CARGO)]]="",0,20))</f>
        <v/>
      </c>
      <c r="P156" s="345">
        <f>IF(Tabla46[[#This Row],[PERIODICIDAD DE EJECUCIÓN DEL CONTROL]]="",0,20)</f>
        <v>0</v>
      </c>
      <c r="Q1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345" t="str">
        <f>IF(ISTEXT(Tabla46[[#This Row],[VALOR EVALUACION DISENO]]),"",IF(Tabla46[[#This Row],[VALOR EVALUACION DISENO]]&gt;96,DATOS!$AV$21,IF(Tabla46[[#This Row],[VALOR EVALUACION DISENO]]&gt;=86,DATOS!$AV$22,DATOS!$AV$23)))</f>
        <v/>
      </c>
      <c r="S156" s="352"/>
      <c r="T156" s="345" t="str">
        <f>IFERROR(VLOOKUP(Tabla46[[#This Row],[% DE CUMPLIMIENTO DE LA EJECUCION DEL CONTROL]],DATOS!$AS$38:$AT$40,2,0),"")</f>
        <v/>
      </c>
      <c r="U156" s="353" t="str">
        <f>IF(Tabla46[[#This Row],[RESULTADO EVALUACIÓN DEL DISEÑO DEL CONTROL]]="","",SUMIFS(DATOS!$AT$49:$AT$57,DATOS!$AR$49:$AR$57,Tabla46[[#This Row],[RESULTADO EVALUACIÓN DEL DISEÑO DEL CONTROL]],DATOS!$AS$49:$AS$57,Tabla46[[#This Row],[RESULTADO EVALUACION DE LA EJECUCION]]))</f>
        <v/>
      </c>
    </row>
    <row r="157" spans="1:21" ht="15" customHeight="1" x14ac:dyDescent="0.25">
      <c r="A157" s="3"/>
      <c r="B157" s="2"/>
      <c r="C157" s="2"/>
      <c r="D157" s="72"/>
      <c r="E157" s="4"/>
      <c r="F157" s="345"/>
      <c r="G157" s="352" t="str">
        <f>IFERROR(VLOOKUP(Tabla46[[#This Row],[ID RIESGO]],'1. IDENTIFICACION DEL RIESGO'!$AB$27:$AL$36,11,0),"")</f>
        <v/>
      </c>
      <c r="H157" s="173"/>
      <c r="I157" s="173"/>
      <c r="J157" s="173"/>
      <c r="K157" s="173"/>
      <c r="L157" s="175"/>
      <c r="M157" s="345"/>
      <c r="N157" s="173" t="str">
        <f>IF(Tabla46[[#This Row],[ID RIESGO]]="","",IF(Tabla46[[#This Row],[DESCRIPCION DEL CONTROL]]="",0,15))</f>
        <v/>
      </c>
      <c r="O157" s="169" t="str">
        <f>IF(Tabla46[[#This Row],[ID RIESGO]]="","",IF(Tabla46[[#This Row],[RESPONSABLE DEL CONTROL (CARGO)]]="",0,20))</f>
        <v/>
      </c>
      <c r="P157" s="345">
        <f>IF(Tabla46[[#This Row],[PERIODICIDAD DE EJECUCIÓN DEL CONTROL]]="",0,20)</f>
        <v>0</v>
      </c>
      <c r="Q1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345" t="str">
        <f>IF(ISTEXT(Tabla46[[#This Row],[VALOR EVALUACION DISENO]]),"",IF(Tabla46[[#This Row],[VALOR EVALUACION DISENO]]&gt;96,DATOS!$AV$21,IF(Tabla46[[#This Row],[VALOR EVALUACION DISENO]]&gt;=86,DATOS!$AV$22,DATOS!$AV$23)))</f>
        <v/>
      </c>
      <c r="S157" s="352"/>
      <c r="T157" s="345" t="str">
        <f>IFERROR(VLOOKUP(Tabla46[[#This Row],[% DE CUMPLIMIENTO DE LA EJECUCION DEL CONTROL]],DATOS!$AS$38:$AT$40,2,0),"")</f>
        <v/>
      </c>
      <c r="U157" s="353" t="str">
        <f>IF(Tabla46[[#This Row],[RESULTADO EVALUACIÓN DEL DISEÑO DEL CONTROL]]="","",SUMIFS(DATOS!$AT$49:$AT$57,DATOS!$AR$49:$AR$57,Tabla46[[#This Row],[RESULTADO EVALUACIÓN DEL DISEÑO DEL CONTROL]],DATOS!$AS$49:$AS$57,Tabla46[[#This Row],[RESULTADO EVALUACION DE LA EJECUCION]]))</f>
        <v/>
      </c>
    </row>
    <row r="158" spans="1:21" ht="15" customHeight="1" x14ac:dyDescent="0.25">
      <c r="A158" s="3"/>
      <c r="B158" s="2"/>
      <c r="C158" s="2"/>
      <c r="D158" s="72"/>
      <c r="E158" s="4"/>
      <c r="F158" s="345"/>
      <c r="G158" s="352" t="str">
        <f>IFERROR(VLOOKUP(Tabla46[[#This Row],[ID RIESGO]],'1. IDENTIFICACION DEL RIESGO'!$AB$27:$AL$36,11,0),"")</f>
        <v/>
      </c>
      <c r="H158" s="173"/>
      <c r="I158" s="173"/>
      <c r="J158" s="173"/>
      <c r="K158" s="173"/>
      <c r="L158" s="175"/>
      <c r="M158" s="345"/>
      <c r="N158" s="173" t="str">
        <f>IF(Tabla46[[#This Row],[ID RIESGO]]="","",IF(Tabla46[[#This Row],[DESCRIPCION DEL CONTROL]]="",0,15))</f>
        <v/>
      </c>
      <c r="O158" s="169" t="str">
        <f>IF(Tabla46[[#This Row],[ID RIESGO]]="","",IF(Tabla46[[#This Row],[RESPONSABLE DEL CONTROL (CARGO)]]="",0,20))</f>
        <v/>
      </c>
      <c r="P158" s="345">
        <f>IF(Tabla46[[#This Row],[PERIODICIDAD DE EJECUCIÓN DEL CONTROL]]="",0,20)</f>
        <v>0</v>
      </c>
      <c r="Q1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345" t="str">
        <f>IF(ISTEXT(Tabla46[[#This Row],[VALOR EVALUACION DISENO]]),"",IF(Tabla46[[#This Row],[VALOR EVALUACION DISENO]]&gt;96,DATOS!$AV$21,IF(Tabla46[[#This Row],[VALOR EVALUACION DISENO]]&gt;=86,DATOS!$AV$22,DATOS!$AV$23)))</f>
        <v/>
      </c>
      <c r="S158" s="352"/>
      <c r="T158" s="345" t="str">
        <f>IFERROR(VLOOKUP(Tabla46[[#This Row],[% DE CUMPLIMIENTO DE LA EJECUCION DEL CONTROL]],DATOS!$AS$38:$AT$40,2,0),"")</f>
        <v/>
      </c>
      <c r="U158" s="353" t="str">
        <f>IF(Tabla46[[#This Row],[RESULTADO EVALUACIÓN DEL DISEÑO DEL CONTROL]]="","",SUMIFS(DATOS!$AT$49:$AT$57,DATOS!$AR$49:$AR$57,Tabla46[[#This Row],[RESULTADO EVALUACIÓN DEL DISEÑO DEL CONTROL]],DATOS!$AS$49:$AS$57,Tabla46[[#This Row],[RESULTADO EVALUACION DE LA EJECUCION]]))</f>
        <v/>
      </c>
    </row>
    <row r="159" spans="1:21" ht="15" customHeight="1" x14ac:dyDescent="0.25">
      <c r="A159" s="3"/>
      <c r="B159" s="2"/>
      <c r="C159" s="2"/>
      <c r="D159" s="72"/>
      <c r="E159" s="4"/>
      <c r="F159" s="345"/>
      <c r="G159" s="352" t="str">
        <f>IFERROR(VLOOKUP(Tabla46[[#This Row],[ID RIESGO]],'1. IDENTIFICACION DEL RIESGO'!$AB$27:$AL$36,11,0),"")</f>
        <v/>
      </c>
      <c r="H159" s="173"/>
      <c r="I159" s="173"/>
      <c r="J159" s="173"/>
      <c r="K159" s="173"/>
      <c r="L159" s="175"/>
      <c r="M159" s="345"/>
      <c r="N159" s="173" t="str">
        <f>IF(Tabla46[[#This Row],[ID RIESGO]]="","",IF(Tabla46[[#This Row],[DESCRIPCION DEL CONTROL]]="",0,15))</f>
        <v/>
      </c>
      <c r="O159" s="169" t="str">
        <f>IF(Tabla46[[#This Row],[ID RIESGO]]="","",IF(Tabla46[[#This Row],[RESPONSABLE DEL CONTROL (CARGO)]]="",0,20))</f>
        <v/>
      </c>
      <c r="P159" s="345">
        <f>IF(Tabla46[[#This Row],[PERIODICIDAD DE EJECUCIÓN DEL CONTROL]]="",0,20)</f>
        <v>0</v>
      </c>
      <c r="Q1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345" t="str">
        <f>IF(ISTEXT(Tabla46[[#This Row],[VALOR EVALUACION DISENO]]),"",IF(Tabla46[[#This Row],[VALOR EVALUACION DISENO]]&gt;96,DATOS!$AV$21,IF(Tabla46[[#This Row],[VALOR EVALUACION DISENO]]&gt;=86,DATOS!$AV$22,DATOS!$AV$23)))</f>
        <v/>
      </c>
      <c r="S159" s="352"/>
      <c r="T159" s="345" t="str">
        <f>IFERROR(VLOOKUP(Tabla46[[#This Row],[% DE CUMPLIMIENTO DE LA EJECUCION DEL CONTROL]],DATOS!$AS$38:$AT$40,2,0),"")</f>
        <v/>
      </c>
      <c r="U159" s="353" t="str">
        <f>IF(Tabla46[[#This Row],[RESULTADO EVALUACIÓN DEL DISEÑO DEL CONTROL]]="","",SUMIFS(DATOS!$AT$49:$AT$57,DATOS!$AR$49:$AR$57,Tabla46[[#This Row],[RESULTADO EVALUACIÓN DEL DISEÑO DEL CONTROL]],DATOS!$AS$49:$AS$57,Tabla46[[#This Row],[RESULTADO EVALUACION DE LA EJECUCION]]))</f>
        <v/>
      </c>
    </row>
    <row r="160" spans="1:21" ht="15" customHeight="1" x14ac:dyDescent="0.25">
      <c r="A160" s="3"/>
      <c r="B160" s="2"/>
      <c r="C160" s="2"/>
      <c r="D160" s="72"/>
      <c r="E160" s="4"/>
      <c r="F160" s="345"/>
      <c r="G160" s="352" t="str">
        <f>IFERROR(VLOOKUP(Tabla46[[#This Row],[ID RIESGO]],'1. IDENTIFICACION DEL RIESGO'!$AB$27:$AL$36,11,0),"")</f>
        <v/>
      </c>
      <c r="H160" s="173"/>
      <c r="I160" s="173"/>
      <c r="J160" s="173"/>
      <c r="K160" s="173"/>
      <c r="L160" s="175"/>
      <c r="M160" s="345"/>
      <c r="N160" s="173" t="str">
        <f>IF(Tabla46[[#This Row],[ID RIESGO]]="","",IF(Tabla46[[#This Row],[DESCRIPCION DEL CONTROL]]="",0,15))</f>
        <v/>
      </c>
      <c r="O160" s="169" t="str">
        <f>IF(Tabla46[[#This Row],[ID RIESGO]]="","",IF(Tabla46[[#This Row],[RESPONSABLE DEL CONTROL (CARGO)]]="",0,20))</f>
        <v/>
      </c>
      <c r="P160" s="345">
        <f>IF(Tabla46[[#This Row],[PERIODICIDAD DE EJECUCIÓN DEL CONTROL]]="",0,20)</f>
        <v>0</v>
      </c>
      <c r="Q1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345" t="str">
        <f>IF(ISTEXT(Tabla46[[#This Row],[VALOR EVALUACION DISENO]]),"",IF(Tabla46[[#This Row],[VALOR EVALUACION DISENO]]&gt;96,DATOS!$AV$21,IF(Tabla46[[#This Row],[VALOR EVALUACION DISENO]]&gt;=86,DATOS!$AV$22,DATOS!$AV$23)))</f>
        <v/>
      </c>
      <c r="S160" s="352"/>
      <c r="T160" s="345" t="str">
        <f>IFERROR(VLOOKUP(Tabla46[[#This Row],[% DE CUMPLIMIENTO DE LA EJECUCION DEL CONTROL]],DATOS!$AS$38:$AT$40,2,0),"")</f>
        <v/>
      </c>
      <c r="U160" s="353" t="str">
        <f>IF(Tabla46[[#This Row],[RESULTADO EVALUACIÓN DEL DISEÑO DEL CONTROL]]="","",SUMIFS(DATOS!$AT$49:$AT$57,DATOS!$AR$49:$AR$57,Tabla46[[#This Row],[RESULTADO EVALUACIÓN DEL DISEÑO DEL CONTROL]],DATOS!$AS$49:$AS$57,Tabla46[[#This Row],[RESULTADO EVALUACION DE LA EJECUCION]]))</f>
        <v/>
      </c>
    </row>
    <row r="161" spans="1:21" ht="15" customHeight="1" x14ac:dyDescent="0.25">
      <c r="A161" s="3"/>
      <c r="B161" s="2"/>
      <c r="C161" s="2"/>
      <c r="D161" s="72"/>
      <c r="E161" s="4"/>
      <c r="F161" s="345"/>
      <c r="G161" s="352" t="str">
        <f>IFERROR(VLOOKUP(Tabla46[[#This Row],[ID RIESGO]],'1. IDENTIFICACION DEL RIESGO'!$AB$27:$AL$36,11,0),"")</f>
        <v/>
      </c>
      <c r="H161" s="173"/>
      <c r="I161" s="173"/>
      <c r="J161" s="173"/>
      <c r="K161" s="173"/>
      <c r="L161" s="175"/>
      <c r="M161" s="345"/>
      <c r="N161" s="173" t="str">
        <f>IF(Tabla46[[#This Row],[ID RIESGO]]="","",IF(Tabla46[[#This Row],[DESCRIPCION DEL CONTROL]]="",0,15))</f>
        <v/>
      </c>
      <c r="O161" s="169" t="str">
        <f>IF(Tabla46[[#This Row],[ID RIESGO]]="","",IF(Tabla46[[#This Row],[RESPONSABLE DEL CONTROL (CARGO)]]="",0,20))</f>
        <v/>
      </c>
      <c r="P161" s="345">
        <f>IF(Tabla46[[#This Row],[PERIODICIDAD DE EJECUCIÓN DEL CONTROL]]="",0,20)</f>
        <v>0</v>
      </c>
      <c r="Q1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345" t="str">
        <f>IF(ISTEXT(Tabla46[[#This Row],[VALOR EVALUACION DISENO]]),"",IF(Tabla46[[#This Row],[VALOR EVALUACION DISENO]]&gt;96,DATOS!$AV$21,IF(Tabla46[[#This Row],[VALOR EVALUACION DISENO]]&gt;=86,DATOS!$AV$22,DATOS!$AV$23)))</f>
        <v/>
      </c>
      <c r="S161" s="352"/>
      <c r="T161" s="345" t="str">
        <f>IFERROR(VLOOKUP(Tabla46[[#This Row],[% DE CUMPLIMIENTO DE LA EJECUCION DEL CONTROL]],DATOS!$AS$38:$AT$40,2,0),"")</f>
        <v/>
      </c>
      <c r="U161" s="353" t="str">
        <f>IF(Tabla46[[#This Row],[RESULTADO EVALUACIÓN DEL DISEÑO DEL CONTROL]]="","",SUMIFS(DATOS!$AT$49:$AT$57,DATOS!$AR$49:$AR$57,Tabla46[[#This Row],[RESULTADO EVALUACIÓN DEL DISEÑO DEL CONTROL]],DATOS!$AS$49:$AS$57,Tabla46[[#This Row],[RESULTADO EVALUACION DE LA EJECUCION]]))</f>
        <v/>
      </c>
    </row>
    <row r="162" spans="1:21" ht="15" customHeight="1" x14ac:dyDescent="0.25">
      <c r="A162" s="3"/>
      <c r="B162" s="2"/>
      <c r="C162" s="2"/>
      <c r="D162" s="72"/>
      <c r="E162" s="4"/>
      <c r="F162" s="345"/>
      <c r="G162" s="352" t="str">
        <f>IFERROR(VLOOKUP(Tabla46[[#This Row],[ID RIESGO]],'1. IDENTIFICACION DEL RIESGO'!$AB$27:$AL$36,11,0),"")</f>
        <v/>
      </c>
      <c r="H162" s="173"/>
      <c r="I162" s="173"/>
      <c r="J162" s="173"/>
      <c r="K162" s="173"/>
      <c r="L162" s="175"/>
      <c r="M162" s="345"/>
      <c r="N162" s="173" t="str">
        <f>IF(Tabla46[[#This Row],[ID RIESGO]]="","",IF(Tabla46[[#This Row],[DESCRIPCION DEL CONTROL]]="",0,15))</f>
        <v/>
      </c>
      <c r="O162" s="169" t="str">
        <f>IF(Tabla46[[#This Row],[ID RIESGO]]="","",IF(Tabla46[[#This Row],[RESPONSABLE DEL CONTROL (CARGO)]]="",0,20))</f>
        <v/>
      </c>
      <c r="P162" s="345">
        <f>IF(Tabla46[[#This Row],[PERIODICIDAD DE EJECUCIÓN DEL CONTROL]]="",0,20)</f>
        <v>0</v>
      </c>
      <c r="Q1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345" t="str">
        <f>IF(ISTEXT(Tabla46[[#This Row],[VALOR EVALUACION DISENO]]),"",IF(Tabla46[[#This Row],[VALOR EVALUACION DISENO]]&gt;96,DATOS!$AV$21,IF(Tabla46[[#This Row],[VALOR EVALUACION DISENO]]&gt;=86,DATOS!$AV$22,DATOS!$AV$23)))</f>
        <v/>
      </c>
      <c r="S162" s="352"/>
      <c r="T162" s="345" t="str">
        <f>IFERROR(VLOOKUP(Tabla46[[#This Row],[% DE CUMPLIMIENTO DE LA EJECUCION DEL CONTROL]],DATOS!$AS$38:$AT$40,2,0),"")</f>
        <v/>
      </c>
      <c r="U162" s="353" t="str">
        <f>IF(Tabla46[[#This Row],[RESULTADO EVALUACIÓN DEL DISEÑO DEL CONTROL]]="","",SUMIFS(DATOS!$AT$49:$AT$57,DATOS!$AR$49:$AR$57,Tabla46[[#This Row],[RESULTADO EVALUACIÓN DEL DISEÑO DEL CONTROL]],DATOS!$AS$49:$AS$57,Tabla46[[#This Row],[RESULTADO EVALUACION DE LA EJECUCION]]))</f>
        <v/>
      </c>
    </row>
    <row r="163" spans="1:21" ht="15" customHeight="1" x14ac:dyDescent="0.25">
      <c r="A163" s="3"/>
      <c r="B163" s="2"/>
      <c r="C163" s="2"/>
      <c r="D163" s="72"/>
      <c r="E163" s="4"/>
      <c r="F163" s="345"/>
      <c r="G163" s="352" t="str">
        <f>IFERROR(VLOOKUP(Tabla46[[#This Row],[ID RIESGO]],'1. IDENTIFICACION DEL RIESGO'!$AB$27:$AL$36,11,0),"")</f>
        <v/>
      </c>
      <c r="H163" s="173"/>
      <c r="I163" s="173"/>
      <c r="J163" s="173"/>
      <c r="K163" s="173"/>
      <c r="L163" s="175"/>
      <c r="M163" s="345"/>
      <c r="N163" s="173" t="str">
        <f>IF(Tabla46[[#This Row],[ID RIESGO]]="","",IF(Tabla46[[#This Row],[DESCRIPCION DEL CONTROL]]="",0,15))</f>
        <v/>
      </c>
      <c r="O163" s="169" t="str">
        <f>IF(Tabla46[[#This Row],[ID RIESGO]]="","",IF(Tabla46[[#This Row],[RESPONSABLE DEL CONTROL (CARGO)]]="",0,20))</f>
        <v/>
      </c>
      <c r="P163" s="345">
        <f>IF(Tabla46[[#This Row],[PERIODICIDAD DE EJECUCIÓN DEL CONTROL]]="",0,20)</f>
        <v>0</v>
      </c>
      <c r="Q1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345" t="str">
        <f>IF(ISTEXT(Tabla46[[#This Row],[VALOR EVALUACION DISENO]]),"",IF(Tabla46[[#This Row],[VALOR EVALUACION DISENO]]&gt;96,DATOS!$AV$21,IF(Tabla46[[#This Row],[VALOR EVALUACION DISENO]]&gt;=86,DATOS!$AV$22,DATOS!$AV$23)))</f>
        <v/>
      </c>
      <c r="S163" s="352"/>
      <c r="T163" s="345" t="str">
        <f>IFERROR(VLOOKUP(Tabla46[[#This Row],[% DE CUMPLIMIENTO DE LA EJECUCION DEL CONTROL]],DATOS!$AS$38:$AT$40,2,0),"")</f>
        <v/>
      </c>
      <c r="U163" s="353" t="str">
        <f>IF(Tabla46[[#This Row],[RESULTADO EVALUACIÓN DEL DISEÑO DEL CONTROL]]="","",SUMIFS(DATOS!$AT$49:$AT$57,DATOS!$AR$49:$AR$57,Tabla46[[#This Row],[RESULTADO EVALUACIÓN DEL DISEÑO DEL CONTROL]],DATOS!$AS$49:$AS$57,Tabla46[[#This Row],[RESULTADO EVALUACION DE LA EJECUCION]]))</f>
        <v/>
      </c>
    </row>
    <row r="164" spans="1:21" ht="15" customHeight="1" x14ac:dyDescent="0.25">
      <c r="A164" s="3"/>
      <c r="B164" s="2"/>
      <c r="C164" s="2"/>
      <c r="D164" s="72"/>
      <c r="E164" s="4"/>
      <c r="F164" s="345"/>
      <c r="G164" s="352" t="str">
        <f>IFERROR(VLOOKUP(Tabla46[[#This Row],[ID RIESGO]],'1. IDENTIFICACION DEL RIESGO'!$AB$27:$AL$36,11,0),"")</f>
        <v/>
      </c>
      <c r="H164" s="173"/>
      <c r="I164" s="173"/>
      <c r="J164" s="173"/>
      <c r="K164" s="173"/>
      <c r="L164" s="175"/>
      <c r="M164" s="345"/>
      <c r="N164" s="173" t="str">
        <f>IF(Tabla46[[#This Row],[ID RIESGO]]="","",IF(Tabla46[[#This Row],[DESCRIPCION DEL CONTROL]]="",0,15))</f>
        <v/>
      </c>
      <c r="O164" s="169" t="str">
        <f>IF(Tabla46[[#This Row],[ID RIESGO]]="","",IF(Tabla46[[#This Row],[RESPONSABLE DEL CONTROL (CARGO)]]="",0,20))</f>
        <v/>
      </c>
      <c r="P164" s="345">
        <f>IF(Tabla46[[#This Row],[PERIODICIDAD DE EJECUCIÓN DEL CONTROL]]="",0,20)</f>
        <v>0</v>
      </c>
      <c r="Q1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345" t="str">
        <f>IF(ISTEXT(Tabla46[[#This Row],[VALOR EVALUACION DISENO]]),"",IF(Tabla46[[#This Row],[VALOR EVALUACION DISENO]]&gt;96,DATOS!$AV$21,IF(Tabla46[[#This Row],[VALOR EVALUACION DISENO]]&gt;=86,DATOS!$AV$22,DATOS!$AV$23)))</f>
        <v/>
      </c>
      <c r="S164" s="352"/>
      <c r="T164" s="345" t="str">
        <f>IFERROR(VLOOKUP(Tabla46[[#This Row],[% DE CUMPLIMIENTO DE LA EJECUCION DEL CONTROL]],DATOS!$AS$38:$AT$40,2,0),"")</f>
        <v/>
      </c>
      <c r="U164" s="353" t="str">
        <f>IF(Tabla46[[#This Row],[RESULTADO EVALUACIÓN DEL DISEÑO DEL CONTROL]]="","",SUMIFS(DATOS!$AT$49:$AT$57,DATOS!$AR$49:$AR$57,Tabla46[[#This Row],[RESULTADO EVALUACIÓN DEL DISEÑO DEL CONTROL]],DATOS!$AS$49:$AS$57,Tabla46[[#This Row],[RESULTADO EVALUACION DE LA EJECUCION]]))</f>
        <v/>
      </c>
    </row>
    <row r="165" spans="1:21" ht="15" customHeight="1" x14ac:dyDescent="0.25">
      <c r="A165" s="3"/>
      <c r="B165" s="2"/>
      <c r="C165" s="2"/>
      <c r="D165" s="72"/>
      <c r="E165" s="4"/>
      <c r="F165" s="345"/>
      <c r="G165" s="352" t="str">
        <f>IFERROR(VLOOKUP(Tabla46[[#This Row],[ID RIESGO]],'1. IDENTIFICACION DEL RIESGO'!$AB$27:$AL$36,11,0),"")</f>
        <v/>
      </c>
      <c r="H165" s="173"/>
      <c r="I165" s="173"/>
      <c r="J165" s="173"/>
      <c r="K165" s="173"/>
      <c r="L165" s="175"/>
      <c r="M165" s="345"/>
      <c r="N165" s="173" t="str">
        <f>IF(Tabla46[[#This Row],[ID RIESGO]]="","",IF(Tabla46[[#This Row],[DESCRIPCION DEL CONTROL]]="",0,15))</f>
        <v/>
      </c>
      <c r="O165" s="169" t="str">
        <f>IF(Tabla46[[#This Row],[ID RIESGO]]="","",IF(Tabla46[[#This Row],[RESPONSABLE DEL CONTROL (CARGO)]]="",0,20))</f>
        <v/>
      </c>
      <c r="P165" s="345">
        <f>IF(Tabla46[[#This Row],[PERIODICIDAD DE EJECUCIÓN DEL CONTROL]]="",0,20)</f>
        <v>0</v>
      </c>
      <c r="Q1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345" t="str">
        <f>IF(ISTEXT(Tabla46[[#This Row],[VALOR EVALUACION DISENO]]),"",IF(Tabla46[[#This Row],[VALOR EVALUACION DISENO]]&gt;96,DATOS!$AV$21,IF(Tabla46[[#This Row],[VALOR EVALUACION DISENO]]&gt;=86,DATOS!$AV$22,DATOS!$AV$23)))</f>
        <v/>
      </c>
      <c r="S165" s="352"/>
      <c r="T165" s="345" t="str">
        <f>IFERROR(VLOOKUP(Tabla46[[#This Row],[% DE CUMPLIMIENTO DE LA EJECUCION DEL CONTROL]],DATOS!$AS$38:$AT$40,2,0),"")</f>
        <v/>
      </c>
      <c r="U165" s="353" t="str">
        <f>IF(Tabla46[[#This Row],[RESULTADO EVALUACIÓN DEL DISEÑO DEL CONTROL]]="","",SUMIFS(DATOS!$AT$49:$AT$57,DATOS!$AR$49:$AR$57,Tabla46[[#This Row],[RESULTADO EVALUACIÓN DEL DISEÑO DEL CONTROL]],DATOS!$AS$49:$AS$57,Tabla46[[#This Row],[RESULTADO EVALUACION DE LA EJECUCION]]))</f>
        <v/>
      </c>
    </row>
    <row r="166" spans="1:21" ht="15" customHeight="1" x14ac:dyDescent="0.25">
      <c r="A166" s="3"/>
      <c r="B166" s="2"/>
      <c r="C166" s="2"/>
      <c r="D166" s="72"/>
      <c r="E166" s="4"/>
      <c r="F166" s="345"/>
      <c r="G166" s="352" t="str">
        <f>IFERROR(VLOOKUP(Tabla46[[#This Row],[ID RIESGO]],'1. IDENTIFICACION DEL RIESGO'!$AB$27:$AL$36,11,0),"")</f>
        <v/>
      </c>
      <c r="H166" s="173"/>
      <c r="I166" s="173"/>
      <c r="J166" s="173"/>
      <c r="K166" s="173"/>
      <c r="L166" s="175"/>
      <c r="M166" s="345"/>
      <c r="N166" s="173" t="str">
        <f>IF(Tabla46[[#This Row],[ID RIESGO]]="","",IF(Tabla46[[#This Row],[DESCRIPCION DEL CONTROL]]="",0,15))</f>
        <v/>
      </c>
      <c r="O166" s="169" t="str">
        <f>IF(Tabla46[[#This Row],[ID RIESGO]]="","",IF(Tabla46[[#This Row],[RESPONSABLE DEL CONTROL (CARGO)]]="",0,20))</f>
        <v/>
      </c>
      <c r="P166" s="345">
        <f>IF(Tabla46[[#This Row],[PERIODICIDAD DE EJECUCIÓN DEL CONTROL]]="",0,20)</f>
        <v>0</v>
      </c>
      <c r="Q1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345" t="str">
        <f>IF(ISTEXT(Tabla46[[#This Row],[VALOR EVALUACION DISENO]]),"",IF(Tabla46[[#This Row],[VALOR EVALUACION DISENO]]&gt;96,DATOS!$AV$21,IF(Tabla46[[#This Row],[VALOR EVALUACION DISENO]]&gt;=86,DATOS!$AV$22,DATOS!$AV$23)))</f>
        <v/>
      </c>
      <c r="S166" s="352"/>
      <c r="T166" s="345" t="str">
        <f>IFERROR(VLOOKUP(Tabla46[[#This Row],[% DE CUMPLIMIENTO DE LA EJECUCION DEL CONTROL]],DATOS!$AS$38:$AT$40,2,0),"")</f>
        <v/>
      </c>
      <c r="U166" s="353" t="str">
        <f>IF(Tabla46[[#This Row],[RESULTADO EVALUACIÓN DEL DISEÑO DEL CONTROL]]="","",SUMIFS(DATOS!$AT$49:$AT$57,DATOS!$AR$49:$AR$57,Tabla46[[#This Row],[RESULTADO EVALUACIÓN DEL DISEÑO DEL CONTROL]],DATOS!$AS$49:$AS$57,Tabla46[[#This Row],[RESULTADO EVALUACION DE LA EJECUCION]]))</f>
        <v/>
      </c>
    </row>
    <row r="167" spans="1:21" ht="15" customHeight="1" x14ac:dyDescent="0.25">
      <c r="A167" s="3"/>
      <c r="B167" s="2"/>
      <c r="C167" s="2"/>
      <c r="D167" s="72"/>
      <c r="E167" s="4"/>
      <c r="F167" s="345"/>
      <c r="G167" s="352" t="str">
        <f>IFERROR(VLOOKUP(Tabla46[[#This Row],[ID RIESGO]],'1. IDENTIFICACION DEL RIESGO'!$AB$27:$AL$36,11,0),"")</f>
        <v/>
      </c>
      <c r="H167" s="173"/>
      <c r="I167" s="173"/>
      <c r="J167" s="173"/>
      <c r="K167" s="173"/>
      <c r="L167" s="175"/>
      <c r="M167" s="345"/>
      <c r="N167" s="173" t="str">
        <f>IF(Tabla46[[#This Row],[ID RIESGO]]="","",IF(Tabla46[[#This Row],[DESCRIPCION DEL CONTROL]]="",0,15))</f>
        <v/>
      </c>
      <c r="O167" s="169" t="str">
        <f>IF(Tabla46[[#This Row],[ID RIESGO]]="","",IF(Tabla46[[#This Row],[RESPONSABLE DEL CONTROL (CARGO)]]="",0,20))</f>
        <v/>
      </c>
      <c r="P167" s="345">
        <f>IF(Tabla46[[#This Row],[PERIODICIDAD DE EJECUCIÓN DEL CONTROL]]="",0,20)</f>
        <v>0</v>
      </c>
      <c r="Q1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345" t="str">
        <f>IF(ISTEXT(Tabla46[[#This Row],[VALOR EVALUACION DISENO]]),"",IF(Tabla46[[#This Row],[VALOR EVALUACION DISENO]]&gt;96,DATOS!$AV$21,IF(Tabla46[[#This Row],[VALOR EVALUACION DISENO]]&gt;=86,DATOS!$AV$22,DATOS!$AV$23)))</f>
        <v/>
      </c>
      <c r="S167" s="352"/>
      <c r="T167" s="345" t="str">
        <f>IFERROR(VLOOKUP(Tabla46[[#This Row],[% DE CUMPLIMIENTO DE LA EJECUCION DEL CONTROL]],DATOS!$AS$38:$AT$40,2,0),"")</f>
        <v/>
      </c>
      <c r="U167" s="353" t="str">
        <f>IF(Tabla46[[#This Row],[RESULTADO EVALUACIÓN DEL DISEÑO DEL CONTROL]]="","",SUMIFS(DATOS!$AT$49:$AT$57,DATOS!$AR$49:$AR$57,Tabla46[[#This Row],[RESULTADO EVALUACIÓN DEL DISEÑO DEL CONTROL]],DATOS!$AS$49:$AS$57,Tabla46[[#This Row],[RESULTADO EVALUACION DE LA EJECUCION]]))</f>
        <v/>
      </c>
    </row>
    <row r="168" spans="1:21" ht="15" customHeight="1" x14ac:dyDescent="0.25">
      <c r="A168" s="3"/>
      <c r="B168" s="2"/>
      <c r="C168" s="2"/>
      <c r="D168" s="72"/>
      <c r="E168" s="4"/>
      <c r="F168" s="345"/>
      <c r="G168" s="352" t="str">
        <f>IFERROR(VLOOKUP(Tabla46[[#This Row],[ID RIESGO]],'1. IDENTIFICACION DEL RIESGO'!$AB$27:$AL$36,11,0),"")</f>
        <v/>
      </c>
      <c r="H168" s="173"/>
      <c r="I168" s="173"/>
      <c r="J168" s="173"/>
      <c r="K168" s="173"/>
      <c r="L168" s="175"/>
      <c r="M168" s="345"/>
      <c r="N168" s="173" t="str">
        <f>IF(Tabla46[[#This Row],[ID RIESGO]]="","",IF(Tabla46[[#This Row],[DESCRIPCION DEL CONTROL]]="",0,15))</f>
        <v/>
      </c>
      <c r="O168" s="169" t="str">
        <f>IF(Tabla46[[#This Row],[ID RIESGO]]="","",IF(Tabla46[[#This Row],[RESPONSABLE DEL CONTROL (CARGO)]]="",0,20))</f>
        <v/>
      </c>
      <c r="P168" s="345">
        <f>IF(Tabla46[[#This Row],[PERIODICIDAD DE EJECUCIÓN DEL CONTROL]]="",0,20)</f>
        <v>0</v>
      </c>
      <c r="Q1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345" t="str">
        <f>IF(ISTEXT(Tabla46[[#This Row],[VALOR EVALUACION DISENO]]),"",IF(Tabla46[[#This Row],[VALOR EVALUACION DISENO]]&gt;96,DATOS!$AV$21,IF(Tabla46[[#This Row],[VALOR EVALUACION DISENO]]&gt;=86,DATOS!$AV$22,DATOS!$AV$23)))</f>
        <v/>
      </c>
      <c r="S168" s="352"/>
      <c r="T168" s="345" t="str">
        <f>IFERROR(VLOOKUP(Tabla46[[#This Row],[% DE CUMPLIMIENTO DE LA EJECUCION DEL CONTROL]],DATOS!$AS$38:$AT$40,2,0),"")</f>
        <v/>
      </c>
      <c r="U168" s="353" t="str">
        <f>IF(Tabla46[[#This Row],[RESULTADO EVALUACIÓN DEL DISEÑO DEL CONTROL]]="","",SUMIFS(DATOS!$AT$49:$AT$57,DATOS!$AR$49:$AR$57,Tabla46[[#This Row],[RESULTADO EVALUACIÓN DEL DISEÑO DEL CONTROL]],DATOS!$AS$49:$AS$57,Tabla46[[#This Row],[RESULTADO EVALUACION DE LA EJECUCION]]))</f>
        <v/>
      </c>
    </row>
    <row r="169" spans="1:21" ht="15" customHeight="1" x14ac:dyDescent="0.25">
      <c r="A169" s="3"/>
      <c r="B169" s="2"/>
      <c r="C169" s="2"/>
      <c r="D169" s="72"/>
      <c r="E169" s="4"/>
      <c r="F169" s="345"/>
      <c r="G169" s="352" t="str">
        <f>IFERROR(VLOOKUP(Tabla46[[#This Row],[ID RIESGO]],'1. IDENTIFICACION DEL RIESGO'!$AB$27:$AL$36,11,0),"")</f>
        <v/>
      </c>
      <c r="H169" s="173"/>
      <c r="I169" s="173"/>
      <c r="J169" s="173"/>
      <c r="K169" s="173"/>
      <c r="L169" s="175"/>
      <c r="M169" s="345"/>
      <c r="N169" s="173" t="str">
        <f>IF(Tabla46[[#This Row],[ID RIESGO]]="","",IF(Tabla46[[#This Row],[DESCRIPCION DEL CONTROL]]="",0,15))</f>
        <v/>
      </c>
      <c r="O169" s="169" t="str">
        <f>IF(Tabla46[[#This Row],[ID RIESGO]]="","",IF(Tabla46[[#This Row],[RESPONSABLE DEL CONTROL (CARGO)]]="",0,20))</f>
        <v/>
      </c>
      <c r="P169" s="345">
        <f>IF(Tabla46[[#This Row],[PERIODICIDAD DE EJECUCIÓN DEL CONTROL]]="",0,20)</f>
        <v>0</v>
      </c>
      <c r="Q1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345" t="str">
        <f>IF(ISTEXT(Tabla46[[#This Row],[VALOR EVALUACION DISENO]]),"",IF(Tabla46[[#This Row],[VALOR EVALUACION DISENO]]&gt;96,DATOS!$AV$21,IF(Tabla46[[#This Row],[VALOR EVALUACION DISENO]]&gt;=86,DATOS!$AV$22,DATOS!$AV$23)))</f>
        <v/>
      </c>
      <c r="S169" s="352"/>
      <c r="T169" s="345" t="str">
        <f>IFERROR(VLOOKUP(Tabla46[[#This Row],[% DE CUMPLIMIENTO DE LA EJECUCION DEL CONTROL]],DATOS!$AS$38:$AT$40,2,0),"")</f>
        <v/>
      </c>
      <c r="U169" s="353" t="str">
        <f>IF(Tabla46[[#This Row],[RESULTADO EVALUACIÓN DEL DISEÑO DEL CONTROL]]="","",SUMIFS(DATOS!$AT$49:$AT$57,DATOS!$AR$49:$AR$57,Tabla46[[#This Row],[RESULTADO EVALUACIÓN DEL DISEÑO DEL CONTROL]],DATOS!$AS$49:$AS$57,Tabla46[[#This Row],[RESULTADO EVALUACION DE LA EJECUCION]]))</f>
        <v/>
      </c>
    </row>
    <row r="170" spans="1:21" ht="15" customHeight="1" x14ac:dyDescent="0.25">
      <c r="A170" s="3"/>
      <c r="B170" s="2"/>
      <c r="C170" s="2"/>
      <c r="D170" s="72"/>
      <c r="E170" s="4"/>
      <c r="F170" s="345"/>
      <c r="G170" s="352" t="str">
        <f>IFERROR(VLOOKUP(Tabla46[[#This Row],[ID RIESGO]],'1. IDENTIFICACION DEL RIESGO'!$AB$27:$AL$36,11,0),"")</f>
        <v/>
      </c>
      <c r="H170" s="173"/>
      <c r="I170" s="173"/>
      <c r="J170" s="173"/>
      <c r="K170" s="173"/>
      <c r="L170" s="175"/>
      <c r="M170" s="175"/>
      <c r="N170" s="173" t="str">
        <f>IF(Tabla46[[#This Row],[ID RIESGO]]="","",IF(Tabla46[[#This Row],[DESCRIPCION DEL CONTROL]]="",0,15))</f>
        <v/>
      </c>
      <c r="O170" s="169" t="str">
        <f>IF(Tabla46[[#This Row],[ID RIESGO]]="","",IF(Tabla46[[#This Row],[RESPONSABLE DEL CONTROL (CARGO)]]="",0,20))</f>
        <v/>
      </c>
      <c r="P170" s="345">
        <f>IF(Tabla46[[#This Row],[PERIODICIDAD DE EJECUCIÓN DEL CONTROL]]="",0,20)</f>
        <v>0</v>
      </c>
      <c r="Q1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345" t="str">
        <f>IF(ISTEXT(Tabla46[[#This Row],[VALOR EVALUACION DISENO]]),"",IF(Tabla46[[#This Row],[VALOR EVALUACION DISENO]]&gt;96,DATOS!$AV$21,IF(Tabla46[[#This Row],[VALOR EVALUACION DISENO]]&gt;=86,DATOS!$AV$22,DATOS!$AV$23)))</f>
        <v/>
      </c>
      <c r="S170" s="352"/>
      <c r="T170" s="345" t="str">
        <f>IFERROR(VLOOKUP(Tabla46[[#This Row],[% DE CUMPLIMIENTO DE LA EJECUCION DEL CONTROL]],DATOS!$AS$38:$AT$40,2,0),"")</f>
        <v/>
      </c>
      <c r="U170" s="353" t="str">
        <f>IF(Tabla46[[#This Row],[RESULTADO EVALUACIÓN DEL DISEÑO DEL CONTROL]]="","",SUMIFS(DATOS!$AT$49:$AT$57,DATOS!$AR$49:$AR$57,Tabla46[[#This Row],[RESULTADO EVALUACIÓN DEL DISEÑO DEL CONTROL]],DATOS!$AS$49:$AS$57,Tabla46[[#This Row],[RESULTADO EVALUACION DE LA EJECUCION]]))</f>
        <v/>
      </c>
    </row>
    <row r="171" spans="1:21" ht="15" customHeight="1" x14ac:dyDescent="0.25">
      <c r="A171" s="3"/>
      <c r="B171" s="2"/>
      <c r="C171" s="2"/>
      <c r="D171" s="72"/>
      <c r="E171" s="4"/>
      <c r="F171" s="345"/>
      <c r="G171" s="352" t="str">
        <f>IFERROR(VLOOKUP(Tabla46[[#This Row],[ID RIESGO]],'1. IDENTIFICACION DEL RIESGO'!$AB$27:$AL$36,11,0),"")</f>
        <v/>
      </c>
      <c r="H171" s="173"/>
      <c r="I171" s="173"/>
      <c r="J171" s="173"/>
      <c r="K171" s="173"/>
      <c r="L171" s="175"/>
      <c r="M171" s="175"/>
      <c r="N171" s="173" t="str">
        <f>IF(Tabla46[[#This Row],[ID RIESGO]]="","",IF(Tabla46[[#This Row],[DESCRIPCION DEL CONTROL]]="",0,15))</f>
        <v/>
      </c>
      <c r="O171" s="169" t="str">
        <f>IF(Tabla46[[#This Row],[ID RIESGO]]="","",IF(Tabla46[[#This Row],[RESPONSABLE DEL CONTROL (CARGO)]]="",0,20))</f>
        <v/>
      </c>
      <c r="P171" s="345">
        <f>IF(Tabla46[[#This Row],[PERIODICIDAD DE EJECUCIÓN DEL CONTROL]]="",0,20)</f>
        <v>0</v>
      </c>
      <c r="Q1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345" t="str">
        <f>IF(ISTEXT(Tabla46[[#This Row],[VALOR EVALUACION DISENO]]),"",IF(Tabla46[[#This Row],[VALOR EVALUACION DISENO]]&gt;96,DATOS!$AV$21,IF(Tabla46[[#This Row],[VALOR EVALUACION DISENO]]&gt;=86,DATOS!$AV$22,DATOS!$AV$23)))</f>
        <v/>
      </c>
      <c r="S171" s="352"/>
      <c r="T171" s="345" t="str">
        <f>IFERROR(VLOOKUP(Tabla46[[#This Row],[% DE CUMPLIMIENTO DE LA EJECUCION DEL CONTROL]],DATOS!$AS$38:$AT$40,2,0),"")</f>
        <v/>
      </c>
      <c r="U171" s="353" t="str">
        <f>IF(Tabla46[[#This Row],[RESULTADO EVALUACIÓN DEL DISEÑO DEL CONTROL]]="","",SUMIFS(DATOS!$AT$49:$AT$57,DATOS!$AR$49:$AR$57,Tabla46[[#This Row],[RESULTADO EVALUACIÓN DEL DISEÑO DEL CONTROL]],DATOS!$AS$49:$AS$57,Tabla46[[#This Row],[RESULTADO EVALUACION DE LA EJECUCION]]))</f>
        <v/>
      </c>
    </row>
    <row r="172" spans="1:21" ht="15" customHeight="1" x14ac:dyDescent="0.25">
      <c r="A172" s="3"/>
      <c r="B172" s="2"/>
      <c r="C172" s="2"/>
      <c r="D172" s="72"/>
      <c r="E172" s="4"/>
      <c r="F172" s="345"/>
      <c r="G172" s="352" t="str">
        <f>IFERROR(VLOOKUP(Tabla46[[#This Row],[ID RIESGO]],'1. IDENTIFICACION DEL RIESGO'!$AB$27:$AL$36,11,0),"")</f>
        <v/>
      </c>
      <c r="H172" s="173"/>
      <c r="I172" s="173"/>
      <c r="J172" s="173"/>
      <c r="K172" s="173"/>
      <c r="L172" s="175"/>
      <c r="M172" s="175"/>
      <c r="N172" s="173" t="str">
        <f>IF(Tabla46[[#This Row],[ID RIESGO]]="","",IF(Tabla46[[#This Row],[DESCRIPCION DEL CONTROL]]="",0,15))</f>
        <v/>
      </c>
      <c r="O172" s="169" t="str">
        <f>IF(Tabla46[[#This Row],[ID RIESGO]]="","",IF(Tabla46[[#This Row],[RESPONSABLE DEL CONTROL (CARGO)]]="",0,20))</f>
        <v/>
      </c>
      <c r="P172" s="345">
        <f>IF(Tabla46[[#This Row],[PERIODICIDAD DE EJECUCIÓN DEL CONTROL]]="",0,20)</f>
        <v>0</v>
      </c>
      <c r="Q1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345" t="str">
        <f>IF(ISTEXT(Tabla46[[#This Row],[VALOR EVALUACION DISENO]]),"",IF(Tabla46[[#This Row],[VALOR EVALUACION DISENO]]&gt;96,DATOS!$AV$21,IF(Tabla46[[#This Row],[VALOR EVALUACION DISENO]]&gt;=86,DATOS!$AV$22,DATOS!$AV$23)))</f>
        <v/>
      </c>
      <c r="S172" s="352"/>
      <c r="T172" s="345" t="str">
        <f>IFERROR(VLOOKUP(Tabla46[[#This Row],[% DE CUMPLIMIENTO DE LA EJECUCION DEL CONTROL]],DATOS!$AS$38:$AT$40,2,0),"")</f>
        <v/>
      </c>
      <c r="U172" s="353" t="str">
        <f>IF(Tabla46[[#This Row],[RESULTADO EVALUACIÓN DEL DISEÑO DEL CONTROL]]="","",SUMIFS(DATOS!$AT$49:$AT$57,DATOS!$AR$49:$AR$57,Tabla46[[#This Row],[RESULTADO EVALUACIÓN DEL DISEÑO DEL CONTROL]],DATOS!$AS$49:$AS$57,Tabla46[[#This Row],[RESULTADO EVALUACION DE LA EJECUCION]]))</f>
        <v/>
      </c>
    </row>
    <row r="173" spans="1:21" ht="15" customHeight="1" x14ac:dyDescent="0.25">
      <c r="A173" s="3"/>
      <c r="B173" s="2"/>
      <c r="C173" s="2"/>
      <c r="D173" s="72"/>
      <c r="E173" s="4"/>
      <c r="F173" s="345"/>
      <c r="G173" s="352" t="str">
        <f>IFERROR(VLOOKUP(Tabla46[[#This Row],[ID RIESGO]],'1. IDENTIFICACION DEL RIESGO'!$AB$27:$AL$36,11,0),"")</f>
        <v/>
      </c>
      <c r="H173" s="173"/>
      <c r="I173" s="173"/>
      <c r="J173" s="173"/>
      <c r="K173" s="173"/>
      <c r="L173" s="175"/>
      <c r="M173" s="175"/>
      <c r="N173" s="173" t="str">
        <f>IF(Tabla46[[#This Row],[ID RIESGO]]="","",IF(Tabla46[[#This Row],[DESCRIPCION DEL CONTROL]]="",0,15))</f>
        <v/>
      </c>
      <c r="O173" s="169" t="str">
        <f>IF(Tabla46[[#This Row],[ID RIESGO]]="","",IF(Tabla46[[#This Row],[RESPONSABLE DEL CONTROL (CARGO)]]="",0,20))</f>
        <v/>
      </c>
      <c r="P173" s="345">
        <f>IF(Tabla46[[#This Row],[PERIODICIDAD DE EJECUCIÓN DEL CONTROL]]="",0,20)</f>
        <v>0</v>
      </c>
      <c r="Q1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345" t="str">
        <f>IF(ISTEXT(Tabla46[[#This Row],[VALOR EVALUACION DISENO]]),"",IF(Tabla46[[#This Row],[VALOR EVALUACION DISENO]]&gt;96,DATOS!$AV$21,IF(Tabla46[[#This Row],[VALOR EVALUACION DISENO]]&gt;=86,DATOS!$AV$22,DATOS!$AV$23)))</f>
        <v/>
      </c>
      <c r="S173" s="352"/>
      <c r="T173" s="345" t="str">
        <f>IFERROR(VLOOKUP(Tabla46[[#This Row],[% DE CUMPLIMIENTO DE LA EJECUCION DEL CONTROL]],DATOS!$AS$38:$AT$40,2,0),"")</f>
        <v/>
      </c>
      <c r="U173" s="353" t="str">
        <f>IF(Tabla46[[#This Row],[RESULTADO EVALUACIÓN DEL DISEÑO DEL CONTROL]]="","",SUMIFS(DATOS!$AT$49:$AT$57,DATOS!$AR$49:$AR$57,Tabla46[[#This Row],[RESULTADO EVALUACIÓN DEL DISEÑO DEL CONTROL]],DATOS!$AS$49:$AS$57,Tabla46[[#This Row],[RESULTADO EVALUACION DE LA EJECUCION]]))</f>
        <v/>
      </c>
    </row>
    <row r="174" spans="1:21" ht="15" customHeight="1" x14ac:dyDescent="0.25">
      <c r="A174" s="3"/>
      <c r="B174" s="2"/>
      <c r="C174" s="2"/>
      <c r="D174" s="72"/>
      <c r="E174" s="4"/>
      <c r="F174" s="345"/>
      <c r="G174" s="352" t="str">
        <f>IFERROR(VLOOKUP(Tabla46[[#This Row],[ID RIESGO]],'1. IDENTIFICACION DEL RIESGO'!$AB$27:$AL$36,11,0),"")</f>
        <v/>
      </c>
      <c r="H174" s="173"/>
      <c r="I174" s="173"/>
      <c r="J174" s="173"/>
      <c r="K174" s="173"/>
      <c r="L174" s="175"/>
      <c r="M174" s="175"/>
      <c r="N174" s="173" t="str">
        <f>IF(Tabla46[[#This Row],[ID RIESGO]]="","",IF(Tabla46[[#This Row],[DESCRIPCION DEL CONTROL]]="",0,15))</f>
        <v/>
      </c>
      <c r="O174" s="169" t="str">
        <f>IF(Tabla46[[#This Row],[ID RIESGO]]="","",IF(Tabla46[[#This Row],[RESPONSABLE DEL CONTROL (CARGO)]]="",0,20))</f>
        <v/>
      </c>
      <c r="P174" s="345">
        <f>IF(Tabla46[[#This Row],[PERIODICIDAD DE EJECUCIÓN DEL CONTROL]]="",0,20)</f>
        <v>0</v>
      </c>
      <c r="Q1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345" t="str">
        <f>IF(ISTEXT(Tabla46[[#This Row],[VALOR EVALUACION DISENO]]),"",IF(Tabla46[[#This Row],[VALOR EVALUACION DISENO]]&gt;96,DATOS!$AV$21,IF(Tabla46[[#This Row],[VALOR EVALUACION DISENO]]&gt;=86,DATOS!$AV$22,DATOS!$AV$23)))</f>
        <v/>
      </c>
      <c r="S174" s="352"/>
      <c r="T174" s="345" t="str">
        <f>IFERROR(VLOOKUP(Tabla46[[#This Row],[% DE CUMPLIMIENTO DE LA EJECUCION DEL CONTROL]],DATOS!$AS$38:$AT$40,2,0),"")</f>
        <v/>
      </c>
      <c r="U174" s="353" t="str">
        <f>IF(Tabla46[[#This Row],[RESULTADO EVALUACIÓN DEL DISEÑO DEL CONTROL]]="","",SUMIFS(DATOS!$AT$49:$AT$57,DATOS!$AR$49:$AR$57,Tabla46[[#This Row],[RESULTADO EVALUACIÓN DEL DISEÑO DEL CONTROL]],DATOS!$AS$49:$AS$57,Tabla46[[#This Row],[RESULTADO EVALUACION DE LA EJECUCION]]))</f>
        <v/>
      </c>
    </row>
    <row r="175" spans="1:21" ht="15" customHeight="1" x14ac:dyDescent="0.25">
      <c r="A175" s="3"/>
      <c r="B175" s="2"/>
      <c r="C175" s="2"/>
      <c r="D175" s="72"/>
      <c r="E175" s="4"/>
      <c r="F175" s="345"/>
      <c r="G175" s="352" t="str">
        <f>IFERROR(VLOOKUP(Tabla46[[#This Row],[ID RIESGO]],'1. IDENTIFICACION DEL RIESGO'!$AB$27:$AL$36,11,0),"")</f>
        <v/>
      </c>
      <c r="H175" s="173"/>
      <c r="I175" s="173"/>
      <c r="J175" s="173"/>
      <c r="K175" s="173"/>
      <c r="L175" s="175"/>
      <c r="M175" s="175"/>
      <c r="N175" s="173" t="str">
        <f>IF(Tabla46[[#This Row],[ID RIESGO]]="","",IF(Tabla46[[#This Row],[DESCRIPCION DEL CONTROL]]="",0,15))</f>
        <v/>
      </c>
      <c r="O175" s="169" t="str">
        <f>IF(Tabla46[[#This Row],[ID RIESGO]]="","",IF(Tabla46[[#This Row],[RESPONSABLE DEL CONTROL (CARGO)]]="",0,20))</f>
        <v/>
      </c>
      <c r="P175" s="345">
        <f>IF(Tabla46[[#This Row],[PERIODICIDAD DE EJECUCIÓN DEL CONTROL]]="",0,20)</f>
        <v>0</v>
      </c>
      <c r="Q1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345" t="str">
        <f>IF(ISTEXT(Tabla46[[#This Row],[VALOR EVALUACION DISENO]]),"",IF(Tabla46[[#This Row],[VALOR EVALUACION DISENO]]&gt;96,DATOS!$AV$21,IF(Tabla46[[#This Row],[VALOR EVALUACION DISENO]]&gt;=86,DATOS!$AV$22,DATOS!$AV$23)))</f>
        <v/>
      </c>
      <c r="S175" s="352"/>
      <c r="T175" s="345" t="str">
        <f>IFERROR(VLOOKUP(Tabla46[[#This Row],[% DE CUMPLIMIENTO DE LA EJECUCION DEL CONTROL]],DATOS!$AS$38:$AT$40,2,0),"")</f>
        <v/>
      </c>
      <c r="U175" s="353" t="str">
        <f>IF(Tabla46[[#This Row],[RESULTADO EVALUACIÓN DEL DISEÑO DEL CONTROL]]="","",SUMIFS(DATOS!$AT$49:$AT$57,DATOS!$AR$49:$AR$57,Tabla46[[#This Row],[RESULTADO EVALUACIÓN DEL DISEÑO DEL CONTROL]],DATOS!$AS$49:$AS$57,Tabla46[[#This Row],[RESULTADO EVALUACION DE LA EJECUCION]]))</f>
        <v/>
      </c>
    </row>
    <row r="176" spans="1:21" ht="15" customHeight="1" x14ac:dyDescent="0.25">
      <c r="A176" s="3"/>
      <c r="B176" s="2"/>
      <c r="C176" s="2"/>
      <c r="D176" s="72"/>
      <c r="E176" s="4"/>
      <c r="F176" s="345"/>
      <c r="G176" s="352" t="str">
        <f>IFERROR(VLOOKUP(Tabla46[[#This Row],[ID RIESGO]],'1. IDENTIFICACION DEL RIESGO'!$AB$27:$AL$36,11,0),"")</f>
        <v/>
      </c>
      <c r="H176" s="173"/>
      <c r="I176" s="173"/>
      <c r="J176" s="173"/>
      <c r="K176" s="173"/>
      <c r="L176" s="175"/>
      <c r="M176" s="175"/>
      <c r="N176" s="173" t="str">
        <f>IF(Tabla46[[#This Row],[ID RIESGO]]="","",IF(Tabla46[[#This Row],[DESCRIPCION DEL CONTROL]]="",0,15))</f>
        <v/>
      </c>
      <c r="O176" s="169" t="str">
        <f>IF(Tabla46[[#This Row],[ID RIESGO]]="","",IF(Tabla46[[#This Row],[RESPONSABLE DEL CONTROL (CARGO)]]="",0,20))</f>
        <v/>
      </c>
      <c r="P176" s="345">
        <f>IF(Tabla46[[#This Row],[PERIODICIDAD DE EJECUCIÓN DEL CONTROL]]="",0,20)</f>
        <v>0</v>
      </c>
      <c r="Q1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345" t="str">
        <f>IF(ISTEXT(Tabla46[[#This Row],[VALOR EVALUACION DISENO]]),"",IF(Tabla46[[#This Row],[VALOR EVALUACION DISENO]]&gt;96,DATOS!$AV$21,IF(Tabla46[[#This Row],[VALOR EVALUACION DISENO]]&gt;=86,DATOS!$AV$22,DATOS!$AV$23)))</f>
        <v/>
      </c>
      <c r="S176" s="352"/>
      <c r="T176" s="345" t="str">
        <f>IFERROR(VLOOKUP(Tabla46[[#This Row],[% DE CUMPLIMIENTO DE LA EJECUCION DEL CONTROL]],DATOS!$AS$38:$AT$40,2,0),"")</f>
        <v/>
      </c>
      <c r="U176" s="353" t="str">
        <f>IF(Tabla46[[#This Row],[RESULTADO EVALUACIÓN DEL DISEÑO DEL CONTROL]]="","",SUMIFS(DATOS!$AT$49:$AT$57,DATOS!$AR$49:$AR$57,Tabla46[[#This Row],[RESULTADO EVALUACIÓN DEL DISEÑO DEL CONTROL]],DATOS!$AS$49:$AS$57,Tabla46[[#This Row],[RESULTADO EVALUACION DE LA EJECUCION]]))</f>
        <v/>
      </c>
    </row>
    <row r="177" spans="1:21" ht="15" customHeight="1" x14ac:dyDescent="0.25">
      <c r="A177" s="3"/>
      <c r="B177" s="2"/>
      <c r="C177" s="2"/>
      <c r="D177" s="72"/>
      <c r="E177" s="4"/>
      <c r="F177" s="345"/>
      <c r="G177" s="352" t="str">
        <f>IFERROR(VLOOKUP(Tabla46[[#This Row],[ID RIESGO]],'1. IDENTIFICACION DEL RIESGO'!$AB$27:$AL$36,11,0),"")</f>
        <v/>
      </c>
      <c r="H177" s="173"/>
      <c r="I177" s="173"/>
      <c r="J177" s="173"/>
      <c r="K177" s="173"/>
      <c r="L177" s="175"/>
      <c r="M177" s="175"/>
      <c r="N177" s="173" t="str">
        <f>IF(Tabla46[[#This Row],[ID RIESGO]]="","",IF(Tabla46[[#This Row],[DESCRIPCION DEL CONTROL]]="",0,15))</f>
        <v/>
      </c>
      <c r="O177" s="169" t="str">
        <f>IF(Tabla46[[#This Row],[ID RIESGO]]="","",IF(Tabla46[[#This Row],[RESPONSABLE DEL CONTROL (CARGO)]]="",0,20))</f>
        <v/>
      </c>
      <c r="P177" s="345">
        <f>IF(Tabla46[[#This Row],[PERIODICIDAD DE EJECUCIÓN DEL CONTROL]]="",0,20)</f>
        <v>0</v>
      </c>
      <c r="Q1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345" t="str">
        <f>IF(ISTEXT(Tabla46[[#This Row],[VALOR EVALUACION DISENO]]),"",IF(Tabla46[[#This Row],[VALOR EVALUACION DISENO]]&gt;96,DATOS!$AV$21,IF(Tabla46[[#This Row],[VALOR EVALUACION DISENO]]&gt;=86,DATOS!$AV$22,DATOS!$AV$23)))</f>
        <v/>
      </c>
      <c r="S177" s="352"/>
      <c r="T177" s="345" t="str">
        <f>IFERROR(VLOOKUP(Tabla46[[#This Row],[% DE CUMPLIMIENTO DE LA EJECUCION DEL CONTROL]],DATOS!$AS$38:$AT$40,2,0),"")</f>
        <v/>
      </c>
      <c r="U177" s="353" t="str">
        <f>IF(Tabla46[[#This Row],[RESULTADO EVALUACIÓN DEL DISEÑO DEL CONTROL]]="","",SUMIFS(DATOS!$AT$49:$AT$57,DATOS!$AR$49:$AR$57,Tabla46[[#This Row],[RESULTADO EVALUACIÓN DEL DISEÑO DEL CONTROL]],DATOS!$AS$49:$AS$57,Tabla46[[#This Row],[RESULTADO EVALUACION DE LA EJECUCION]]))</f>
        <v/>
      </c>
    </row>
    <row r="178" spans="1:21" ht="15" customHeight="1" x14ac:dyDescent="0.25">
      <c r="A178" s="3"/>
      <c r="B178" s="2"/>
      <c r="C178" s="2"/>
      <c r="D178" s="72"/>
      <c r="E178" s="4"/>
      <c r="F178" s="345"/>
      <c r="G178" s="352" t="str">
        <f>IFERROR(VLOOKUP(Tabla46[[#This Row],[ID RIESGO]],'1. IDENTIFICACION DEL RIESGO'!$AB$27:$AL$36,11,0),"")</f>
        <v/>
      </c>
      <c r="H178" s="173"/>
      <c r="I178" s="173"/>
      <c r="J178" s="173"/>
      <c r="K178" s="173"/>
      <c r="L178" s="175"/>
      <c r="M178" s="175"/>
      <c r="N178" s="173" t="str">
        <f>IF(Tabla46[[#This Row],[ID RIESGO]]="","",IF(Tabla46[[#This Row],[DESCRIPCION DEL CONTROL]]="",0,15))</f>
        <v/>
      </c>
      <c r="O178" s="169" t="str">
        <f>IF(Tabla46[[#This Row],[ID RIESGO]]="","",IF(Tabla46[[#This Row],[RESPONSABLE DEL CONTROL (CARGO)]]="",0,20))</f>
        <v/>
      </c>
      <c r="P178" s="345">
        <f>IF(Tabla46[[#This Row],[PERIODICIDAD DE EJECUCIÓN DEL CONTROL]]="",0,20)</f>
        <v>0</v>
      </c>
      <c r="Q1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345" t="str">
        <f>IF(ISTEXT(Tabla46[[#This Row],[VALOR EVALUACION DISENO]]),"",IF(Tabla46[[#This Row],[VALOR EVALUACION DISENO]]&gt;96,DATOS!$AV$21,IF(Tabla46[[#This Row],[VALOR EVALUACION DISENO]]&gt;=86,DATOS!$AV$22,DATOS!$AV$23)))</f>
        <v/>
      </c>
      <c r="S178" s="352"/>
      <c r="T178" s="345" t="str">
        <f>IFERROR(VLOOKUP(Tabla46[[#This Row],[% DE CUMPLIMIENTO DE LA EJECUCION DEL CONTROL]],DATOS!$AS$38:$AT$40,2,0),"")</f>
        <v/>
      </c>
      <c r="U178" s="353" t="str">
        <f>IF(Tabla46[[#This Row],[RESULTADO EVALUACIÓN DEL DISEÑO DEL CONTROL]]="","",SUMIFS(DATOS!$AT$49:$AT$57,DATOS!$AR$49:$AR$57,Tabla46[[#This Row],[RESULTADO EVALUACIÓN DEL DISEÑO DEL CONTROL]],DATOS!$AS$49:$AS$57,Tabla46[[#This Row],[RESULTADO EVALUACION DE LA EJECUCION]]))</f>
        <v/>
      </c>
    </row>
    <row r="179" spans="1:21" ht="15" customHeight="1" x14ac:dyDescent="0.25">
      <c r="A179" s="3"/>
      <c r="B179" s="2"/>
      <c r="C179" s="2"/>
      <c r="D179" s="72"/>
      <c r="E179" s="4"/>
      <c r="F179" s="345"/>
      <c r="G179" s="352" t="str">
        <f>IFERROR(VLOOKUP(Tabla46[[#This Row],[ID RIESGO]],'1. IDENTIFICACION DEL RIESGO'!$AB$27:$AL$36,11,0),"")</f>
        <v/>
      </c>
      <c r="H179" s="173"/>
      <c r="I179" s="173"/>
      <c r="J179" s="173"/>
      <c r="K179" s="173"/>
      <c r="L179" s="175"/>
      <c r="M179" s="175"/>
      <c r="N179" s="173" t="str">
        <f>IF(Tabla46[[#This Row],[ID RIESGO]]="","",IF(Tabla46[[#This Row],[DESCRIPCION DEL CONTROL]]="",0,15))</f>
        <v/>
      </c>
      <c r="O179" s="169" t="str">
        <f>IF(Tabla46[[#This Row],[ID RIESGO]]="","",IF(Tabla46[[#This Row],[RESPONSABLE DEL CONTROL (CARGO)]]="",0,20))</f>
        <v/>
      </c>
      <c r="P179" s="345">
        <f>IF(Tabla46[[#This Row],[PERIODICIDAD DE EJECUCIÓN DEL CONTROL]]="",0,20)</f>
        <v>0</v>
      </c>
      <c r="Q1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345" t="str">
        <f>IF(ISTEXT(Tabla46[[#This Row],[VALOR EVALUACION DISENO]]),"",IF(Tabla46[[#This Row],[VALOR EVALUACION DISENO]]&gt;96,DATOS!$AV$21,IF(Tabla46[[#This Row],[VALOR EVALUACION DISENO]]&gt;=86,DATOS!$AV$22,DATOS!$AV$23)))</f>
        <v/>
      </c>
      <c r="S179" s="352"/>
      <c r="T179" s="345" t="str">
        <f>IFERROR(VLOOKUP(Tabla46[[#This Row],[% DE CUMPLIMIENTO DE LA EJECUCION DEL CONTROL]],DATOS!$AS$38:$AT$40,2,0),"")</f>
        <v/>
      </c>
      <c r="U179" s="353" t="str">
        <f>IF(Tabla46[[#This Row],[RESULTADO EVALUACIÓN DEL DISEÑO DEL CONTROL]]="","",SUMIFS(DATOS!$AT$49:$AT$57,DATOS!$AR$49:$AR$57,Tabla46[[#This Row],[RESULTADO EVALUACIÓN DEL DISEÑO DEL CONTROL]],DATOS!$AS$49:$AS$57,Tabla46[[#This Row],[RESULTADO EVALUACION DE LA EJECUCION]]))</f>
        <v/>
      </c>
    </row>
    <row r="180" spans="1:21" ht="15" customHeight="1" x14ac:dyDescent="0.25">
      <c r="A180" s="3"/>
      <c r="B180" s="2"/>
      <c r="C180" s="2"/>
      <c r="D180" s="72"/>
      <c r="E180" s="4"/>
      <c r="F180" s="345"/>
      <c r="G180" s="352" t="str">
        <f>IFERROR(VLOOKUP(Tabla46[[#This Row],[ID RIESGO]],'1. IDENTIFICACION DEL RIESGO'!$AB$27:$AL$36,11,0),"")</f>
        <v/>
      </c>
      <c r="H180" s="173"/>
      <c r="I180" s="173"/>
      <c r="J180" s="173"/>
      <c r="K180" s="173"/>
      <c r="L180" s="175"/>
      <c r="M180" s="175"/>
      <c r="N180" s="173" t="str">
        <f>IF(Tabla46[[#This Row],[ID RIESGO]]="","",IF(Tabla46[[#This Row],[DESCRIPCION DEL CONTROL]]="",0,15))</f>
        <v/>
      </c>
      <c r="O180" s="169" t="str">
        <f>IF(Tabla46[[#This Row],[ID RIESGO]]="","",IF(Tabla46[[#This Row],[RESPONSABLE DEL CONTROL (CARGO)]]="",0,20))</f>
        <v/>
      </c>
      <c r="P180" s="345">
        <f>IF(Tabla46[[#This Row],[PERIODICIDAD DE EJECUCIÓN DEL CONTROL]]="",0,20)</f>
        <v>0</v>
      </c>
      <c r="Q1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345" t="str">
        <f>IF(ISTEXT(Tabla46[[#This Row],[VALOR EVALUACION DISENO]]),"",IF(Tabla46[[#This Row],[VALOR EVALUACION DISENO]]&gt;96,DATOS!$AV$21,IF(Tabla46[[#This Row],[VALOR EVALUACION DISENO]]&gt;=86,DATOS!$AV$22,DATOS!$AV$23)))</f>
        <v/>
      </c>
      <c r="S180" s="352"/>
      <c r="T180" s="345" t="str">
        <f>IFERROR(VLOOKUP(Tabla46[[#This Row],[% DE CUMPLIMIENTO DE LA EJECUCION DEL CONTROL]],DATOS!$AS$38:$AT$40,2,0),"")</f>
        <v/>
      </c>
      <c r="U180" s="353" t="str">
        <f>IF(Tabla46[[#This Row],[RESULTADO EVALUACIÓN DEL DISEÑO DEL CONTROL]]="","",SUMIFS(DATOS!$AT$49:$AT$57,DATOS!$AR$49:$AR$57,Tabla46[[#This Row],[RESULTADO EVALUACIÓN DEL DISEÑO DEL CONTROL]],DATOS!$AS$49:$AS$57,Tabla46[[#This Row],[RESULTADO EVALUACION DE LA EJECUCION]]))</f>
        <v/>
      </c>
    </row>
    <row r="181" spans="1:21" ht="15" customHeight="1" x14ac:dyDescent="0.25">
      <c r="A181" s="3"/>
      <c r="B181" s="2"/>
      <c r="C181" s="2"/>
      <c r="D181" s="72"/>
      <c r="E181" s="4"/>
      <c r="F181" s="345"/>
      <c r="G181" s="352" t="str">
        <f>IFERROR(VLOOKUP(Tabla46[[#This Row],[ID RIESGO]],'1. IDENTIFICACION DEL RIESGO'!$AB$27:$AL$36,11,0),"")</f>
        <v/>
      </c>
      <c r="H181" s="173"/>
      <c r="I181" s="173"/>
      <c r="J181" s="173"/>
      <c r="K181" s="173"/>
      <c r="L181" s="175"/>
      <c r="M181" s="175"/>
      <c r="N181" s="173" t="str">
        <f>IF(Tabla46[[#This Row],[ID RIESGO]]="","",IF(Tabla46[[#This Row],[DESCRIPCION DEL CONTROL]]="",0,15))</f>
        <v/>
      </c>
      <c r="O181" s="169" t="str">
        <f>IF(Tabla46[[#This Row],[ID RIESGO]]="","",IF(Tabla46[[#This Row],[RESPONSABLE DEL CONTROL (CARGO)]]="",0,20))</f>
        <v/>
      </c>
      <c r="P181" s="345">
        <f>IF(Tabla46[[#This Row],[PERIODICIDAD DE EJECUCIÓN DEL CONTROL]]="",0,20)</f>
        <v>0</v>
      </c>
      <c r="Q1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345" t="str">
        <f>IF(ISTEXT(Tabla46[[#This Row],[VALOR EVALUACION DISENO]]),"",IF(Tabla46[[#This Row],[VALOR EVALUACION DISENO]]&gt;96,DATOS!$AV$21,IF(Tabla46[[#This Row],[VALOR EVALUACION DISENO]]&gt;=86,DATOS!$AV$22,DATOS!$AV$23)))</f>
        <v/>
      </c>
      <c r="S181" s="352"/>
      <c r="T181" s="345" t="str">
        <f>IFERROR(VLOOKUP(Tabla46[[#This Row],[% DE CUMPLIMIENTO DE LA EJECUCION DEL CONTROL]],DATOS!$AS$38:$AT$40,2,0),"")</f>
        <v/>
      </c>
      <c r="U181" s="353" t="str">
        <f>IF(Tabla46[[#This Row],[RESULTADO EVALUACIÓN DEL DISEÑO DEL CONTROL]]="","",SUMIFS(DATOS!$AT$49:$AT$57,DATOS!$AR$49:$AR$57,Tabla46[[#This Row],[RESULTADO EVALUACIÓN DEL DISEÑO DEL CONTROL]],DATOS!$AS$49:$AS$57,Tabla46[[#This Row],[RESULTADO EVALUACION DE LA EJECUCION]]))</f>
        <v/>
      </c>
    </row>
    <row r="182" spans="1:21" ht="15" customHeight="1" x14ac:dyDescent="0.25">
      <c r="A182" s="3"/>
      <c r="B182" s="2"/>
      <c r="C182" s="2"/>
      <c r="D182" s="72"/>
      <c r="E182" s="4"/>
      <c r="F182" s="345"/>
      <c r="G182" s="352" t="str">
        <f>IFERROR(VLOOKUP(Tabla46[[#This Row],[ID RIESGO]],'1. IDENTIFICACION DEL RIESGO'!$AB$27:$AL$36,11,0),"")</f>
        <v/>
      </c>
      <c r="H182" s="173"/>
      <c r="I182" s="173"/>
      <c r="J182" s="173"/>
      <c r="K182" s="173"/>
      <c r="L182" s="175"/>
      <c r="M182" s="175"/>
      <c r="N182" s="173" t="str">
        <f>IF(Tabla46[[#This Row],[ID RIESGO]]="","",IF(Tabla46[[#This Row],[DESCRIPCION DEL CONTROL]]="",0,15))</f>
        <v/>
      </c>
      <c r="O182" s="169" t="str">
        <f>IF(Tabla46[[#This Row],[ID RIESGO]]="","",IF(Tabla46[[#This Row],[RESPONSABLE DEL CONTROL (CARGO)]]="",0,20))</f>
        <v/>
      </c>
      <c r="P182" s="345">
        <f>IF(Tabla46[[#This Row],[PERIODICIDAD DE EJECUCIÓN DEL CONTROL]]="",0,20)</f>
        <v>0</v>
      </c>
      <c r="Q1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345" t="str">
        <f>IF(ISTEXT(Tabla46[[#This Row],[VALOR EVALUACION DISENO]]),"",IF(Tabla46[[#This Row],[VALOR EVALUACION DISENO]]&gt;96,DATOS!$AV$21,IF(Tabla46[[#This Row],[VALOR EVALUACION DISENO]]&gt;=86,DATOS!$AV$22,DATOS!$AV$23)))</f>
        <v/>
      </c>
      <c r="S182" s="352"/>
      <c r="T182" s="345" t="str">
        <f>IFERROR(VLOOKUP(Tabla46[[#This Row],[% DE CUMPLIMIENTO DE LA EJECUCION DEL CONTROL]],DATOS!$AS$38:$AT$40,2,0),"")</f>
        <v/>
      </c>
      <c r="U182" s="353" t="str">
        <f>IF(Tabla46[[#This Row],[RESULTADO EVALUACIÓN DEL DISEÑO DEL CONTROL]]="","",SUMIFS(DATOS!$AT$49:$AT$57,DATOS!$AR$49:$AR$57,Tabla46[[#This Row],[RESULTADO EVALUACIÓN DEL DISEÑO DEL CONTROL]],DATOS!$AS$49:$AS$57,Tabla46[[#This Row],[RESULTADO EVALUACION DE LA EJECUCION]]))</f>
        <v/>
      </c>
    </row>
    <row r="183" spans="1:21" ht="15" customHeight="1" x14ac:dyDescent="0.25">
      <c r="A183" s="3"/>
      <c r="B183" s="2"/>
      <c r="C183" s="2"/>
      <c r="D183" s="72"/>
      <c r="E183" s="4"/>
      <c r="F183" s="345"/>
      <c r="G183" s="352" t="str">
        <f>IFERROR(VLOOKUP(Tabla46[[#This Row],[ID RIESGO]],'1. IDENTIFICACION DEL RIESGO'!$AB$27:$AL$36,11,0),"")</f>
        <v/>
      </c>
      <c r="H183" s="173"/>
      <c r="I183" s="173"/>
      <c r="J183" s="173"/>
      <c r="K183" s="173"/>
      <c r="L183" s="175"/>
      <c r="M183" s="175"/>
      <c r="N183" s="173" t="str">
        <f>IF(Tabla46[[#This Row],[ID RIESGO]]="","",IF(Tabla46[[#This Row],[DESCRIPCION DEL CONTROL]]="",0,15))</f>
        <v/>
      </c>
      <c r="O183" s="169" t="str">
        <f>IF(Tabla46[[#This Row],[ID RIESGO]]="","",IF(Tabla46[[#This Row],[RESPONSABLE DEL CONTROL (CARGO)]]="",0,20))</f>
        <v/>
      </c>
      <c r="P183" s="345">
        <f>IF(Tabla46[[#This Row],[PERIODICIDAD DE EJECUCIÓN DEL CONTROL]]="",0,20)</f>
        <v>0</v>
      </c>
      <c r="Q1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345" t="str">
        <f>IF(ISTEXT(Tabla46[[#This Row],[VALOR EVALUACION DISENO]]),"",IF(Tabla46[[#This Row],[VALOR EVALUACION DISENO]]&gt;96,DATOS!$AV$21,IF(Tabla46[[#This Row],[VALOR EVALUACION DISENO]]&gt;=86,DATOS!$AV$22,DATOS!$AV$23)))</f>
        <v/>
      </c>
      <c r="S183" s="352"/>
      <c r="T183" s="345" t="str">
        <f>IFERROR(VLOOKUP(Tabla46[[#This Row],[% DE CUMPLIMIENTO DE LA EJECUCION DEL CONTROL]],DATOS!$AS$38:$AT$40,2,0),"")</f>
        <v/>
      </c>
      <c r="U183" s="353" t="str">
        <f>IF(Tabla46[[#This Row],[RESULTADO EVALUACIÓN DEL DISEÑO DEL CONTROL]]="","",SUMIFS(DATOS!$AT$49:$AT$57,DATOS!$AR$49:$AR$57,Tabla46[[#This Row],[RESULTADO EVALUACIÓN DEL DISEÑO DEL CONTROL]],DATOS!$AS$49:$AS$57,Tabla46[[#This Row],[RESULTADO EVALUACION DE LA EJECUCION]]))</f>
        <v/>
      </c>
    </row>
    <row r="184" spans="1:21" ht="15" customHeight="1" x14ac:dyDescent="0.25">
      <c r="A184" s="3"/>
      <c r="B184" s="2"/>
      <c r="C184" s="2"/>
      <c r="D184" s="72"/>
      <c r="E184" s="4"/>
      <c r="F184" s="345"/>
      <c r="G184" s="352" t="str">
        <f>IFERROR(VLOOKUP(Tabla46[[#This Row],[ID RIESGO]],'1. IDENTIFICACION DEL RIESGO'!$AB$27:$AL$36,11,0),"")</f>
        <v/>
      </c>
      <c r="H184" s="173"/>
      <c r="I184" s="173"/>
      <c r="J184" s="173"/>
      <c r="K184" s="173"/>
      <c r="L184" s="175"/>
      <c r="M184" s="175"/>
      <c r="N184" s="173" t="str">
        <f>IF(Tabla46[[#This Row],[ID RIESGO]]="","",IF(Tabla46[[#This Row],[DESCRIPCION DEL CONTROL]]="",0,15))</f>
        <v/>
      </c>
      <c r="O184" s="169" t="str">
        <f>IF(Tabla46[[#This Row],[ID RIESGO]]="","",IF(Tabla46[[#This Row],[RESPONSABLE DEL CONTROL (CARGO)]]="",0,20))</f>
        <v/>
      </c>
      <c r="P184" s="345">
        <f>IF(Tabla46[[#This Row],[PERIODICIDAD DE EJECUCIÓN DEL CONTROL]]="",0,20)</f>
        <v>0</v>
      </c>
      <c r="Q1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345" t="str">
        <f>IF(ISTEXT(Tabla46[[#This Row],[VALOR EVALUACION DISENO]]),"",IF(Tabla46[[#This Row],[VALOR EVALUACION DISENO]]&gt;96,DATOS!$AV$21,IF(Tabla46[[#This Row],[VALOR EVALUACION DISENO]]&gt;=86,DATOS!$AV$22,DATOS!$AV$23)))</f>
        <v/>
      </c>
      <c r="S184" s="352"/>
      <c r="T184" s="345" t="str">
        <f>IFERROR(VLOOKUP(Tabla46[[#This Row],[% DE CUMPLIMIENTO DE LA EJECUCION DEL CONTROL]],DATOS!$AS$38:$AT$40,2,0),"")</f>
        <v/>
      </c>
      <c r="U184" s="353" t="str">
        <f>IF(Tabla46[[#This Row],[RESULTADO EVALUACIÓN DEL DISEÑO DEL CONTROL]]="","",SUMIFS(DATOS!$AT$49:$AT$57,DATOS!$AR$49:$AR$57,Tabla46[[#This Row],[RESULTADO EVALUACIÓN DEL DISEÑO DEL CONTROL]],DATOS!$AS$49:$AS$57,Tabla46[[#This Row],[RESULTADO EVALUACION DE LA EJECUCION]]))</f>
        <v/>
      </c>
    </row>
    <row r="185" spans="1:21" ht="15" customHeight="1" x14ac:dyDescent="0.25">
      <c r="A185" s="3"/>
      <c r="B185" s="2"/>
      <c r="C185" s="2"/>
      <c r="D185" s="72"/>
      <c r="E185" s="4"/>
      <c r="F185" s="345"/>
      <c r="G185" s="352" t="str">
        <f>IFERROR(VLOOKUP(Tabla46[[#This Row],[ID RIESGO]],'1. IDENTIFICACION DEL RIESGO'!$AB$27:$AL$36,11,0),"")</f>
        <v/>
      </c>
      <c r="H185" s="173"/>
      <c r="I185" s="173"/>
      <c r="J185" s="173"/>
      <c r="K185" s="173"/>
      <c r="L185" s="175"/>
      <c r="M185" s="175"/>
      <c r="N185" s="173" t="str">
        <f>IF(Tabla46[[#This Row],[ID RIESGO]]="","",IF(Tabla46[[#This Row],[DESCRIPCION DEL CONTROL]]="",0,15))</f>
        <v/>
      </c>
      <c r="O185" s="169" t="str">
        <f>IF(Tabla46[[#This Row],[ID RIESGO]]="","",IF(Tabla46[[#This Row],[RESPONSABLE DEL CONTROL (CARGO)]]="",0,20))</f>
        <v/>
      </c>
      <c r="P185" s="345">
        <f>IF(Tabla46[[#This Row],[PERIODICIDAD DE EJECUCIÓN DEL CONTROL]]="",0,20)</f>
        <v>0</v>
      </c>
      <c r="Q1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345" t="str">
        <f>IF(ISTEXT(Tabla46[[#This Row],[VALOR EVALUACION DISENO]]),"",IF(Tabla46[[#This Row],[VALOR EVALUACION DISENO]]&gt;96,DATOS!$AV$21,IF(Tabla46[[#This Row],[VALOR EVALUACION DISENO]]&gt;=86,DATOS!$AV$22,DATOS!$AV$23)))</f>
        <v/>
      </c>
      <c r="S185" s="352"/>
      <c r="T185" s="345" t="str">
        <f>IFERROR(VLOOKUP(Tabla46[[#This Row],[% DE CUMPLIMIENTO DE LA EJECUCION DEL CONTROL]],DATOS!$AS$38:$AT$40,2,0),"")</f>
        <v/>
      </c>
      <c r="U185" s="353" t="str">
        <f>IF(Tabla46[[#This Row],[RESULTADO EVALUACIÓN DEL DISEÑO DEL CONTROL]]="","",SUMIFS(DATOS!$AT$49:$AT$57,DATOS!$AR$49:$AR$57,Tabla46[[#This Row],[RESULTADO EVALUACIÓN DEL DISEÑO DEL CONTROL]],DATOS!$AS$49:$AS$57,Tabla46[[#This Row],[RESULTADO EVALUACION DE LA EJECUCION]]))</f>
        <v/>
      </c>
    </row>
    <row r="186" spans="1:21" ht="15" customHeight="1" x14ac:dyDescent="0.25">
      <c r="A186" s="3"/>
      <c r="B186" s="2"/>
      <c r="C186" s="2"/>
      <c r="D186" s="72"/>
      <c r="E186" s="4"/>
      <c r="F186" s="345"/>
      <c r="G186" s="352" t="str">
        <f>IFERROR(VLOOKUP(Tabla46[[#This Row],[ID RIESGO]],'1. IDENTIFICACION DEL RIESGO'!$AB$27:$AL$36,11,0),"")</f>
        <v/>
      </c>
      <c r="H186" s="173"/>
      <c r="I186" s="173"/>
      <c r="J186" s="173"/>
      <c r="K186" s="173"/>
      <c r="L186" s="175"/>
      <c r="M186" s="175"/>
      <c r="N186" s="173" t="str">
        <f>IF(Tabla46[[#This Row],[ID RIESGO]]="","",IF(Tabla46[[#This Row],[DESCRIPCION DEL CONTROL]]="",0,15))</f>
        <v/>
      </c>
      <c r="O186" s="169" t="str">
        <f>IF(Tabla46[[#This Row],[ID RIESGO]]="","",IF(Tabla46[[#This Row],[RESPONSABLE DEL CONTROL (CARGO)]]="",0,20))</f>
        <v/>
      </c>
      <c r="P186" s="345">
        <f>IF(Tabla46[[#This Row],[PERIODICIDAD DE EJECUCIÓN DEL CONTROL]]="",0,20)</f>
        <v>0</v>
      </c>
      <c r="Q1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345" t="str">
        <f>IF(ISTEXT(Tabla46[[#This Row],[VALOR EVALUACION DISENO]]),"",IF(Tabla46[[#This Row],[VALOR EVALUACION DISENO]]&gt;96,DATOS!$AV$21,IF(Tabla46[[#This Row],[VALOR EVALUACION DISENO]]&gt;=86,DATOS!$AV$22,DATOS!$AV$23)))</f>
        <v/>
      </c>
      <c r="S186" s="352"/>
      <c r="T186" s="345" t="str">
        <f>IFERROR(VLOOKUP(Tabla46[[#This Row],[% DE CUMPLIMIENTO DE LA EJECUCION DEL CONTROL]],DATOS!$AS$38:$AT$40,2,0),"")</f>
        <v/>
      </c>
      <c r="U186" s="353" t="str">
        <f>IF(Tabla46[[#This Row],[RESULTADO EVALUACIÓN DEL DISEÑO DEL CONTROL]]="","",SUMIFS(DATOS!$AT$49:$AT$57,DATOS!$AR$49:$AR$57,Tabla46[[#This Row],[RESULTADO EVALUACIÓN DEL DISEÑO DEL CONTROL]],DATOS!$AS$49:$AS$57,Tabla46[[#This Row],[RESULTADO EVALUACION DE LA EJECUCION]]))</f>
        <v/>
      </c>
    </row>
    <row r="187" spans="1:21" ht="15" customHeight="1" x14ac:dyDescent="0.25">
      <c r="A187" s="3"/>
      <c r="B187" s="2"/>
      <c r="C187" s="2"/>
      <c r="D187" s="72"/>
      <c r="E187" s="4"/>
      <c r="F187" s="345"/>
      <c r="G187" s="352" t="str">
        <f>IFERROR(VLOOKUP(Tabla46[[#This Row],[ID RIESGO]],'1. IDENTIFICACION DEL RIESGO'!$AB$27:$AL$36,11,0),"")</f>
        <v/>
      </c>
      <c r="H187" s="173"/>
      <c r="I187" s="173"/>
      <c r="J187" s="173"/>
      <c r="K187" s="173"/>
      <c r="L187" s="175"/>
      <c r="M187" s="175"/>
      <c r="N187" s="173" t="str">
        <f>IF(Tabla46[[#This Row],[ID RIESGO]]="","",IF(Tabla46[[#This Row],[DESCRIPCION DEL CONTROL]]="",0,15))</f>
        <v/>
      </c>
      <c r="O187" s="169" t="str">
        <f>IF(Tabla46[[#This Row],[ID RIESGO]]="","",IF(Tabla46[[#This Row],[RESPONSABLE DEL CONTROL (CARGO)]]="",0,20))</f>
        <v/>
      </c>
      <c r="P187" s="345">
        <f>IF(Tabla46[[#This Row],[PERIODICIDAD DE EJECUCIÓN DEL CONTROL]]="",0,20)</f>
        <v>0</v>
      </c>
      <c r="Q1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345" t="str">
        <f>IF(ISTEXT(Tabla46[[#This Row],[VALOR EVALUACION DISENO]]),"",IF(Tabla46[[#This Row],[VALOR EVALUACION DISENO]]&gt;96,DATOS!$AV$21,IF(Tabla46[[#This Row],[VALOR EVALUACION DISENO]]&gt;=86,DATOS!$AV$22,DATOS!$AV$23)))</f>
        <v/>
      </c>
      <c r="S187" s="352"/>
      <c r="T187" s="345" t="str">
        <f>IFERROR(VLOOKUP(Tabla46[[#This Row],[% DE CUMPLIMIENTO DE LA EJECUCION DEL CONTROL]],DATOS!$AS$38:$AT$40,2,0),"")</f>
        <v/>
      </c>
      <c r="U187" s="353" t="str">
        <f>IF(Tabla46[[#This Row],[RESULTADO EVALUACIÓN DEL DISEÑO DEL CONTROL]]="","",SUMIFS(DATOS!$AT$49:$AT$57,DATOS!$AR$49:$AR$57,Tabla46[[#This Row],[RESULTADO EVALUACIÓN DEL DISEÑO DEL CONTROL]],DATOS!$AS$49:$AS$57,Tabla46[[#This Row],[RESULTADO EVALUACION DE LA EJECUCION]]))</f>
        <v/>
      </c>
    </row>
    <row r="188" spans="1:21" ht="15" customHeight="1" x14ac:dyDescent="0.25">
      <c r="A188" s="3"/>
      <c r="B188" s="2"/>
      <c r="C188" s="2"/>
      <c r="D188" s="72"/>
      <c r="E188" s="4"/>
      <c r="F188" s="345"/>
      <c r="G188" s="352" t="str">
        <f>IFERROR(VLOOKUP(Tabla46[[#This Row],[ID RIESGO]],'1. IDENTIFICACION DEL RIESGO'!$AB$27:$AL$36,11,0),"")</f>
        <v/>
      </c>
      <c r="H188" s="173"/>
      <c r="I188" s="173"/>
      <c r="J188" s="173"/>
      <c r="K188" s="173"/>
      <c r="L188" s="175"/>
      <c r="M188" s="175"/>
      <c r="N188" s="173" t="str">
        <f>IF(Tabla46[[#This Row],[ID RIESGO]]="","",IF(Tabla46[[#This Row],[DESCRIPCION DEL CONTROL]]="",0,15))</f>
        <v/>
      </c>
      <c r="O188" s="169" t="str">
        <f>IF(Tabla46[[#This Row],[ID RIESGO]]="","",IF(Tabla46[[#This Row],[RESPONSABLE DEL CONTROL (CARGO)]]="",0,20))</f>
        <v/>
      </c>
      <c r="P188" s="345">
        <f>IF(Tabla46[[#This Row],[PERIODICIDAD DE EJECUCIÓN DEL CONTROL]]="",0,20)</f>
        <v>0</v>
      </c>
      <c r="Q1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345" t="str">
        <f>IF(ISTEXT(Tabla46[[#This Row],[VALOR EVALUACION DISENO]]),"",IF(Tabla46[[#This Row],[VALOR EVALUACION DISENO]]&gt;96,DATOS!$AV$21,IF(Tabla46[[#This Row],[VALOR EVALUACION DISENO]]&gt;=86,DATOS!$AV$22,DATOS!$AV$23)))</f>
        <v/>
      </c>
      <c r="S188" s="352"/>
      <c r="T188" s="345" t="str">
        <f>IFERROR(VLOOKUP(Tabla46[[#This Row],[% DE CUMPLIMIENTO DE LA EJECUCION DEL CONTROL]],DATOS!$AS$38:$AT$40,2,0),"")</f>
        <v/>
      </c>
      <c r="U188" s="353" t="str">
        <f>IF(Tabla46[[#This Row],[RESULTADO EVALUACIÓN DEL DISEÑO DEL CONTROL]]="","",SUMIFS(DATOS!$AT$49:$AT$57,DATOS!$AR$49:$AR$57,Tabla46[[#This Row],[RESULTADO EVALUACIÓN DEL DISEÑO DEL CONTROL]],DATOS!$AS$49:$AS$57,Tabla46[[#This Row],[RESULTADO EVALUACION DE LA EJECUCION]]))</f>
        <v/>
      </c>
    </row>
    <row r="189" spans="1:21" ht="15" customHeight="1" x14ac:dyDescent="0.25">
      <c r="A189" s="3"/>
      <c r="B189" s="2"/>
      <c r="C189" s="2"/>
      <c r="D189" s="72"/>
      <c r="E189" s="4"/>
      <c r="F189" s="345"/>
      <c r="G189" s="352" t="str">
        <f>IFERROR(VLOOKUP(Tabla46[[#This Row],[ID RIESGO]],'1. IDENTIFICACION DEL RIESGO'!$AB$27:$AL$36,11,0),"")</f>
        <v/>
      </c>
      <c r="H189" s="173"/>
      <c r="I189" s="173"/>
      <c r="J189" s="173"/>
      <c r="K189" s="173"/>
      <c r="L189" s="175"/>
      <c r="M189" s="175"/>
      <c r="N189" s="173" t="str">
        <f>IF(Tabla46[[#This Row],[ID RIESGO]]="","",IF(Tabla46[[#This Row],[DESCRIPCION DEL CONTROL]]="",0,15))</f>
        <v/>
      </c>
      <c r="O189" s="169" t="str">
        <f>IF(Tabla46[[#This Row],[ID RIESGO]]="","",IF(Tabla46[[#This Row],[RESPONSABLE DEL CONTROL (CARGO)]]="",0,20))</f>
        <v/>
      </c>
      <c r="P189" s="345">
        <f>IF(Tabla46[[#This Row],[PERIODICIDAD DE EJECUCIÓN DEL CONTROL]]="",0,20)</f>
        <v>0</v>
      </c>
      <c r="Q1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345" t="str">
        <f>IF(ISTEXT(Tabla46[[#This Row],[VALOR EVALUACION DISENO]]),"",IF(Tabla46[[#This Row],[VALOR EVALUACION DISENO]]&gt;96,DATOS!$AV$21,IF(Tabla46[[#This Row],[VALOR EVALUACION DISENO]]&gt;=86,DATOS!$AV$22,DATOS!$AV$23)))</f>
        <v/>
      </c>
      <c r="S189" s="352"/>
      <c r="T189" s="345" t="str">
        <f>IFERROR(VLOOKUP(Tabla46[[#This Row],[% DE CUMPLIMIENTO DE LA EJECUCION DEL CONTROL]],DATOS!$AS$38:$AT$40,2,0),"")</f>
        <v/>
      </c>
      <c r="U189" s="353" t="str">
        <f>IF(Tabla46[[#This Row],[RESULTADO EVALUACIÓN DEL DISEÑO DEL CONTROL]]="","",SUMIFS(DATOS!$AT$49:$AT$57,DATOS!$AR$49:$AR$57,Tabla46[[#This Row],[RESULTADO EVALUACIÓN DEL DISEÑO DEL CONTROL]],DATOS!$AS$49:$AS$57,Tabla46[[#This Row],[RESULTADO EVALUACION DE LA EJECUCION]]))</f>
        <v/>
      </c>
    </row>
    <row r="190" spans="1:21" ht="15" customHeight="1" x14ac:dyDescent="0.25">
      <c r="A190" s="3"/>
      <c r="B190" s="2"/>
      <c r="C190" s="2"/>
      <c r="D190" s="72"/>
      <c r="E190" s="4"/>
      <c r="F190" s="345"/>
      <c r="G190" s="352" t="str">
        <f>IFERROR(VLOOKUP(Tabla46[[#This Row],[ID RIESGO]],'1. IDENTIFICACION DEL RIESGO'!$AB$27:$AL$36,11,0),"")</f>
        <v/>
      </c>
      <c r="H190" s="173"/>
      <c r="I190" s="173"/>
      <c r="J190" s="173"/>
      <c r="K190" s="173"/>
      <c r="L190" s="175"/>
      <c r="M190" s="175"/>
      <c r="N190" s="173" t="str">
        <f>IF(Tabla46[[#This Row],[ID RIESGO]]="","",IF(Tabla46[[#This Row],[DESCRIPCION DEL CONTROL]]="",0,15))</f>
        <v/>
      </c>
      <c r="O190" s="169" t="str">
        <f>IF(Tabla46[[#This Row],[ID RIESGO]]="","",IF(Tabla46[[#This Row],[RESPONSABLE DEL CONTROL (CARGO)]]="",0,20))</f>
        <v/>
      </c>
      <c r="P190" s="345">
        <f>IF(Tabla46[[#This Row],[PERIODICIDAD DE EJECUCIÓN DEL CONTROL]]="",0,20)</f>
        <v>0</v>
      </c>
      <c r="Q1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345" t="str">
        <f>IF(ISTEXT(Tabla46[[#This Row],[VALOR EVALUACION DISENO]]),"",IF(Tabla46[[#This Row],[VALOR EVALUACION DISENO]]&gt;96,DATOS!$AV$21,IF(Tabla46[[#This Row],[VALOR EVALUACION DISENO]]&gt;=86,DATOS!$AV$22,DATOS!$AV$23)))</f>
        <v/>
      </c>
      <c r="S190" s="352"/>
      <c r="T190" s="345" t="str">
        <f>IFERROR(VLOOKUP(Tabla46[[#This Row],[% DE CUMPLIMIENTO DE LA EJECUCION DEL CONTROL]],DATOS!$AS$38:$AT$40,2,0),"")</f>
        <v/>
      </c>
      <c r="U190" s="353" t="str">
        <f>IF(Tabla46[[#This Row],[RESULTADO EVALUACIÓN DEL DISEÑO DEL CONTROL]]="","",SUMIFS(DATOS!$AT$49:$AT$57,DATOS!$AR$49:$AR$57,Tabla46[[#This Row],[RESULTADO EVALUACIÓN DEL DISEÑO DEL CONTROL]],DATOS!$AS$49:$AS$57,Tabla46[[#This Row],[RESULTADO EVALUACION DE LA EJECUCION]]))</f>
        <v/>
      </c>
    </row>
    <row r="191" spans="1:21" ht="15" customHeight="1" x14ac:dyDescent="0.25">
      <c r="A191" s="3"/>
      <c r="B191" s="2"/>
      <c r="C191" s="2"/>
      <c r="D191" s="72"/>
      <c r="E191" s="4"/>
      <c r="F191" s="345"/>
      <c r="G191" s="352" t="str">
        <f>IFERROR(VLOOKUP(Tabla46[[#This Row],[ID RIESGO]],'1. IDENTIFICACION DEL RIESGO'!$AB$27:$AL$36,11,0),"")</f>
        <v/>
      </c>
      <c r="H191" s="173"/>
      <c r="I191" s="173"/>
      <c r="J191" s="173"/>
      <c r="K191" s="173"/>
      <c r="L191" s="175"/>
      <c r="M191" s="175"/>
      <c r="N191" s="173" t="str">
        <f>IF(Tabla46[[#This Row],[ID RIESGO]]="","",IF(Tabla46[[#This Row],[DESCRIPCION DEL CONTROL]]="",0,15))</f>
        <v/>
      </c>
      <c r="O191" s="169" t="str">
        <f>IF(Tabla46[[#This Row],[ID RIESGO]]="","",IF(Tabla46[[#This Row],[RESPONSABLE DEL CONTROL (CARGO)]]="",0,20))</f>
        <v/>
      </c>
      <c r="P191" s="345">
        <f>IF(Tabla46[[#This Row],[PERIODICIDAD DE EJECUCIÓN DEL CONTROL]]="",0,20)</f>
        <v>0</v>
      </c>
      <c r="Q1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345" t="str">
        <f>IF(ISTEXT(Tabla46[[#This Row],[VALOR EVALUACION DISENO]]),"",IF(Tabla46[[#This Row],[VALOR EVALUACION DISENO]]&gt;96,DATOS!$AV$21,IF(Tabla46[[#This Row],[VALOR EVALUACION DISENO]]&gt;=86,DATOS!$AV$22,DATOS!$AV$23)))</f>
        <v/>
      </c>
      <c r="S191" s="352"/>
      <c r="T191" s="345" t="str">
        <f>IFERROR(VLOOKUP(Tabla46[[#This Row],[% DE CUMPLIMIENTO DE LA EJECUCION DEL CONTROL]],DATOS!$AS$38:$AT$40,2,0),"")</f>
        <v/>
      </c>
      <c r="U191" s="353" t="str">
        <f>IF(Tabla46[[#This Row],[RESULTADO EVALUACIÓN DEL DISEÑO DEL CONTROL]]="","",SUMIFS(DATOS!$AT$49:$AT$57,DATOS!$AR$49:$AR$57,Tabla46[[#This Row],[RESULTADO EVALUACIÓN DEL DISEÑO DEL CONTROL]],DATOS!$AS$49:$AS$57,Tabla46[[#This Row],[RESULTADO EVALUACION DE LA EJECUCION]]))</f>
        <v/>
      </c>
    </row>
    <row r="192" spans="1:21" ht="15" customHeight="1" x14ac:dyDescent="0.25">
      <c r="A192" s="3"/>
      <c r="B192" s="2"/>
      <c r="C192" s="2"/>
      <c r="D192" s="72"/>
      <c r="E192" s="4"/>
      <c r="F192" s="345"/>
      <c r="G192" s="352" t="str">
        <f>IFERROR(VLOOKUP(Tabla46[[#This Row],[ID RIESGO]],'1. IDENTIFICACION DEL RIESGO'!$AB$27:$AL$36,11,0),"")</f>
        <v/>
      </c>
      <c r="H192" s="173"/>
      <c r="I192" s="173"/>
      <c r="J192" s="173"/>
      <c r="K192" s="173"/>
      <c r="L192" s="175"/>
      <c r="M192" s="175"/>
      <c r="N192" s="173" t="str">
        <f>IF(Tabla46[[#This Row],[ID RIESGO]]="","",IF(Tabla46[[#This Row],[DESCRIPCION DEL CONTROL]]="",0,15))</f>
        <v/>
      </c>
      <c r="O192" s="169" t="str">
        <f>IF(Tabla46[[#This Row],[ID RIESGO]]="","",IF(Tabla46[[#This Row],[RESPONSABLE DEL CONTROL (CARGO)]]="",0,20))</f>
        <v/>
      </c>
      <c r="P192" s="345">
        <f>IF(Tabla46[[#This Row],[PERIODICIDAD DE EJECUCIÓN DEL CONTROL]]="",0,20)</f>
        <v>0</v>
      </c>
      <c r="Q1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345" t="str">
        <f>IF(ISTEXT(Tabla46[[#This Row],[VALOR EVALUACION DISENO]]),"",IF(Tabla46[[#This Row],[VALOR EVALUACION DISENO]]&gt;96,DATOS!$AV$21,IF(Tabla46[[#This Row],[VALOR EVALUACION DISENO]]&gt;=86,DATOS!$AV$22,DATOS!$AV$23)))</f>
        <v/>
      </c>
      <c r="S192" s="352"/>
      <c r="T192" s="345" t="str">
        <f>IFERROR(VLOOKUP(Tabla46[[#This Row],[% DE CUMPLIMIENTO DE LA EJECUCION DEL CONTROL]],DATOS!$AS$38:$AT$40,2,0),"")</f>
        <v/>
      </c>
      <c r="U192" s="353" t="str">
        <f>IF(Tabla46[[#This Row],[RESULTADO EVALUACIÓN DEL DISEÑO DEL CONTROL]]="","",SUMIFS(DATOS!$AT$49:$AT$57,DATOS!$AR$49:$AR$57,Tabla46[[#This Row],[RESULTADO EVALUACIÓN DEL DISEÑO DEL CONTROL]],DATOS!$AS$49:$AS$57,Tabla46[[#This Row],[RESULTADO EVALUACION DE LA EJECUCION]]))</f>
        <v/>
      </c>
    </row>
    <row r="193" spans="1:21" ht="15" customHeight="1" x14ac:dyDescent="0.25">
      <c r="A193" s="3"/>
      <c r="B193" s="2"/>
      <c r="C193" s="2"/>
      <c r="D193" s="72"/>
      <c r="E193" s="4"/>
      <c r="F193" s="345"/>
      <c r="G193" s="352" t="str">
        <f>IFERROR(VLOOKUP(Tabla46[[#This Row],[ID RIESGO]],'1. IDENTIFICACION DEL RIESGO'!$AB$27:$AL$36,11,0),"")</f>
        <v/>
      </c>
      <c r="H193" s="173"/>
      <c r="I193" s="173"/>
      <c r="J193" s="173"/>
      <c r="K193" s="173"/>
      <c r="L193" s="175"/>
      <c r="M193" s="175"/>
      <c r="N193" s="173" t="str">
        <f>IF(Tabla46[[#This Row],[ID RIESGO]]="","",IF(Tabla46[[#This Row],[DESCRIPCION DEL CONTROL]]="",0,15))</f>
        <v/>
      </c>
      <c r="O193" s="169" t="str">
        <f>IF(Tabla46[[#This Row],[ID RIESGO]]="","",IF(Tabla46[[#This Row],[RESPONSABLE DEL CONTROL (CARGO)]]="",0,20))</f>
        <v/>
      </c>
      <c r="P193" s="345">
        <f>IF(Tabla46[[#This Row],[PERIODICIDAD DE EJECUCIÓN DEL CONTROL]]="",0,20)</f>
        <v>0</v>
      </c>
      <c r="Q1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345" t="str">
        <f>IF(ISTEXT(Tabla46[[#This Row],[VALOR EVALUACION DISENO]]),"",IF(Tabla46[[#This Row],[VALOR EVALUACION DISENO]]&gt;96,DATOS!$AV$21,IF(Tabla46[[#This Row],[VALOR EVALUACION DISENO]]&gt;=86,DATOS!$AV$22,DATOS!$AV$23)))</f>
        <v/>
      </c>
      <c r="S193" s="352"/>
      <c r="T193" s="345" t="str">
        <f>IFERROR(VLOOKUP(Tabla46[[#This Row],[% DE CUMPLIMIENTO DE LA EJECUCION DEL CONTROL]],DATOS!$AS$38:$AT$40,2,0),"")</f>
        <v/>
      </c>
      <c r="U193" s="353" t="str">
        <f>IF(Tabla46[[#This Row],[RESULTADO EVALUACIÓN DEL DISEÑO DEL CONTROL]]="","",SUMIFS(DATOS!$AT$49:$AT$57,DATOS!$AR$49:$AR$57,Tabla46[[#This Row],[RESULTADO EVALUACIÓN DEL DISEÑO DEL CONTROL]],DATOS!$AS$49:$AS$57,Tabla46[[#This Row],[RESULTADO EVALUACION DE LA EJECUCION]]))</f>
        <v/>
      </c>
    </row>
    <row r="194" spans="1:21" ht="15" customHeight="1" x14ac:dyDescent="0.25">
      <c r="A194" s="3"/>
      <c r="B194" s="2"/>
      <c r="C194" s="2"/>
      <c r="D194" s="72"/>
      <c r="E194" s="4"/>
      <c r="F194" s="345"/>
      <c r="G194" s="352" t="str">
        <f>IFERROR(VLOOKUP(Tabla46[[#This Row],[ID RIESGO]],'1. IDENTIFICACION DEL RIESGO'!$AB$27:$AL$36,11,0),"")</f>
        <v/>
      </c>
      <c r="H194" s="173"/>
      <c r="I194" s="173"/>
      <c r="J194" s="173"/>
      <c r="K194" s="173"/>
      <c r="L194" s="175"/>
      <c r="M194" s="175"/>
      <c r="N194" s="173" t="str">
        <f>IF(Tabla46[[#This Row],[ID RIESGO]]="","",IF(Tabla46[[#This Row],[DESCRIPCION DEL CONTROL]]="",0,15))</f>
        <v/>
      </c>
      <c r="O194" s="169" t="str">
        <f>IF(Tabla46[[#This Row],[ID RIESGO]]="","",IF(Tabla46[[#This Row],[RESPONSABLE DEL CONTROL (CARGO)]]="",0,20))</f>
        <v/>
      </c>
      <c r="P194" s="345">
        <f>IF(Tabla46[[#This Row],[PERIODICIDAD DE EJECUCIÓN DEL CONTROL]]="",0,20)</f>
        <v>0</v>
      </c>
      <c r="Q1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345" t="str">
        <f>IF(ISTEXT(Tabla46[[#This Row],[VALOR EVALUACION DISENO]]),"",IF(Tabla46[[#This Row],[VALOR EVALUACION DISENO]]&gt;96,DATOS!$AV$21,IF(Tabla46[[#This Row],[VALOR EVALUACION DISENO]]&gt;=86,DATOS!$AV$22,DATOS!$AV$23)))</f>
        <v/>
      </c>
      <c r="S194" s="352"/>
      <c r="T194" s="345" t="str">
        <f>IFERROR(VLOOKUP(Tabla46[[#This Row],[% DE CUMPLIMIENTO DE LA EJECUCION DEL CONTROL]],DATOS!$AS$38:$AT$40,2,0),"")</f>
        <v/>
      </c>
      <c r="U194" s="353" t="str">
        <f>IF(Tabla46[[#This Row],[RESULTADO EVALUACIÓN DEL DISEÑO DEL CONTROL]]="","",SUMIFS(DATOS!$AT$49:$AT$57,DATOS!$AR$49:$AR$57,Tabla46[[#This Row],[RESULTADO EVALUACIÓN DEL DISEÑO DEL CONTROL]],DATOS!$AS$49:$AS$57,Tabla46[[#This Row],[RESULTADO EVALUACION DE LA EJECUCION]]))</f>
        <v/>
      </c>
    </row>
    <row r="195" spans="1:21" ht="15" customHeight="1" x14ac:dyDescent="0.25">
      <c r="A195" s="3"/>
      <c r="B195" s="2"/>
      <c r="C195" s="2"/>
      <c r="D195" s="72"/>
      <c r="E195" s="4"/>
      <c r="F195" s="345"/>
      <c r="G195" s="352" t="str">
        <f>IFERROR(VLOOKUP(Tabla46[[#This Row],[ID RIESGO]],'1. IDENTIFICACION DEL RIESGO'!$AB$27:$AL$36,11,0),"")</f>
        <v/>
      </c>
      <c r="H195" s="173"/>
      <c r="I195" s="173"/>
      <c r="J195" s="173"/>
      <c r="K195" s="173"/>
      <c r="L195" s="175"/>
      <c r="M195" s="175"/>
      <c r="N195" s="173" t="str">
        <f>IF(Tabla46[[#This Row],[ID RIESGO]]="","",IF(Tabla46[[#This Row],[DESCRIPCION DEL CONTROL]]="",0,15))</f>
        <v/>
      </c>
      <c r="O195" s="169" t="str">
        <f>IF(Tabla46[[#This Row],[ID RIESGO]]="","",IF(Tabla46[[#This Row],[RESPONSABLE DEL CONTROL (CARGO)]]="",0,20))</f>
        <v/>
      </c>
      <c r="P195" s="345">
        <f>IF(Tabla46[[#This Row],[PERIODICIDAD DE EJECUCIÓN DEL CONTROL]]="",0,20)</f>
        <v>0</v>
      </c>
      <c r="Q1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345" t="str">
        <f>IF(ISTEXT(Tabla46[[#This Row],[VALOR EVALUACION DISENO]]),"",IF(Tabla46[[#This Row],[VALOR EVALUACION DISENO]]&gt;96,DATOS!$AV$21,IF(Tabla46[[#This Row],[VALOR EVALUACION DISENO]]&gt;=86,DATOS!$AV$22,DATOS!$AV$23)))</f>
        <v/>
      </c>
      <c r="S195" s="352"/>
      <c r="T195" s="345" t="str">
        <f>IFERROR(VLOOKUP(Tabla46[[#This Row],[% DE CUMPLIMIENTO DE LA EJECUCION DEL CONTROL]],DATOS!$AS$38:$AT$40,2,0),"")</f>
        <v/>
      </c>
      <c r="U195" s="353" t="str">
        <f>IF(Tabla46[[#This Row],[RESULTADO EVALUACIÓN DEL DISEÑO DEL CONTROL]]="","",SUMIFS(DATOS!$AT$49:$AT$57,DATOS!$AR$49:$AR$57,Tabla46[[#This Row],[RESULTADO EVALUACIÓN DEL DISEÑO DEL CONTROL]],DATOS!$AS$49:$AS$57,Tabla46[[#This Row],[RESULTADO EVALUACION DE LA EJECUCION]]))</f>
        <v/>
      </c>
    </row>
    <row r="196" spans="1:21" ht="15" customHeight="1" x14ac:dyDescent="0.25">
      <c r="A196" s="3"/>
      <c r="B196" s="2"/>
      <c r="C196" s="2"/>
      <c r="D196" s="72"/>
      <c r="E196" s="4"/>
      <c r="F196" s="345"/>
      <c r="G196" s="352" t="str">
        <f>IFERROR(VLOOKUP(Tabla46[[#This Row],[ID RIESGO]],'1. IDENTIFICACION DEL RIESGO'!$AB$27:$AL$36,11,0),"")</f>
        <v/>
      </c>
      <c r="H196" s="173"/>
      <c r="I196" s="173"/>
      <c r="J196" s="173"/>
      <c r="K196" s="173"/>
      <c r="L196" s="175"/>
      <c r="M196" s="175"/>
      <c r="N196" s="173" t="str">
        <f>IF(Tabla46[[#This Row],[ID RIESGO]]="","",IF(Tabla46[[#This Row],[DESCRIPCION DEL CONTROL]]="",0,15))</f>
        <v/>
      </c>
      <c r="O196" s="169" t="str">
        <f>IF(Tabla46[[#This Row],[ID RIESGO]]="","",IF(Tabla46[[#This Row],[RESPONSABLE DEL CONTROL (CARGO)]]="",0,20))</f>
        <v/>
      </c>
      <c r="P196" s="345">
        <f>IF(Tabla46[[#This Row],[PERIODICIDAD DE EJECUCIÓN DEL CONTROL]]="",0,20)</f>
        <v>0</v>
      </c>
      <c r="Q1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345" t="str">
        <f>IF(ISTEXT(Tabla46[[#This Row],[VALOR EVALUACION DISENO]]),"",IF(Tabla46[[#This Row],[VALOR EVALUACION DISENO]]&gt;96,DATOS!$AV$21,IF(Tabla46[[#This Row],[VALOR EVALUACION DISENO]]&gt;=86,DATOS!$AV$22,DATOS!$AV$23)))</f>
        <v/>
      </c>
      <c r="S196" s="352"/>
      <c r="T196" s="345" t="str">
        <f>IFERROR(VLOOKUP(Tabla46[[#This Row],[% DE CUMPLIMIENTO DE LA EJECUCION DEL CONTROL]],DATOS!$AS$38:$AT$40,2,0),"")</f>
        <v/>
      </c>
      <c r="U196" s="353" t="str">
        <f>IF(Tabla46[[#This Row],[RESULTADO EVALUACIÓN DEL DISEÑO DEL CONTROL]]="","",SUMIFS(DATOS!$AT$49:$AT$57,DATOS!$AR$49:$AR$57,Tabla46[[#This Row],[RESULTADO EVALUACIÓN DEL DISEÑO DEL CONTROL]],DATOS!$AS$49:$AS$57,Tabla46[[#This Row],[RESULTADO EVALUACION DE LA EJECUCION]]))</f>
        <v/>
      </c>
    </row>
    <row r="197" spans="1:21" ht="15" customHeight="1" x14ac:dyDescent="0.25">
      <c r="A197" s="3"/>
      <c r="B197" s="2"/>
      <c r="C197" s="2"/>
      <c r="D197" s="72"/>
      <c r="E197" s="4"/>
      <c r="F197" s="345"/>
      <c r="G197" s="352" t="str">
        <f>IFERROR(VLOOKUP(Tabla46[[#This Row],[ID RIESGO]],'1. IDENTIFICACION DEL RIESGO'!$AB$27:$AL$36,11,0),"")</f>
        <v/>
      </c>
      <c r="H197" s="173"/>
      <c r="I197" s="173"/>
      <c r="J197" s="173"/>
      <c r="K197" s="173"/>
      <c r="L197" s="175"/>
      <c r="M197" s="175"/>
      <c r="N197" s="173" t="str">
        <f>IF(Tabla46[[#This Row],[ID RIESGO]]="","",IF(Tabla46[[#This Row],[DESCRIPCION DEL CONTROL]]="",0,15))</f>
        <v/>
      </c>
      <c r="O197" s="169" t="str">
        <f>IF(Tabla46[[#This Row],[ID RIESGO]]="","",IF(Tabla46[[#This Row],[RESPONSABLE DEL CONTROL (CARGO)]]="",0,20))</f>
        <v/>
      </c>
      <c r="P197" s="345">
        <f>IF(Tabla46[[#This Row],[PERIODICIDAD DE EJECUCIÓN DEL CONTROL]]="",0,20)</f>
        <v>0</v>
      </c>
      <c r="Q1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345" t="str">
        <f>IF(ISTEXT(Tabla46[[#This Row],[VALOR EVALUACION DISENO]]),"",IF(Tabla46[[#This Row],[VALOR EVALUACION DISENO]]&gt;96,DATOS!$AV$21,IF(Tabla46[[#This Row],[VALOR EVALUACION DISENO]]&gt;=86,DATOS!$AV$22,DATOS!$AV$23)))</f>
        <v/>
      </c>
      <c r="S197" s="352"/>
      <c r="T197" s="345" t="str">
        <f>IFERROR(VLOOKUP(Tabla46[[#This Row],[% DE CUMPLIMIENTO DE LA EJECUCION DEL CONTROL]],DATOS!$AS$38:$AT$40,2,0),"")</f>
        <v/>
      </c>
      <c r="U197" s="353" t="str">
        <f>IF(Tabla46[[#This Row],[RESULTADO EVALUACIÓN DEL DISEÑO DEL CONTROL]]="","",SUMIFS(DATOS!$AT$49:$AT$57,DATOS!$AR$49:$AR$57,Tabla46[[#This Row],[RESULTADO EVALUACIÓN DEL DISEÑO DEL CONTROL]],DATOS!$AS$49:$AS$57,Tabla46[[#This Row],[RESULTADO EVALUACION DE LA EJECUCION]]))</f>
        <v/>
      </c>
    </row>
    <row r="198" spans="1:21" ht="15" customHeight="1" x14ac:dyDescent="0.25">
      <c r="A198" s="3"/>
      <c r="B198" s="2"/>
      <c r="C198" s="2"/>
      <c r="D198" s="72"/>
      <c r="E198" s="4"/>
      <c r="F198" s="345"/>
      <c r="G198" s="352" t="str">
        <f>IFERROR(VLOOKUP(Tabla46[[#This Row],[ID RIESGO]],'1. IDENTIFICACION DEL RIESGO'!$AB$27:$AL$36,11,0),"")</f>
        <v/>
      </c>
      <c r="H198" s="173"/>
      <c r="I198" s="173"/>
      <c r="J198" s="173"/>
      <c r="K198" s="173"/>
      <c r="L198" s="175"/>
      <c r="M198" s="175"/>
      <c r="N198" s="173" t="str">
        <f>IF(Tabla46[[#This Row],[ID RIESGO]]="","",IF(Tabla46[[#This Row],[DESCRIPCION DEL CONTROL]]="",0,15))</f>
        <v/>
      </c>
      <c r="O198" s="169" t="str">
        <f>IF(Tabla46[[#This Row],[ID RIESGO]]="","",IF(Tabla46[[#This Row],[RESPONSABLE DEL CONTROL (CARGO)]]="",0,20))</f>
        <v/>
      </c>
      <c r="P198" s="345">
        <f>IF(Tabla46[[#This Row],[PERIODICIDAD DE EJECUCIÓN DEL CONTROL]]="",0,20)</f>
        <v>0</v>
      </c>
      <c r="Q1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345" t="str">
        <f>IF(ISTEXT(Tabla46[[#This Row],[VALOR EVALUACION DISENO]]),"",IF(Tabla46[[#This Row],[VALOR EVALUACION DISENO]]&gt;96,DATOS!$AV$21,IF(Tabla46[[#This Row],[VALOR EVALUACION DISENO]]&gt;=86,DATOS!$AV$22,DATOS!$AV$23)))</f>
        <v/>
      </c>
      <c r="S198" s="352"/>
      <c r="T198" s="345" t="str">
        <f>IFERROR(VLOOKUP(Tabla46[[#This Row],[% DE CUMPLIMIENTO DE LA EJECUCION DEL CONTROL]],DATOS!$AS$38:$AT$40,2,0),"")</f>
        <v/>
      </c>
      <c r="U198" s="353" t="str">
        <f>IF(Tabla46[[#This Row],[RESULTADO EVALUACIÓN DEL DISEÑO DEL CONTROL]]="","",SUMIFS(DATOS!$AT$49:$AT$57,DATOS!$AR$49:$AR$57,Tabla46[[#This Row],[RESULTADO EVALUACIÓN DEL DISEÑO DEL CONTROL]],DATOS!$AS$49:$AS$57,Tabla46[[#This Row],[RESULTADO EVALUACION DE LA EJECUCION]]))</f>
        <v/>
      </c>
    </row>
    <row r="199" spans="1:21" ht="15" customHeight="1" x14ac:dyDescent="0.25">
      <c r="A199" s="3"/>
      <c r="B199" s="2"/>
      <c r="C199" s="2"/>
      <c r="D199" s="72"/>
      <c r="E199" s="4"/>
      <c r="F199" s="345"/>
      <c r="G199" s="352" t="str">
        <f>IFERROR(VLOOKUP(Tabla46[[#This Row],[ID RIESGO]],'1. IDENTIFICACION DEL RIESGO'!$AB$27:$AL$36,11,0),"")</f>
        <v/>
      </c>
      <c r="H199" s="173"/>
      <c r="I199" s="173"/>
      <c r="J199" s="173"/>
      <c r="K199" s="173"/>
      <c r="L199" s="175"/>
      <c r="M199" s="175"/>
      <c r="N199" s="173" t="str">
        <f>IF(Tabla46[[#This Row],[ID RIESGO]]="","",IF(Tabla46[[#This Row],[DESCRIPCION DEL CONTROL]]="",0,15))</f>
        <v/>
      </c>
      <c r="O199" s="169" t="str">
        <f>IF(Tabla46[[#This Row],[ID RIESGO]]="","",IF(Tabla46[[#This Row],[RESPONSABLE DEL CONTROL (CARGO)]]="",0,20))</f>
        <v/>
      </c>
      <c r="P199" s="345">
        <f>IF(Tabla46[[#This Row],[PERIODICIDAD DE EJECUCIÓN DEL CONTROL]]="",0,20)</f>
        <v>0</v>
      </c>
      <c r="Q1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345" t="str">
        <f>IF(ISTEXT(Tabla46[[#This Row],[VALOR EVALUACION DISENO]]),"",IF(Tabla46[[#This Row],[VALOR EVALUACION DISENO]]&gt;96,DATOS!$AV$21,IF(Tabla46[[#This Row],[VALOR EVALUACION DISENO]]&gt;=86,DATOS!$AV$22,DATOS!$AV$23)))</f>
        <v/>
      </c>
      <c r="S199" s="352"/>
      <c r="T199" s="345" t="str">
        <f>IFERROR(VLOOKUP(Tabla46[[#This Row],[% DE CUMPLIMIENTO DE LA EJECUCION DEL CONTROL]],DATOS!$AS$38:$AT$40,2,0),"")</f>
        <v/>
      </c>
      <c r="U199" s="353" t="str">
        <f>IF(Tabla46[[#This Row],[RESULTADO EVALUACIÓN DEL DISEÑO DEL CONTROL]]="","",SUMIFS(DATOS!$AT$49:$AT$57,DATOS!$AR$49:$AR$57,Tabla46[[#This Row],[RESULTADO EVALUACIÓN DEL DISEÑO DEL CONTROL]],DATOS!$AS$49:$AS$57,Tabla46[[#This Row],[RESULTADO EVALUACION DE LA EJECUCION]]))</f>
        <v/>
      </c>
    </row>
    <row r="200" spans="1:21" ht="15" customHeight="1" x14ac:dyDescent="0.25">
      <c r="A200" s="3"/>
      <c r="B200" s="2"/>
      <c r="C200" s="2"/>
      <c r="D200" s="72"/>
      <c r="E200" s="4"/>
      <c r="F200" s="345"/>
      <c r="G200" s="352" t="str">
        <f>IFERROR(VLOOKUP(Tabla46[[#This Row],[ID RIESGO]],'1. IDENTIFICACION DEL RIESGO'!$AB$27:$AL$36,11,0),"")</f>
        <v/>
      </c>
      <c r="H200" s="173"/>
      <c r="I200" s="173"/>
      <c r="J200" s="173"/>
      <c r="K200" s="173"/>
      <c r="L200" s="175"/>
      <c r="M200" s="175"/>
      <c r="N200" s="173" t="str">
        <f>IF(Tabla46[[#This Row],[ID RIESGO]]="","",IF(Tabla46[[#This Row],[DESCRIPCION DEL CONTROL]]="",0,15))</f>
        <v/>
      </c>
      <c r="O200" s="169" t="str">
        <f>IF(Tabla46[[#This Row],[ID RIESGO]]="","",IF(Tabla46[[#This Row],[RESPONSABLE DEL CONTROL (CARGO)]]="",0,20))</f>
        <v/>
      </c>
      <c r="P200" s="345">
        <f>IF(Tabla46[[#This Row],[PERIODICIDAD DE EJECUCIÓN DEL CONTROL]]="",0,20)</f>
        <v>0</v>
      </c>
      <c r="Q2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345" t="str">
        <f>IF(ISTEXT(Tabla46[[#This Row],[VALOR EVALUACION DISENO]]),"",IF(Tabla46[[#This Row],[VALOR EVALUACION DISENO]]&gt;96,DATOS!$AV$21,IF(Tabla46[[#This Row],[VALOR EVALUACION DISENO]]&gt;=86,DATOS!$AV$22,DATOS!$AV$23)))</f>
        <v/>
      </c>
      <c r="S200" s="352"/>
      <c r="T200" s="345" t="str">
        <f>IFERROR(VLOOKUP(Tabla46[[#This Row],[% DE CUMPLIMIENTO DE LA EJECUCION DEL CONTROL]],DATOS!$AS$38:$AT$40,2,0),"")</f>
        <v/>
      </c>
      <c r="U200" s="353" t="str">
        <f>IF(Tabla46[[#This Row],[RESULTADO EVALUACIÓN DEL DISEÑO DEL CONTROL]]="","",SUMIFS(DATOS!$AT$49:$AT$57,DATOS!$AR$49:$AR$57,Tabla46[[#This Row],[RESULTADO EVALUACIÓN DEL DISEÑO DEL CONTROL]],DATOS!$AS$49:$AS$57,Tabla46[[#This Row],[RESULTADO EVALUACION DE LA EJECUCION]]))</f>
        <v/>
      </c>
    </row>
    <row r="201" spans="1:21" ht="15" customHeight="1" x14ac:dyDescent="0.25">
      <c r="A201" s="3"/>
      <c r="B201" s="2"/>
      <c r="C201" s="2"/>
      <c r="D201" s="72"/>
      <c r="E201" s="4"/>
      <c r="F201" s="345"/>
      <c r="G201" s="352" t="str">
        <f>IFERROR(VLOOKUP(Tabla46[[#This Row],[ID RIESGO]],'1. IDENTIFICACION DEL RIESGO'!$AB$27:$AL$36,11,0),"")</f>
        <v/>
      </c>
      <c r="H201" s="173"/>
      <c r="I201" s="173"/>
      <c r="J201" s="173"/>
      <c r="K201" s="173"/>
      <c r="L201" s="175"/>
      <c r="M201" s="175"/>
      <c r="N201" s="173" t="str">
        <f>IF(Tabla46[[#This Row],[ID RIESGO]]="","",IF(Tabla46[[#This Row],[DESCRIPCION DEL CONTROL]]="",0,15))</f>
        <v/>
      </c>
      <c r="O201" s="169" t="str">
        <f>IF(Tabla46[[#This Row],[ID RIESGO]]="","",IF(Tabla46[[#This Row],[RESPONSABLE DEL CONTROL (CARGO)]]="",0,20))</f>
        <v/>
      </c>
      <c r="P201" s="345">
        <f>IF(Tabla46[[#This Row],[PERIODICIDAD DE EJECUCIÓN DEL CONTROL]]="",0,20)</f>
        <v>0</v>
      </c>
      <c r="Q2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345" t="str">
        <f>IF(ISTEXT(Tabla46[[#This Row],[VALOR EVALUACION DISENO]]),"",IF(Tabla46[[#This Row],[VALOR EVALUACION DISENO]]&gt;96,DATOS!$AV$21,IF(Tabla46[[#This Row],[VALOR EVALUACION DISENO]]&gt;=86,DATOS!$AV$22,DATOS!$AV$23)))</f>
        <v/>
      </c>
      <c r="S201" s="352"/>
      <c r="T201" s="345" t="str">
        <f>IFERROR(VLOOKUP(Tabla46[[#This Row],[% DE CUMPLIMIENTO DE LA EJECUCION DEL CONTROL]],DATOS!$AS$38:$AT$40,2,0),"")</f>
        <v/>
      </c>
      <c r="U201" s="353" t="str">
        <f>IF(Tabla46[[#This Row],[RESULTADO EVALUACIÓN DEL DISEÑO DEL CONTROL]]="","",SUMIFS(DATOS!$AT$49:$AT$57,DATOS!$AR$49:$AR$57,Tabla46[[#This Row],[RESULTADO EVALUACIÓN DEL DISEÑO DEL CONTROL]],DATOS!$AS$49:$AS$57,Tabla46[[#This Row],[RESULTADO EVALUACION DE LA EJECUCION]]))</f>
        <v/>
      </c>
    </row>
    <row r="202" spans="1:21" ht="15" customHeight="1" x14ac:dyDescent="0.25">
      <c r="A202" s="3"/>
      <c r="B202" s="2"/>
      <c r="C202" s="2"/>
      <c r="D202" s="72"/>
      <c r="E202" s="4"/>
      <c r="F202" s="345"/>
      <c r="G202" s="352" t="str">
        <f>IFERROR(VLOOKUP(Tabla46[[#This Row],[ID RIESGO]],'1. IDENTIFICACION DEL RIESGO'!$AB$27:$AL$36,11,0),"")</f>
        <v/>
      </c>
      <c r="H202" s="173"/>
      <c r="I202" s="173"/>
      <c r="J202" s="173"/>
      <c r="K202" s="173"/>
      <c r="L202" s="175"/>
      <c r="M202" s="175"/>
      <c r="N202" s="173" t="str">
        <f>IF(Tabla46[[#This Row],[ID RIESGO]]="","",IF(Tabla46[[#This Row],[DESCRIPCION DEL CONTROL]]="",0,15))</f>
        <v/>
      </c>
      <c r="O202" s="169" t="str">
        <f>IF(Tabla46[[#This Row],[ID RIESGO]]="","",IF(Tabla46[[#This Row],[RESPONSABLE DEL CONTROL (CARGO)]]="",0,20))</f>
        <v/>
      </c>
      <c r="P202" s="345">
        <f>IF(Tabla46[[#This Row],[PERIODICIDAD DE EJECUCIÓN DEL CONTROL]]="",0,20)</f>
        <v>0</v>
      </c>
      <c r="Q2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345" t="str">
        <f>IF(ISTEXT(Tabla46[[#This Row],[VALOR EVALUACION DISENO]]),"",IF(Tabla46[[#This Row],[VALOR EVALUACION DISENO]]&gt;96,DATOS!$AV$21,IF(Tabla46[[#This Row],[VALOR EVALUACION DISENO]]&gt;=86,DATOS!$AV$22,DATOS!$AV$23)))</f>
        <v/>
      </c>
      <c r="S202" s="352"/>
      <c r="T202" s="345" t="str">
        <f>IFERROR(VLOOKUP(Tabla46[[#This Row],[% DE CUMPLIMIENTO DE LA EJECUCION DEL CONTROL]],DATOS!$AS$38:$AT$40,2,0),"")</f>
        <v/>
      </c>
      <c r="U202" s="353" t="str">
        <f>IF(Tabla46[[#This Row],[RESULTADO EVALUACIÓN DEL DISEÑO DEL CONTROL]]="","",SUMIFS(DATOS!$AT$49:$AT$57,DATOS!$AR$49:$AR$57,Tabla46[[#This Row],[RESULTADO EVALUACIÓN DEL DISEÑO DEL CONTROL]],DATOS!$AS$49:$AS$57,Tabla46[[#This Row],[RESULTADO EVALUACION DE LA EJECUCION]]))</f>
        <v/>
      </c>
    </row>
    <row r="203" spans="1:21" ht="15" customHeight="1" x14ac:dyDescent="0.25">
      <c r="A203" s="3"/>
      <c r="B203" s="2"/>
      <c r="C203" s="2"/>
      <c r="D203" s="72"/>
      <c r="E203" s="4"/>
      <c r="F203" s="345"/>
      <c r="G203" s="352" t="str">
        <f>IFERROR(VLOOKUP(Tabla46[[#This Row],[ID RIESGO]],'1. IDENTIFICACION DEL RIESGO'!$AB$27:$AL$36,11,0),"")</f>
        <v/>
      </c>
      <c r="H203" s="173"/>
      <c r="I203" s="173"/>
      <c r="J203" s="173"/>
      <c r="K203" s="173"/>
      <c r="L203" s="175"/>
      <c r="M203" s="175"/>
      <c r="N203" s="173" t="str">
        <f>IF(Tabla46[[#This Row],[ID RIESGO]]="","",IF(Tabla46[[#This Row],[DESCRIPCION DEL CONTROL]]="",0,15))</f>
        <v/>
      </c>
      <c r="O203" s="169" t="str">
        <f>IF(Tabla46[[#This Row],[ID RIESGO]]="","",IF(Tabla46[[#This Row],[RESPONSABLE DEL CONTROL (CARGO)]]="",0,20))</f>
        <v/>
      </c>
      <c r="P203" s="345">
        <f>IF(Tabla46[[#This Row],[PERIODICIDAD DE EJECUCIÓN DEL CONTROL]]="",0,20)</f>
        <v>0</v>
      </c>
      <c r="Q2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345" t="str">
        <f>IF(ISTEXT(Tabla46[[#This Row],[VALOR EVALUACION DISENO]]),"",IF(Tabla46[[#This Row],[VALOR EVALUACION DISENO]]&gt;96,DATOS!$AV$21,IF(Tabla46[[#This Row],[VALOR EVALUACION DISENO]]&gt;=86,DATOS!$AV$22,DATOS!$AV$23)))</f>
        <v/>
      </c>
      <c r="S203" s="352"/>
      <c r="T203" s="345" t="str">
        <f>IFERROR(VLOOKUP(Tabla46[[#This Row],[% DE CUMPLIMIENTO DE LA EJECUCION DEL CONTROL]],DATOS!$AS$38:$AT$40,2,0),"")</f>
        <v/>
      </c>
      <c r="U203" s="353" t="str">
        <f>IF(Tabla46[[#This Row],[RESULTADO EVALUACIÓN DEL DISEÑO DEL CONTROL]]="","",SUMIFS(DATOS!$AT$49:$AT$57,DATOS!$AR$49:$AR$57,Tabla46[[#This Row],[RESULTADO EVALUACIÓN DEL DISEÑO DEL CONTROL]],DATOS!$AS$49:$AS$57,Tabla46[[#This Row],[RESULTADO EVALUACION DE LA EJECUCION]]))</f>
        <v/>
      </c>
    </row>
    <row r="204" spans="1:21" ht="15" customHeight="1" x14ac:dyDescent="0.25">
      <c r="A204" s="3"/>
      <c r="B204" s="2"/>
      <c r="C204" s="2"/>
      <c r="D204" s="72"/>
      <c r="E204" s="4"/>
      <c r="F204" s="345"/>
      <c r="G204" s="352" t="str">
        <f>IFERROR(VLOOKUP(Tabla46[[#This Row],[ID RIESGO]],'1. IDENTIFICACION DEL RIESGO'!$AB$27:$AL$36,11,0),"")</f>
        <v/>
      </c>
      <c r="H204" s="173"/>
      <c r="I204" s="173"/>
      <c r="J204" s="173"/>
      <c r="K204" s="173"/>
      <c r="L204" s="175"/>
      <c r="M204" s="175"/>
      <c r="N204" s="173" t="str">
        <f>IF(Tabla46[[#This Row],[ID RIESGO]]="","",IF(Tabla46[[#This Row],[DESCRIPCION DEL CONTROL]]="",0,15))</f>
        <v/>
      </c>
      <c r="O204" s="169" t="str">
        <f>IF(Tabla46[[#This Row],[ID RIESGO]]="","",IF(Tabla46[[#This Row],[RESPONSABLE DEL CONTROL (CARGO)]]="",0,20))</f>
        <v/>
      </c>
      <c r="P204" s="345">
        <f>IF(Tabla46[[#This Row],[PERIODICIDAD DE EJECUCIÓN DEL CONTROL]]="",0,20)</f>
        <v>0</v>
      </c>
      <c r="Q2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345" t="str">
        <f>IF(ISTEXT(Tabla46[[#This Row],[VALOR EVALUACION DISENO]]),"",IF(Tabla46[[#This Row],[VALOR EVALUACION DISENO]]&gt;96,DATOS!$AV$21,IF(Tabla46[[#This Row],[VALOR EVALUACION DISENO]]&gt;=86,DATOS!$AV$22,DATOS!$AV$23)))</f>
        <v/>
      </c>
      <c r="S204" s="352"/>
      <c r="T204" s="345" t="str">
        <f>IFERROR(VLOOKUP(Tabla46[[#This Row],[% DE CUMPLIMIENTO DE LA EJECUCION DEL CONTROL]],DATOS!$AS$38:$AT$40,2,0),"")</f>
        <v/>
      </c>
      <c r="U204" s="353" t="str">
        <f>IF(Tabla46[[#This Row],[RESULTADO EVALUACIÓN DEL DISEÑO DEL CONTROL]]="","",SUMIFS(DATOS!$AT$49:$AT$57,DATOS!$AR$49:$AR$57,Tabla46[[#This Row],[RESULTADO EVALUACIÓN DEL DISEÑO DEL CONTROL]],DATOS!$AS$49:$AS$57,Tabla46[[#This Row],[RESULTADO EVALUACION DE LA EJECUCION]]))</f>
        <v/>
      </c>
    </row>
    <row r="205" spans="1:21" ht="15" customHeight="1" x14ac:dyDescent="0.25">
      <c r="A205" s="3"/>
      <c r="B205" s="2"/>
      <c r="C205" s="2"/>
      <c r="D205" s="72"/>
      <c r="E205" s="4"/>
      <c r="F205" s="345"/>
      <c r="G205" s="352" t="str">
        <f>IFERROR(VLOOKUP(Tabla46[[#This Row],[ID RIESGO]],'1. IDENTIFICACION DEL RIESGO'!$AB$27:$AL$36,11,0),"")</f>
        <v/>
      </c>
      <c r="H205" s="173"/>
      <c r="I205" s="173"/>
      <c r="J205" s="173"/>
      <c r="K205" s="173"/>
      <c r="L205" s="175"/>
      <c r="M205" s="175"/>
      <c r="N205" s="173" t="str">
        <f>IF(Tabla46[[#This Row],[ID RIESGO]]="","",IF(Tabla46[[#This Row],[DESCRIPCION DEL CONTROL]]="",0,15))</f>
        <v/>
      </c>
      <c r="O205" s="169" t="str">
        <f>IF(Tabla46[[#This Row],[ID RIESGO]]="","",IF(Tabla46[[#This Row],[RESPONSABLE DEL CONTROL (CARGO)]]="",0,20))</f>
        <v/>
      </c>
      <c r="P205" s="345">
        <f>IF(Tabla46[[#This Row],[PERIODICIDAD DE EJECUCIÓN DEL CONTROL]]="",0,20)</f>
        <v>0</v>
      </c>
      <c r="Q2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345" t="str">
        <f>IF(ISTEXT(Tabla46[[#This Row],[VALOR EVALUACION DISENO]]),"",IF(Tabla46[[#This Row],[VALOR EVALUACION DISENO]]&gt;96,DATOS!$AV$21,IF(Tabla46[[#This Row],[VALOR EVALUACION DISENO]]&gt;=86,DATOS!$AV$22,DATOS!$AV$23)))</f>
        <v/>
      </c>
      <c r="S205" s="352"/>
      <c r="T205" s="345" t="str">
        <f>IFERROR(VLOOKUP(Tabla46[[#This Row],[% DE CUMPLIMIENTO DE LA EJECUCION DEL CONTROL]],DATOS!$AS$38:$AT$40,2,0),"")</f>
        <v/>
      </c>
      <c r="U205" s="353" t="str">
        <f>IF(Tabla46[[#This Row],[RESULTADO EVALUACIÓN DEL DISEÑO DEL CONTROL]]="","",SUMIFS(DATOS!$AT$49:$AT$57,DATOS!$AR$49:$AR$57,Tabla46[[#This Row],[RESULTADO EVALUACIÓN DEL DISEÑO DEL CONTROL]],DATOS!$AS$49:$AS$57,Tabla46[[#This Row],[RESULTADO EVALUACION DE LA EJECUCION]]))</f>
        <v/>
      </c>
    </row>
    <row r="206" spans="1:21" ht="15" customHeight="1" x14ac:dyDescent="0.25">
      <c r="A206" s="3"/>
      <c r="B206" s="2"/>
      <c r="C206" s="2"/>
      <c r="D206" s="72"/>
      <c r="E206" s="4"/>
      <c r="F206" s="345"/>
      <c r="G206" s="352" t="str">
        <f>IFERROR(VLOOKUP(Tabla46[[#This Row],[ID RIESGO]],'1. IDENTIFICACION DEL RIESGO'!$AB$27:$AL$36,11,0),"")</f>
        <v/>
      </c>
      <c r="H206" s="173"/>
      <c r="I206" s="173"/>
      <c r="J206" s="173"/>
      <c r="K206" s="173"/>
      <c r="L206" s="175"/>
      <c r="M206" s="175"/>
      <c r="N206" s="173" t="str">
        <f>IF(Tabla46[[#This Row],[ID RIESGO]]="","",IF(Tabla46[[#This Row],[DESCRIPCION DEL CONTROL]]="",0,15))</f>
        <v/>
      </c>
      <c r="O206" s="169" t="str">
        <f>IF(Tabla46[[#This Row],[ID RIESGO]]="","",IF(Tabla46[[#This Row],[RESPONSABLE DEL CONTROL (CARGO)]]="",0,20))</f>
        <v/>
      </c>
      <c r="P206" s="345">
        <f>IF(Tabla46[[#This Row],[PERIODICIDAD DE EJECUCIÓN DEL CONTROL]]="",0,20)</f>
        <v>0</v>
      </c>
      <c r="Q2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345" t="str">
        <f>IF(ISTEXT(Tabla46[[#This Row],[VALOR EVALUACION DISENO]]),"",IF(Tabla46[[#This Row],[VALOR EVALUACION DISENO]]&gt;96,DATOS!$AV$21,IF(Tabla46[[#This Row],[VALOR EVALUACION DISENO]]&gt;=86,DATOS!$AV$22,DATOS!$AV$23)))</f>
        <v/>
      </c>
      <c r="S206" s="352"/>
      <c r="T206" s="345" t="str">
        <f>IFERROR(VLOOKUP(Tabla46[[#This Row],[% DE CUMPLIMIENTO DE LA EJECUCION DEL CONTROL]],DATOS!$AS$38:$AT$40,2,0),"")</f>
        <v/>
      </c>
      <c r="U206" s="353" t="str">
        <f>IF(Tabla46[[#This Row],[RESULTADO EVALUACIÓN DEL DISEÑO DEL CONTROL]]="","",SUMIFS(DATOS!$AT$49:$AT$57,DATOS!$AR$49:$AR$57,Tabla46[[#This Row],[RESULTADO EVALUACIÓN DEL DISEÑO DEL CONTROL]],DATOS!$AS$49:$AS$57,Tabla46[[#This Row],[RESULTADO EVALUACION DE LA EJECUCION]]))</f>
        <v/>
      </c>
    </row>
    <row r="207" spans="1:21" ht="15" customHeight="1" x14ac:dyDescent="0.25">
      <c r="A207" s="3"/>
      <c r="B207" s="2"/>
      <c r="C207" s="2"/>
      <c r="D207" s="72"/>
      <c r="E207" s="4"/>
      <c r="F207" s="345"/>
      <c r="G207" s="352" t="str">
        <f>IFERROR(VLOOKUP(Tabla46[[#This Row],[ID RIESGO]],'1. IDENTIFICACION DEL RIESGO'!$AB$27:$AL$36,11,0),"")</f>
        <v/>
      </c>
      <c r="H207" s="173"/>
      <c r="I207" s="173"/>
      <c r="J207" s="173"/>
      <c r="K207" s="173"/>
      <c r="L207" s="175"/>
      <c r="M207" s="175"/>
      <c r="N207" s="173" t="str">
        <f>IF(Tabla46[[#This Row],[ID RIESGO]]="","",IF(Tabla46[[#This Row],[DESCRIPCION DEL CONTROL]]="",0,15))</f>
        <v/>
      </c>
      <c r="O207" s="169" t="str">
        <f>IF(Tabla46[[#This Row],[ID RIESGO]]="","",IF(Tabla46[[#This Row],[RESPONSABLE DEL CONTROL (CARGO)]]="",0,20))</f>
        <v/>
      </c>
      <c r="P207" s="345">
        <f>IF(Tabla46[[#This Row],[PERIODICIDAD DE EJECUCIÓN DEL CONTROL]]="",0,20)</f>
        <v>0</v>
      </c>
      <c r="Q2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345" t="str">
        <f>IF(ISTEXT(Tabla46[[#This Row],[VALOR EVALUACION DISENO]]),"",IF(Tabla46[[#This Row],[VALOR EVALUACION DISENO]]&gt;96,DATOS!$AV$21,IF(Tabla46[[#This Row],[VALOR EVALUACION DISENO]]&gt;=86,DATOS!$AV$22,DATOS!$AV$23)))</f>
        <v/>
      </c>
      <c r="S207" s="352"/>
      <c r="T207" s="345" t="str">
        <f>IFERROR(VLOOKUP(Tabla46[[#This Row],[% DE CUMPLIMIENTO DE LA EJECUCION DEL CONTROL]],DATOS!$AS$38:$AT$40,2,0),"")</f>
        <v/>
      </c>
      <c r="U207" s="353" t="str">
        <f>IF(Tabla46[[#This Row],[RESULTADO EVALUACIÓN DEL DISEÑO DEL CONTROL]]="","",SUMIFS(DATOS!$AT$49:$AT$57,DATOS!$AR$49:$AR$57,Tabla46[[#This Row],[RESULTADO EVALUACIÓN DEL DISEÑO DEL CONTROL]],DATOS!$AS$49:$AS$57,Tabla46[[#This Row],[RESULTADO EVALUACION DE LA EJECUCION]]))</f>
        <v/>
      </c>
    </row>
    <row r="208" spans="1:21" ht="15" customHeight="1" x14ac:dyDescent="0.25">
      <c r="A208" s="3"/>
      <c r="B208" s="2"/>
      <c r="C208" s="2"/>
      <c r="D208" s="72"/>
      <c r="E208" s="4"/>
      <c r="F208" s="345"/>
      <c r="G208" s="352" t="str">
        <f>IFERROR(VLOOKUP(Tabla46[[#This Row],[ID RIESGO]],'1. IDENTIFICACION DEL RIESGO'!$AB$27:$AL$36,11,0),"")</f>
        <v/>
      </c>
      <c r="H208" s="173"/>
      <c r="I208" s="173"/>
      <c r="J208" s="173"/>
      <c r="K208" s="173"/>
      <c r="L208" s="175"/>
      <c r="M208" s="175"/>
      <c r="N208" s="173" t="str">
        <f>IF(Tabla46[[#This Row],[ID RIESGO]]="","",IF(Tabla46[[#This Row],[DESCRIPCION DEL CONTROL]]="",0,15))</f>
        <v/>
      </c>
      <c r="O208" s="169" t="str">
        <f>IF(Tabla46[[#This Row],[ID RIESGO]]="","",IF(Tabla46[[#This Row],[RESPONSABLE DEL CONTROL (CARGO)]]="",0,20))</f>
        <v/>
      </c>
      <c r="P208" s="345">
        <f>IF(Tabla46[[#This Row],[PERIODICIDAD DE EJECUCIÓN DEL CONTROL]]="",0,20)</f>
        <v>0</v>
      </c>
      <c r="Q2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345" t="str">
        <f>IF(ISTEXT(Tabla46[[#This Row],[VALOR EVALUACION DISENO]]),"",IF(Tabla46[[#This Row],[VALOR EVALUACION DISENO]]&gt;96,DATOS!$AV$21,IF(Tabla46[[#This Row],[VALOR EVALUACION DISENO]]&gt;=86,DATOS!$AV$22,DATOS!$AV$23)))</f>
        <v/>
      </c>
      <c r="S208" s="352"/>
      <c r="T208" s="345" t="str">
        <f>IFERROR(VLOOKUP(Tabla46[[#This Row],[% DE CUMPLIMIENTO DE LA EJECUCION DEL CONTROL]],DATOS!$AS$38:$AT$40,2,0),"")</f>
        <v/>
      </c>
      <c r="U208" s="353" t="str">
        <f>IF(Tabla46[[#This Row],[RESULTADO EVALUACIÓN DEL DISEÑO DEL CONTROL]]="","",SUMIFS(DATOS!$AT$49:$AT$57,DATOS!$AR$49:$AR$57,Tabla46[[#This Row],[RESULTADO EVALUACIÓN DEL DISEÑO DEL CONTROL]],DATOS!$AS$49:$AS$57,Tabla46[[#This Row],[RESULTADO EVALUACION DE LA EJECUCION]]))</f>
        <v/>
      </c>
    </row>
    <row r="209" spans="1:21" ht="15" customHeight="1" x14ac:dyDescent="0.25">
      <c r="A209" s="3"/>
      <c r="B209" s="2"/>
      <c r="C209" s="2"/>
      <c r="D209" s="72"/>
      <c r="E209" s="4"/>
      <c r="F209" s="345"/>
      <c r="G209" s="352" t="str">
        <f>IFERROR(VLOOKUP(Tabla46[[#This Row],[ID RIESGO]],'1. IDENTIFICACION DEL RIESGO'!$AB$27:$AL$36,11,0),"")</f>
        <v/>
      </c>
      <c r="H209" s="173"/>
      <c r="I209" s="173"/>
      <c r="J209" s="173"/>
      <c r="K209" s="173"/>
      <c r="L209" s="175"/>
      <c r="M209" s="175"/>
      <c r="N209" s="173" t="str">
        <f>IF(Tabla46[[#This Row],[ID RIESGO]]="","",IF(Tabla46[[#This Row],[DESCRIPCION DEL CONTROL]]="",0,15))</f>
        <v/>
      </c>
      <c r="O209" s="169" t="str">
        <f>IF(Tabla46[[#This Row],[ID RIESGO]]="","",IF(Tabla46[[#This Row],[RESPONSABLE DEL CONTROL (CARGO)]]="",0,20))</f>
        <v/>
      </c>
      <c r="P209" s="345">
        <f>IF(Tabla46[[#This Row],[PERIODICIDAD DE EJECUCIÓN DEL CONTROL]]="",0,20)</f>
        <v>0</v>
      </c>
      <c r="Q2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345" t="str">
        <f>IF(ISTEXT(Tabla46[[#This Row],[VALOR EVALUACION DISENO]]),"",IF(Tabla46[[#This Row],[VALOR EVALUACION DISENO]]&gt;96,DATOS!$AV$21,IF(Tabla46[[#This Row],[VALOR EVALUACION DISENO]]&gt;=86,DATOS!$AV$22,DATOS!$AV$23)))</f>
        <v/>
      </c>
      <c r="S209" s="352"/>
      <c r="T209" s="345" t="str">
        <f>IFERROR(VLOOKUP(Tabla46[[#This Row],[% DE CUMPLIMIENTO DE LA EJECUCION DEL CONTROL]],DATOS!$AS$38:$AT$40,2,0),"")</f>
        <v/>
      </c>
      <c r="U209" s="353" t="str">
        <f>IF(Tabla46[[#This Row],[RESULTADO EVALUACIÓN DEL DISEÑO DEL CONTROL]]="","",SUMIFS(DATOS!$AT$49:$AT$57,DATOS!$AR$49:$AR$57,Tabla46[[#This Row],[RESULTADO EVALUACIÓN DEL DISEÑO DEL CONTROL]],DATOS!$AS$49:$AS$57,Tabla46[[#This Row],[RESULTADO EVALUACION DE LA EJECUCION]]))</f>
        <v/>
      </c>
    </row>
    <row r="210" spans="1:21" ht="15" customHeight="1" x14ac:dyDescent="0.25">
      <c r="A210" s="3"/>
      <c r="B210" s="2"/>
      <c r="C210" s="2"/>
      <c r="D210" s="72"/>
      <c r="E210" s="4"/>
      <c r="F210" s="345"/>
      <c r="G210" s="352" t="str">
        <f>IFERROR(VLOOKUP(Tabla46[[#This Row],[ID RIESGO]],'1. IDENTIFICACION DEL RIESGO'!$AB$27:$AL$36,11,0),"")</f>
        <v/>
      </c>
      <c r="H210" s="173"/>
      <c r="I210" s="173"/>
      <c r="J210" s="173"/>
      <c r="K210" s="173"/>
      <c r="L210" s="175"/>
      <c r="M210" s="175"/>
      <c r="N210" s="173" t="str">
        <f>IF(Tabla46[[#This Row],[ID RIESGO]]="","",IF(Tabla46[[#This Row],[DESCRIPCION DEL CONTROL]]="",0,15))</f>
        <v/>
      </c>
      <c r="O210" s="169" t="str">
        <f>IF(Tabla46[[#This Row],[ID RIESGO]]="","",IF(Tabla46[[#This Row],[RESPONSABLE DEL CONTROL (CARGO)]]="",0,20))</f>
        <v/>
      </c>
      <c r="P210" s="345">
        <f>IF(Tabla46[[#This Row],[PERIODICIDAD DE EJECUCIÓN DEL CONTROL]]="",0,20)</f>
        <v>0</v>
      </c>
      <c r="Q2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345" t="str">
        <f>IF(ISTEXT(Tabla46[[#This Row],[VALOR EVALUACION DISENO]]),"",IF(Tabla46[[#This Row],[VALOR EVALUACION DISENO]]&gt;96,DATOS!$AV$21,IF(Tabla46[[#This Row],[VALOR EVALUACION DISENO]]&gt;=86,DATOS!$AV$22,DATOS!$AV$23)))</f>
        <v/>
      </c>
      <c r="S210" s="352"/>
      <c r="T210" s="345" t="str">
        <f>IFERROR(VLOOKUP(Tabla46[[#This Row],[% DE CUMPLIMIENTO DE LA EJECUCION DEL CONTROL]],DATOS!$AS$38:$AT$40,2,0),"")</f>
        <v/>
      </c>
      <c r="U210" s="353" t="str">
        <f>IF(Tabla46[[#This Row],[RESULTADO EVALUACIÓN DEL DISEÑO DEL CONTROL]]="","",SUMIFS(DATOS!$AT$49:$AT$57,DATOS!$AR$49:$AR$57,Tabla46[[#This Row],[RESULTADO EVALUACIÓN DEL DISEÑO DEL CONTROL]],DATOS!$AS$49:$AS$57,Tabla46[[#This Row],[RESULTADO EVALUACION DE LA EJECUCION]]))</f>
        <v/>
      </c>
    </row>
    <row r="211" spans="1:21" ht="15" customHeight="1" x14ac:dyDescent="0.25">
      <c r="A211" s="3"/>
      <c r="B211" s="2"/>
      <c r="C211" s="2"/>
      <c r="D211" s="72"/>
      <c r="E211" s="4"/>
      <c r="F211" s="345"/>
      <c r="G211" s="352" t="str">
        <f>IFERROR(VLOOKUP(Tabla46[[#This Row],[ID RIESGO]],'1. IDENTIFICACION DEL RIESGO'!$AB$27:$AL$36,11,0),"")</f>
        <v/>
      </c>
      <c r="H211" s="173"/>
      <c r="I211" s="173"/>
      <c r="J211" s="173"/>
      <c r="K211" s="173"/>
      <c r="L211" s="175"/>
      <c r="M211" s="175"/>
      <c r="N211" s="173" t="str">
        <f>IF(Tabla46[[#This Row],[ID RIESGO]]="","",IF(Tabla46[[#This Row],[DESCRIPCION DEL CONTROL]]="",0,15))</f>
        <v/>
      </c>
      <c r="O211" s="169" t="str">
        <f>IF(Tabla46[[#This Row],[ID RIESGO]]="","",IF(Tabla46[[#This Row],[RESPONSABLE DEL CONTROL (CARGO)]]="",0,20))</f>
        <v/>
      </c>
      <c r="P211" s="345">
        <f>IF(Tabla46[[#This Row],[PERIODICIDAD DE EJECUCIÓN DEL CONTROL]]="",0,20)</f>
        <v>0</v>
      </c>
      <c r="Q2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345" t="str">
        <f>IF(ISTEXT(Tabla46[[#This Row],[VALOR EVALUACION DISENO]]),"",IF(Tabla46[[#This Row],[VALOR EVALUACION DISENO]]&gt;96,DATOS!$AV$21,IF(Tabla46[[#This Row],[VALOR EVALUACION DISENO]]&gt;=86,DATOS!$AV$22,DATOS!$AV$23)))</f>
        <v/>
      </c>
      <c r="S211" s="352"/>
      <c r="T211" s="345" t="str">
        <f>IFERROR(VLOOKUP(Tabla46[[#This Row],[% DE CUMPLIMIENTO DE LA EJECUCION DEL CONTROL]],DATOS!$AS$38:$AT$40,2,0),"")</f>
        <v/>
      </c>
      <c r="U211" s="353" t="str">
        <f>IF(Tabla46[[#This Row],[RESULTADO EVALUACIÓN DEL DISEÑO DEL CONTROL]]="","",SUMIFS(DATOS!$AT$49:$AT$57,DATOS!$AR$49:$AR$57,Tabla46[[#This Row],[RESULTADO EVALUACIÓN DEL DISEÑO DEL CONTROL]],DATOS!$AS$49:$AS$57,Tabla46[[#This Row],[RESULTADO EVALUACION DE LA EJECUCION]]))</f>
        <v/>
      </c>
    </row>
    <row r="212" spans="1:21" ht="15" customHeight="1" x14ac:dyDescent="0.25">
      <c r="A212" s="3"/>
      <c r="B212" s="2"/>
      <c r="C212" s="2"/>
      <c r="D212" s="72"/>
      <c r="E212" s="4"/>
      <c r="F212" s="345"/>
      <c r="G212" s="352" t="str">
        <f>IFERROR(VLOOKUP(Tabla46[[#This Row],[ID RIESGO]],'1. IDENTIFICACION DEL RIESGO'!$AB$27:$AL$36,11,0),"")</f>
        <v/>
      </c>
      <c r="H212" s="173"/>
      <c r="I212" s="173"/>
      <c r="J212" s="173"/>
      <c r="K212" s="173"/>
      <c r="L212" s="175"/>
      <c r="M212" s="175"/>
      <c r="N212" s="173" t="str">
        <f>IF(Tabla46[[#This Row],[ID RIESGO]]="","",IF(Tabla46[[#This Row],[DESCRIPCION DEL CONTROL]]="",0,15))</f>
        <v/>
      </c>
      <c r="O212" s="169" t="str">
        <f>IF(Tabla46[[#This Row],[ID RIESGO]]="","",IF(Tabla46[[#This Row],[RESPONSABLE DEL CONTROL (CARGO)]]="",0,20))</f>
        <v/>
      </c>
      <c r="P212" s="345">
        <f>IF(Tabla46[[#This Row],[PERIODICIDAD DE EJECUCIÓN DEL CONTROL]]="",0,20)</f>
        <v>0</v>
      </c>
      <c r="Q2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345" t="str">
        <f>IF(ISTEXT(Tabla46[[#This Row],[VALOR EVALUACION DISENO]]),"",IF(Tabla46[[#This Row],[VALOR EVALUACION DISENO]]&gt;96,DATOS!$AV$21,IF(Tabla46[[#This Row],[VALOR EVALUACION DISENO]]&gt;=86,DATOS!$AV$22,DATOS!$AV$23)))</f>
        <v/>
      </c>
      <c r="S212" s="352"/>
      <c r="T212" s="345" t="str">
        <f>IFERROR(VLOOKUP(Tabla46[[#This Row],[% DE CUMPLIMIENTO DE LA EJECUCION DEL CONTROL]],DATOS!$AS$38:$AT$40,2,0),"")</f>
        <v/>
      </c>
      <c r="U212" s="353" t="str">
        <f>IF(Tabla46[[#This Row],[RESULTADO EVALUACIÓN DEL DISEÑO DEL CONTROL]]="","",SUMIFS(DATOS!$AT$49:$AT$57,DATOS!$AR$49:$AR$57,Tabla46[[#This Row],[RESULTADO EVALUACIÓN DEL DISEÑO DEL CONTROL]],DATOS!$AS$49:$AS$57,Tabla46[[#This Row],[RESULTADO EVALUACION DE LA EJECUCION]]))</f>
        <v/>
      </c>
    </row>
    <row r="213" spans="1:21" ht="15" customHeight="1" x14ac:dyDescent="0.25">
      <c r="A213" s="3"/>
      <c r="B213" s="2"/>
      <c r="C213" s="2"/>
      <c r="D213" s="72"/>
      <c r="E213" s="4"/>
      <c r="F213" s="345"/>
      <c r="G213" s="352" t="str">
        <f>IFERROR(VLOOKUP(Tabla46[[#This Row],[ID RIESGO]],'1. IDENTIFICACION DEL RIESGO'!$AB$27:$AL$36,11,0),"")</f>
        <v/>
      </c>
      <c r="H213" s="173"/>
      <c r="I213" s="173"/>
      <c r="J213" s="173"/>
      <c r="K213" s="173"/>
      <c r="L213" s="175"/>
      <c r="M213" s="175"/>
      <c r="N213" s="173" t="str">
        <f>IF(Tabla46[[#This Row],[ID RIESGO]]="","",IF(Tabla46[[#This Row],[DESCRIPCION DEL CONTROL]]="",0,15))</f>
        <v/>
      </c>
      <c r="O213" s="169" t="str">
        <f>IF(Tabla46[[#This Row],[ID RIESGO]]="","",IF(Tabla46[[#This Row],[RESPONSABLE DEL CONTROL (CARGO)]]="",0,20))</f>
        <v/>
      </c>
      <c r="P213" s="345">
        <f>IF(Tabla46[[#This Row],[PERIODICIDAD DE EJECUCIÓN DEL CONTROL]]="",0,20)</f>
        <v>0</v>
      </c>
      <c r="Q2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345" t="str">
        <f>IF(ISTEXT(Tabla46[[#This Row],[VALOR EVALUACION DISENO]]),"",IF(Tabla46[[#This Row],[VALOR EVALUACION DISENO]]&gt;96,DATOS!$AV$21,IF(Tabla46[[#This Row],[VALOR EVALUACION DISENO]]&gt;=86,DATOS!$AV$22,DATOS!$AV$23)))</f>
        <v/>
      </c>
      <c r="S213" s="352"/>
      <c r="T213" s="345" t="str">
        <f>IFERROR(VLOOKUP(Tabla46[[#This Row],[% DE CUMPLIMIENTO DE LA EJECUCION DEL CONTROL]],DATOS!$AS$38:$AT$40,2,0),"")</f>
        <v/>
      </c>
      <c r="U213" s="353" t="str">
        <f>IF(Tabla46[[#This Row],[RESULTADO EVALUACIÓN DEL DISEÑO DEL CONTROL]]="","",SUMIFS(DATOS!$AT$49:$AT$57,DATOS!$AR$49:$AR$57,Tabla46[[#This Row],[RESULTADO EVALUACIÓN DEL DISEÑO DEL CONTROL]],DATOS!$AS$49:$AS$57,Tabla46[[#This Row],[RESULTADO EVALUACION DE LA EJECUCION]]))</f>
        <v/>
      </c>
    </row>
    <row r="214" spans="1:21" ht="15" customHeight="1" x14ac:dyDescent="0.25">
      <c r="A214" s="3"/>
      <c r="B214" s="2"/>
      <c r="C214" s="2"/>
      <c r="D214" s="72"/>
      <c r="E214" s="4"/>
      <c r="F214" s="345"/>
      <c r="G214" s="352" t="str">
        <f>IFERROR(VLOOKUP(Tabla46[[#This Row],[ID RIESGO]],'1. IDENTIFICACION DEL RIESGO'!$AB$27:$AL$36,11,0),"")</f>
        <v/>
      </c>
      <c r="H214" s="173"/>
      <c r="I214" s="173"/>
      <c r="J214" s="173"/>
      <c r="K214" s="173"/>
      <c r="L214" s="175"/>
      <c r="M214" s="175"/>
      <c r="N214" s="173" t="str">
        <f>IF(Tabla46[[#This Row],[ID RIESGO]]="","",IF(Tabla46[[#This Row],[DESCRIPCION DEL CONTROL]]="",0,15))</f>
        <v/>
      </c>
      <c r="O214" s="169" t="str">
        <f>IF(Tabla46[[#This Row],[ID RIESGO]]="","",IF(Tabla46[[#This Row],[RESPONSABLE DEL CONTROL (CARGO)]]="",0,20))</f>
        <v/>
      </c>
      <c r="P214" s="345">
        <f>IF(Tabla46[[#This Row],[PERIODICIDAD DE EJECUCIÓN DEL CONTROL]]="",0,20)</f>
        <v>0</v>
      </c>
      <c r="Q2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345" t="str">
        <f>IF(ISTEXT(Tabla46[[#This Row],[VALOR EVALUACION DISENO]]),"",IF(Tabla46[[#This Row],[VALOR EVALUACION DISENO]]&gt;96,DATOS!$AV$21,IF(Tabla46[[#This Row],[VALOR EVALUACION DISENO]]&gt;=86,DATOS!$AV$22,DATOS!$AV$23)))</f>
        <v/>
      </c>
      <c r="S214" s="352"/>
      <c r="T214" s="345" t="str">
        <f>IFERROR(VLOOKUP(Tabla46[[#This Row],[% DE CUMPLIMIENTO DE LA EJECUCION DEL CONTROL]],DATOS!$AS$38:$AT$40,2,0),"")</f>
        <v/>
      </c>
      <c r="U214" s="353" t="str">
        <f>IF(Tabla46[[#This Row],[RESULTADO EVALUACIÓN DEL DISEÑO DEL CONTROL]]="","",SUMIFS(DATOS!$AT$49:$AT$57,DATOS!$AR$49:$AR$57,Tabla46[[#This Row],[RESULTADO EVALUACIÓN DEL DISEÑO DEL CONTROL]],DATOS!$AS$49:$AS$57,Tabla46[[#This Row],[RESULTADO EVALUACION DE LA EJECUCION]]))</f>
        <v/>
      </c>
    </row>
    <row r="215" spans="1:21" ht="15" customHeight="1" x14ac:dyDescent="0.25">
      <c r="A215" s="3"/>
      <c r="B215" s="2"/>
      <c r="C215" s="2"/>
      <c r="D215" s="72"/>
      <c r="E215" s="4"/>
      <c r="F215" s="345"/>
      <c r="G215" s="352" t="str">
        <f>IFERROR(VLOOKUP(Tabla46[[#This Row],[ID RIESGO]],'1. IDENTIFICACION DEL RIESGO'!$AB$27:$AL$36,11,0),"")</f>
        <v/>
      </c>
      <c r="H215" s="173"/>
      <c r="I215" s="173"/>
      <c r="J215" s="173"/>
      <c r="K215" s="173"/>
      <c r="L215" s="175"/>
      <c r="M215" s="175"/>
      <c r="N215" s="173" t="str">
        <f>IF(Tabla46[[#This Row],[ID RIESGO]]="","",IF(Tabla46[[#This Row],[DESCRIPCION DEL CONTROL]]="",0,15))</f>
        <v/>
      </c>
      <c r="O215" s="169" t="str">
        <f>IF(Tabla46[[#This Row],[ID RIESGO]]="","",IF(Tabla46[[#This Row],[RESPONSABLE DEL CONTROL (CARGO)]]="",0,20))</f>
        <v/>
      </c>
      <c r="P215" s="345">
        <f>IF(Tabla46[[#This Row],[PERIODICIDAD DE EJECUCIÓN DEL CONTROL]]="",0,20)</f>
        <v>0</v>
      </c>
      <c r="Q2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345" t="str">
        <f>IF(ISTEXT(Tabla46[[#This Row],[VALOR EVALUACION DISENO]]),"",IF(Tabla46[[#This Row],[VALOR EVALUACION DISENO]]&gt;96,DATOS!$AV$21,IF(Tabla46[[#This Row],[VALOR EVALUACION DISENO]]&gt;=86,DATOS!$AV$22,DATOS!$AV$23)))</f>
        <v/>
      </c>
      <c r="S215" s="352"/>
      <c r="T215" s="345" t="str">
        <f>IFERROR(VLOOKUP(Tabla46[[#This Row],[% DE CUMPLIMIENTO DE LA EJECUCION DEL CONTROL]],DATOS!$AS$38:$AT$40,2,0),"")</f>
        <v/>
      </c>
      <c r="U215" s="353" t="str">
        <f>IF(Tabla46[[#This Row],[RESULTADO EVALUACIÓN DEL DISEÑO DEL CONTROL]]="","",SUMIFS(DATOS!$AT$49:$AT$57,DATOS!$AR$49:$AR$57,Tabla46[[#This Row],[RESULTADO EVALUACIÓN DEL DISEÑO DEL CONTROL]],DATOS!$AS$49:$AS$57,Tabla46[[#This Row],[RESULTADO EVALUACION DE LA EJECUCION]]))</f>
        <v/>
      </c>
    </row>
    <row r="216" spans="1:21" ht="15" customHeight="1" x14ac:dyDescent="0.25">
      <c r="A216" s="3"/>
      <c r="B216" s="2"/>
      <c r="C216" s="2"/>
      <c r="D216" s="72"/>
      <c r="E216" s="4"/>
      <c r="F216" s="345"/>
      <c r="G216" s="352" t="str">
        <f>IFERROR(VLOOKUP(Tabla46[[#This Row],[ID RIESGO]],'1. IDENTIFICACION DEL RIESGO'!$AB$27:$AL$36,11,0),"")</f>
        <v/>
      </c>
      <c r="H216" s="173"/>
      <c r="I216" s="173"/>
      <c r="J216" s="173"/>
      <c r="K216" s="173"/>
      <c r="L216" s="175"/>
      <c r="M216" s="175"/>
      <c r="N216" s="173" t="str">
        <f>IF(Tabla46[[#This Row],[ID RIESGO]]="","",IF(Tabla46[[#This Row],[DESCRIPCION DEL CONTROL]]="",0,15))</f>
        <v/>
      </c>
      <c r="O216" s="169" t="str">
        <f>IF(Tabla46[[#This Row],[ID RIESGO]]="","",IF(Tabla46[[#This Row],[RESPONSABLE DEL CONTROL (CARGO)]]="",0,20))</f>
        <v/>
      </c>
      <c r="P216" s="345">
        <f>IF(Tabla46[[#This Row],[PERIODICIDAD DE EJECUCIÓN DEL CONTROL]]="",0,20)</f>
        <v>0</v>
      </c>
      <c r="Q2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345" t="str">
        <f>IF(ISTEXT(Tabla46[[#This Row],[VALOR EVALUACION DISENO]]),"",IF(Tabla46[[#This Row],[VALOR EVALUACION DISENO]]&gt;96,DATOS!$AV$21,IF(Tabla46[[#This Row],[VALOR EVALUACION DISENO]]&gt;=86,DATOS!$AV$22,DATOS!$AV$23)))</f>
        <v/>
      </c>
      <c r="S216" s="352"/>
      <c r="T216" s="345" t="str">
        <f>IFERROR(VLOOKUP(Tabla46[[#This Row],[% DE CUMPLIMIENTO DE LA EJECUCION DEL CONTROL]],DATOS!$AS$38:$AT$40,2,0),"")</f>
        <v/>
      </c>
      <c r="U216" s="353" t="str">
        <f>IF(Tabla46[[#This Row],[RESULTADO EVALUACIÓN DEL DISEÑO DEL CONTROL]]="","",SUMIFS(DATOS!$AT$49:$AT$57,DATOS!$AR$49:$AR$57,Tabla46[[#This Row],[RESULTADO EVALUACIÓN DEL DISEÑO DEL CONTROL]],DATOS!$AS$49:$AS$57,Tabla46[[#This Row],[RESULTADO EVALUACION DE LA EJECUCION]]))</f>
        <v/>
      </c>
    </row>
    <row r="217" spans="1:21" ht="15" customHeight="1" x14ac:dyDescent="0.25">
      <c r="A217" s="3"/>
      <c r="B217" s="2"/>
      <c r="C217" s="2"/>
      <c r="D217" s="72"/>
      <c r="E217" s="4"/>
      <c r="F217" s="345"/>
      <c r="G217" s="352" t="str">
        <f>IFERROR(VLOOKUP(Tabla46[[#This Row],[ID RIESGO]],'1. IDENTIFICACION DEL RIESGO'!$AB$27:$AL$36,11,0),"")</f>
        <v/>
      </c>
      <c r="H217" s="173"/>
      <c r="I217" s="173"/>
      <c r="J217" s="173"/>
      <c r="K217" s="173"/>
      <c r="L217" s="175"/>
      <c r="M217" s="175"/>
      <c r="N217" s="173" t="str">
        <f>IF(Tabla46[[#This Row],[ID RIESGO]]="","",IF(Tabla46[[#This Row],[DESCRIPCION DEL CONTROL]]="",0,15))</f>
        <v/>
      </c>
      <c r="O217" s="169" t="str">
        <f>IF(Tabla46[[#This Row],[ID RIESGO]]="","",IF(Tabla46[[#This Row],[RESPONSABLE DEL CONTROL (CARGO)]]="",0,20))</f>
        <v/>
      </c>
      <c r="P217" s="345">
        <f>IF(Tabla46[[#This Row],[PERIODICIDAD DE EJECUCIÓN DEL CONTROL]]="",0,20)</f>
        <v>0</v>
      </c>
      <c r="Q2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345" t="str">
        <f>IF(ISTEXT(Tabla46[[#This Row],[VALOR EVALUACION DISENO]]),"",IF(Tabla46[[#This Row],[VALOR EVALUACION DISENO]]&gt;96,DATOS!$AV$21,IF(Tabla46[[#This Row],[VALOR EVALUACION DISENO]]&gt;=86,DATOS!$AV$22,DATOS!$AV$23)))</f>
        <v/>
      </c>
      <c r="S217" s="352"/>
      <c r="T217" s="345" t="str">
        <f>IFERROR(VLOOKUP(Tabla46[[#This Row],[% DE CUMPLIMIENTO DE LA EJECUCION DEL CONTROL]],DATOS!$AS$38:$AT$40,2,0),"")</f>
        <v/>
      </c>
      <c r="U217" s="353" t="str">
        <f>IF(Tabla46[[#This Row],[RESULTADO EVALUACIÓN DEL DISEÑO DEL CONTROL]]="","",SUMIFS(DATOS!$AT$49:$AT$57,DATOS!$AR$49:$AR$57,Tabla46[[#This Row],[RESULTADO EVALUACIÓN DEL DISEÑO DEL CONTROL]],DATOS!$AS$49:$AS$57,Tabla46[[#This Row],[RESULTADO EVALUACION DE LA EJECUCION]]))</f>
        <v/>
      </c>
    </row>
    <row r="218" spans="1:21" ht="15" customHeight="1" x14ac:dyDescent="0.25">
      <c r="A218" s="3"/>
      <c r="B218" s="2"/>
      <c r="C218" s="2"/>
      <c r="D218" s="72"/>
      <c r="E218" s="4"/>
      <c r="F218" s="345"/>
      <c r="G218" s="352" t="str">
        <f>IFERROR(VLOOKUP(Tabla46[[#This Row],[ID RIESGO]],'1. IDENTIFICACION DEL RIESGO'!$AB$27:$AL$36,11,0),"")</f>
        <v/>
      </c>
      <c r="H218" s="173"/>
      <c r="I218" s="173"/>
      <c r="J218" s="173"/>
      <c r="K218" s="173"/>
      <c r="L218" s="175"/>
      <c r="M218" s="175"/>
      <c r="N218" s="173" t="str">
        <f>IF(Tabla46[[#This Row],[ID RIESGO]]="","",IF(Tabla46[[#This Row],[DESCRIPCION DEL CONTROL]]="",0,15))</f>
        <v/>
      </c>
      <c r="O218" s="169" t="str">
        <f>IF(Tabla46[[#This Row],[ID RIESGO]]="","",IF(Tabla46[[#This Row],[RESPONSABLE DEL CONTROL (CARGO)]]="",0,20))</f>
        <v/>
      </c>
      <c r="P218" s="345">
        <f>IF(Tabla46[[#This Row],[PERIODICIDAD DE EJECUCIÓN DEL CONTROL]]="",0,20)</f>
        <v>0</v>
      </c>
      <c r="Q2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345" t="str">
        <f>IF(ISTEXT(Tabla46[[#This Row],[VALOR EVALUACION DISENO]]),"",IF(Tabla46[[#This Row],[VALOR EVALUACION DISENO]]&gt;96,DATOS!$AV$21,IF(Tabla46[[#This Row],[VALOR EVALUACION DISENO]]&gt;=86,DATOS!$AV$22,DATOS!$AV$23)))</f>
        <v/>
      </c>
      <c r="S218" s="352"/>
      <c r="T218" s="345" t="str">
        <f>IFERROR(VLOOKUP(Tabla46[[#This Row],[% DE CUMPLIMIENTO DE LA EJECUCION DEL CONTROL]],DATOS!$AS$38:$AT$40,2,0),"")</f>
        <v/>
      </c>
      <c r="U218" s="353" t="str">
        <f>IF(Tabla46[[#This Row],[RESULTADO EVALUACIÓN DEL DISEÑO DEL CONTROL]]="","",SUMIFS(DATOS!$AT$49:$AT$57,DATOS!$AR$49:$AR$57,Tabla46[[#This Row],[RESULTADO EVALUACIÓN DEL DISEÑO DEL CONTROL]],DATOS!$AS$49:$AS$57,Tabla46[[#This Row],[RESULTADO EVALUACION DE LA EJECUCION]]))</f>
        <v/>
      </c>
    </row>
    <row r="219" spans="1:21" ht="15" customHeight="1" x14ac:dyDescent="0.25">
      <c r="A219" s="3"/>
      <c r="B219" s="2"/>
      <c r="C219" s="2"/>
      <c r="D219" s="72"/>
      <c r="E219" s="4"/>
      <c r="F219" s="345"/>
      <c r="G219" s="352" t="str">
        <f>IFERROR(VLOOKUP(Tabla46[[#This Row],[ID RIESGO]],'1. IDENTIFICACION DEL RIESGO'!$AB$27:$AL$36,11,0),"")</f>
        <v/>
      </c>
      <c r="H219" s="173"/>
      <c r="I219" s="173"/>
      <c r="J219" s="173"/>
      <c r="K219" s="173"/>
      <c r="L219" s="175"/>
      <c r="M219" s="175"/>
      <c r="N219" s="173" t="str">
        <f>IF(Tabla46[[#This Row],[ID RIESGO]]="","",IF(Tabla46[[#This Row],[DESCRIPCION DEL CONTROL]]="",0,15))</f>
        <v/>
      </c>
      <c r="O219" s="169" t="str">
        <f>IF(Tabla46[[#This Row],[ID RIESGO]]="","",IF(Tabla46[[#This Row],[RESPONSABLE DEL CONTROL (CARGO)]]="",0,20))</f>
        <v/>
      </c>
      <c r="P219" s="345">
        <f>IF(Tabla46[[#This Row],[PERIODICIDAD DE EJECUCIÓN DEL CONTROL]]="",0,20)</f>
        <v>0</v>
      </c>
      <c r="Q2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345" t="str">
        <f>IF(ISTEXT(Tabla46[[#This Row],[VALOR EVALUACION DISENO]]),"",IF(Tabla46[[#This Row],[VALOR EVALUACION DISENO]]&gt;96,DATOS!$AV$21,IF(Tabla46[[#This Row],[VALOR EVALUACION DISENO]]&gt;=86,DATOS!$AV$22,DATOS!$AV$23)))</f>
        <v/>
      </c>
      <c r="S219" s="352"/>
      <c r="T219" s="345" t="str">
        <f>IFERROR(VLOOKUP(Tabla46[[#This Row],[% DE CUMPLIMIENTO DE LA EJECUCION DEL CONTROL]],DATOS!$AS$38:$AT$40,2,0),"")</f>
        <v/>
      </c>
      <c r="U219" s="353" t="str">
        <f>IF(Tabla46[[#This Row],[RESULTADO EVALUACIÓN DEL DISEÑO DEL CONTROL]]="","",SUMIFS(DATOS!$AT$49:$AT$57,DATOS!$AR$49:$AR$57,Tabla46[[#This Row],[RESULTADO EVALUACIÓN DEL DISEÑO DEL CONTROL]],DATOS!$AS$49:$AS$57,Tabla46[[#This Row],[RESULTADO EVALUACION DE LA EJECUCION]]))</f>
        <v/>
      </c>
    </row>
    <row r="220" spans="1:21" ht="15" customHeight="1" x14ac:dyDescent="0.25">
      <c r="A220" s="3"/>
      <c r="B220" s="2"/>
      <c r="C220" s="2"/>
      <c r="D220" s="72"/>
      <c r="E220" s="4"/>
      <c r="F220" s="345"/>
      <c r="G220" s="352" t="str">
        <f>IFERROR(VLOOKUP(Tabla46[[#This Row],[ID RIESGO]],'1. IDENTIFICACION DEL RIESGO'!$AB$27:$AL$36,11,0),"")</f>
        <v/>
      </c>
      <c r="H220" s="173"/>
      <c r="I220" s="173"/>
      <c r="J220" s="173"/>
      <c r="K220" s="173"/>
      <c r="L220" s="175"/>
      <c r="M220" s="175"/>
      <c r="N220" s="173" t="str">
        <f>IF(Tabla46[[#This Row],[ID RIESGO]]="","",IF(Tabla46[[#This Row],[DESCRIPCION DEL CONTROL]]="",0,15))</f>
        <v/>
      </c>
      <c r="O220" s="169" t="str">
        <f>IF(Tabla46[[#This Row],[ID RIESGO]]="","",IF(Tabla46[[#This Row],[RESPONSABLE DEL CONTROL (CARGO)]]="",0,20))</f>
        <v/>
      </c>
      <c r="P220" s="345">
        <f>IF(Tabla46[[#This Row],[PERIODICIDAD DE EJECUCIÓN DEL CONTROL]]="",0,20)</f>
        <v>0</v>
      </c>
      <c r="Q2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345" t="str">
        <f>IF(ISTEXT(Tabla46[[#This Row],[VALOR EVALUACION DISENO]]),"",IF(Tabla46[[#This Row],[VALOR EVALUACION DISENO]]&gt;96,DATOS!$AV$21,IF(Tabla46[[#This Row],[VALOR EVALUACION DISENO]]&gt;=86,DATOS!$AV$22,DATOS!$AV$23)))</f>
        <v/>
      </c>
      <c r="S220" s="352"/>
      <c r="T220" s="345" t="str">
        <f>IFERROR(VLOOKUP(Tabla46[[#This Row],[% DE CUMPLIMIENTO DE LA EJECUCION DEL CONTROL]],DATOS!$AS$38:$AT$40,2,0),"")</f>
        <v/>
      </c>
      <c r="U220" s="353" t="str">
        <f>IF(Tabla46[[#This Row],[RESULTADO EVALUACIÓN DEL DISEÑO DEL CONTROL]]="","",SUMIFS(DATOS!$AT$49:$AT$57,DATOS!$AR$49:$AR$57,Tabla46[[#This Row],[RESULTADO EVALUACIÓN DEL DISEÑO DEL CONTROL]],DATOS!$AS$49:$AS$57,Tabla46[[#This Row],[RESULTADO EVALUACION DE LA EJECUCION]]))</f>
        <v/>
      </c>
    </row>
    <row r="221" spans="1:21" ht="15" customHeight="1" x14ac:dyDescent="0.25">
      <c r="A221" s="3"/>
      <c r="B221" s="2"/>
      <c r="C221" s="2"/>
      <c r="D221" s="72"/>
      <c r="E221" s="4"/>
      <c r="F221" s="345"/>
      <c r="G221" s="352" t="str">
        <f>IFERROR(VLOOKUP(Tabla46[[#This Row],[ID RIESGO]],'1. IDENTIFICACION DEL RIESGO'!$AB$27:$AL$36,11,0),"")</f>
        <v/>
      </c>
      <c r="H221" s="173"/>
      <c r="I221" s="173"/>
      <c r="J221" s="173"/>
      <c r="K221" s="173"/>
      <c r="L221" s="175"/>
      <c r="M221" s="175"/>
      <c r="N221" s="173" t="str">
        <f>IF(Tabla46[[#This Row],[ID RIESGO]]="","",IF(Tabla46[[#This Row],[DESCRIPCION DEL CONTROL]]="",0,15))</f>
        <v/>
      </c>
      <c r="O221" s="169" t="str">
        <f>IF(Tabla46[[#This Row],[ID RIESGO]]="","",IF(Tabla46[[#This Row],[RESPONSABLE DEL CONTROL (CARGO)]]="",0,20))</f>
        <v/>
      </c>
      <c r="P221" s="345">
        <f>IF(Tabla46[[#This Row],[PERIODICIDAD DE EJECUCIÓN DEL CONTROL]]="",0,20)</f>
        <v>0</v>
      </c>
      <c r="Q2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345" t="str">
        <f>IF(ISTEXT(Tabla46[[#This Row],[VALOR EVALUACION DISENO]]),"",IF(Tabla46[[#This Row],[VALOR EVALUACION DISENO]]&gt;96,DATOS!$AV$21,IF(Tabla46[[#This Row],[VALOR EVALUACION DISENO]]&gt;=86,DATOS!$AV$22,DATOS!$AV$23)))</f>
        <v/>
      </c>
      <c r="S221" s="352"/>
      <c r="T221" s="345" t="str">
        <f>IFERROR(VLOOKUP(Tabla46[[#This Row],[% DE CUMPLIMIENTO DE LA EJECUCION DEL CONTROL]],DATOS!$AS$38:$AT$40,2,0),"")</f>
        <v/>
      </c>
      <c r="U221" s="353" t="str">
        <f>IF(Tabla46[[#This Row],[RESULTADO EVALUACIÓN DEL DISEÑO DEL CONTROL]]="","",SUMIFS(DATOS!$AT$49:$AT$57,DATOS!$AR$49:$AR$57,Tabla46[[#This Row],[RESULTADO EVALUACIÓN DEL DISEÑO DEL CONTROL]],DATOS!$AS$49:$AS$57,Tabla46[[#This Row],[RESULTADO EVALUACION DE LA EJECUCION]]))</f>
        <v/>
      </c>
    </row>
    <row r="222" spans="1:21" ht="15" customHeight="1" x14ac:dyDescent="0.25">
      <c r="A222" s="3"/>
      <c r="B222" s="2"/>
      <c r="C222" s="2"/>
      <c r="D222" s="72"/>
      <c r="E222" s="4"/>
      <c r="F222" s="345"/>
      <c r="G222" s="352" t="str">
        <f>IFERROR(VLOOKUP(Tabla46[[#This Row],[ID RIESGO]],'1. IDENTIFICACION DEL RIESGO'!$AB$27:$AL$36,11,0),"")</f>
        <v/>
      </c>
      <c r="H222" s="173"/>
      <c r="I222" s="173"/>
      <c r="J222" s="173"/>
      <c r="K222" s="173"/>
      <c r="L222" s="175"/>
      <c r="M222" s="175"/>
      <c r="N222" s="173" t="str">
        <f>IF(Tabla46[[#This Row],[ID RIESGO]]="","",IF(Tabla46[[#This Row],[DESCRIPCION DEL CONTROL]]="",0,15))</f>
        <v/>
      </c>
      <c r="O222" s="169" t="str">
        <f>IF(Tabla46[[#This Row],[ID RIESGO]]="","",IF(Tabla46[[#This Row],[RESPONSABLE DEL CONTROL (CARGO)]]="",0,20))</f>
        <v/>
      </c>
      <c r="P222" s="345">
        <f>IF(Tabla46[[#This Row],[PERIODICIDAD DE EJECUCIÓN DEL CONTROL]]="",0,20)</f>
        <v>0</v>
      </c>
      <c r="Q2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345" t="str">
        <f>IF(ISTEXT(Tabla46[[#This Row],[VALOR EVALUACION DISENO]]),"",IF(Tabla46[[#This Row],[VALOR EVALUACION DISENO]]&gt;96,DATOS!$AV$21,IF(Tabla46[[#This Row],[VALOR EVALUACION DISENO]]&gt;=86,DATOS!$AV$22,DATOS!$AV$23)))</f>
        <v/>
      </c>
      <c r="S222" s="352"/>
      <c r="T222" s="345" t="str">
        <f>IFERROR(VLOOKUP(Tabla46[[#This Row],[% DE CUMPLIMIENTO DE LA EJECUCION DEL CONTROL]],DATOS!$AS$38:$AT$40,2,0),"")</f>
        <v/>
      </c>
      <c r="U222" s="353" t="str">
        <f>IF(Tabla46[[#This Row],[RESULTADO EVALUACIÓN DEL DISEÑO DEL CONTROL]]="","",SUMIFS(DATOS!$AT$49:$AT$57,DATOS!$AR$49:$AR$57,Tabla46[[#This Row],[RESULTADO EVALUACIÓN DEL DISEÑO DEL CONTROL]],DATOS!$AS$49:$AS$57,Tabla46[[#This Row],[RESULTADO EVALUACION DE LA EJECUCION]]))</f>
        <v/>
      </c>
    </row>
    <row r="223" spans="1:21" ht="15" customHeight="1" x14ac:dyDescent="0.25">
      <c r="A223" s="3"/>
      <c r="B223" s="2"/>
      <c r="C223" s="2"/>
      <c r="D223" s="72"/>
      <c r="E223" s="4"/>
      <c r="F223" s="345"/>
      <c r="G223" s="352" t="str">
        <f>IFERROR(VLOOKUP(Tabla46[[#This Row],[ID RIESGO]],'1. IDENTIFICACION DEL RIESGO'!$AB$27:$AL$36,11,0),"")</f>
        <v/>
      </c>
      <c r="H223" s="173"/>
      <c r="I223" s="173"/>
      <c r="J223" s="173"/>
      <c r="K223" s="173"/>
      <c r="L223" s="175"/>
      <c r="M223" s="175"/>
      <c r="N223" s="173" t="str">
        <f>IF(Tabla46[[#This Row],[ID RIESGO]]="","",IF(Tabla46[[#This Row],[DESCRIPCION DEL CONTROL]]="",0,15))</f>
        <v/>
      </c>
      <c r="O223" s="169" t="str">
        <f>IF(Tabla46[[#This Row],[ID RIESGO]]="","",IF(Tabla46[[#This Row],[RESPONSABLE DEL CONTROL (CARGO)]]="",0,20))</f>
        <v/>
      </c>
      <c r="P223" s="345">
        <f>IF(Tabla46[[#This Row],[PERIODICIDAD DE EJECUCIÓN DEL CONTROL]]="",0,20)</f>
        <v>0</v>
      </c>
      <c r="Q2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345" t="str">
        <f>IF(ISTEXT(Tabla46[[#This Row],[VALOR EVALUACION DISENO]]),"",IF(Tabla46[[#This Row],[VALOR EVALUACION DISENO]]&gt;96,DATOS!$AV$21,IF(Tabla46[[#This Row],[VALOR EVALUACION DISENO]]&gt;=86,DATOS!$AV$22,DATOS!$AV$23)))</f>
        <v/>
      </c>
      <c r="S223" s="352"/>
      <c r="T223" s="345" t="str">
        <f>IFERROR(VLOOKUP(Tabla46[[#This Row],[% DE CUMPLIMIENTO DE LA EJECUCION DEL CONTROL]],DATOS!$AS$38:$AT$40,2,0),"")</f>
        <v/>
      </c>
      <c r="U223" s="353" t="str">
        <f>IF(Tabla46[[#This Row],[RESULTADO EVALUACIÓN DEL DISEÑO DEL CONTROL]]="","",SUMIFS(DATOS!$AT$49:$AT$57,DATOS!$AR$49:$AR$57,Tabla46[[#This Row],[RESULTADO EVALUACIÓN DEL DISEÑO DEL CONTROL]],DATOS!$AS$49:$AS$57,Tabla46[[#This Row],[RESULTADO EVALUACION DE LA EJECUCION]]))</f>
        <v/>
      </c>
    </row>
    <row r="224" spans="1:21" ht="15" customHeight="1" x14ac:dyDescent="0.25">
      <c r="A224" s="3"/>
      <c r="B224" s="2"/>
      <c r="C224" s="2"/>
      <c r="D224" s="72"/>
      <c r="E224" s="4"/>
      <c r="F224" s="345"/>
      <c r="G224" s="352" t="str">
        <f>IFERROR(VLOOKUP(Tabla46[[#This Row],[ID RIESGO]],'1. IDENTIFICACION DEL RIESGO'!$AB$27:$AL$36,11,0),"")</f>
        <v/>
      </c>
      <c r="H224" s="173"/>
      <c r="I224" s="173"/>
      <c r="J224" s="173"/>
      <c r="K224" s="173"/>
      <c r="L224" s="175"/>
      <c r="M224" s="175"/>
      <c r="N224" s="173" t="str">
        <f>IF(Tabla46[[#This Row],[ID RIESGO]]="","",IF(Tabla46[[#This Row],[DESCRIPCION DEL CONTROL]]="",0,15))</f>
        <v/>
      </c>
      <c r="O224" s="169" t="str">
        <f>IF(Tabla46[[#This Row],[ID RIESGO]]="","",IF(Tabla46[[#This Row],[RESPONSABLE DEL CONTROL (CARGO)]]="",0,20))</f>
        <v/>
      </c>
      <c r="P224" s="345">
        <f>IF(Tabla46[[#This Row],[PERIODICIDAD DE EJECUCIÓN DEL CONTROL]]="",0,20)</f>
        <v>0</v>
      </c>
      <c r="Q2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345" t="str">
        <f>IF(ISTEXT(Tabla46[[#This Row],[VALOR EVALUACION DISENO]]),"",IF(Tabla46[[#This Row],[VALOR EVALUACION DISENO]]&gt;96,DATOS!$AV$21,IF(Tabla46[[#This Row],[VALOR EVALUACION DISENO]]&gt;=86,DATOS!$AV$22,DATOS!$AV$23)))</f>
        <v/>
      </c>
      <c r="S224" s="352"/>
      <c r="T224" s="345" t="str">
        <f>IFERROR(VLOOKUP(Tabla46[[#This Row],[% DE CUMPLIMIENTO DE LA EJECUCION DEL CONTROL]],DATOS!$AS$38:$AT$40,2,0),"")</f>
        <v/>
      </c>
      <c r="U224" s="353" t="str">
        <f>IF(Tabla46[[#This Row],[RESULTADO EVALUACIÓN DEL DISEÑO DEL CONTROL]]="","",SUMIFS(DATOS!$AT$49:$AT$57,DATOS!$AR$49:$AR$57,Tabla46[[#This Row],[RESULTADO EVALUACIÓN DEL DISEÑO DEL CONTROL]],DATOS!$AS$49:$AS$57,Tabla46[[#This Row],[RESULTADO EVALUACION DE LA EJECUCION]]))</f>
        <v/>
      </c>
    </row>
    <row r="225" spans="1:21" ht="15" customHeight="1" x14ac:dyDescent="0.25">
      <c r="A225" s="3"/>
      <c r="B225" s="2"/>
      <c r="C225" s="2"/>
      <c r="D225" s="72"/>
      <c r="E225" s="4"/>
      <c r="F225" s="345"/>
      <c r="G225" s="352" t="str">
        <f>IFERROR(VLOOKUP(Tabla46[[#This Row],[ID RIESGO]],'1. IDENTIFICACION DEL RIESGO'!$AB$27:$AL$36,11,0),"")</f>
        <v/>
      </c>
      <c r="H225" s="173"/>
      <c r="I225" s="173"/>
      <c r="J225" s="173"/>
      <c r="K225" s="173"/>
      <c r="L225" s="175"/>
      <c r="M225" s="175"/>
      <c r="N225" s="173" t="str">
        <f>IF(Tabla46[[#This Row],[ID RIESGO]]="","",IF(Tabla46[[#This Row],[DESCRIPCION DEL CONTROL]]="",0,15))</f>
        <v/>
      </c>
      <c r="O225" s="169" t="str">
        <f>IF(Tabla46[[#This Row],[ID RIESGO]]="","",IF(Tabla46[[#This Row],[RESPONSABLE DEL CONTROL (CARGO)]]="",0,20))</f>
        <v/>
      </c>
      <c r="P225" s="345">
        <f>IF(Tabla46[[#This Row],[PERIODICIDAD DE EJECUCIÓN DEL CONTROL]]="",0,20)</f>
        <v>0</v>
      </c>
      <c r="Q2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345" t="str">
        <f>IF(ISTEXT(Tabla46[[#This Row],[VALOR EVALUACION DISENO]]),"",IF(Tabla46[[#This Row],[VALOR EVALUACION DISENO]]&gt;96,DATOS!$AV$21,IF(Tabla46[[#This Row],[VALOR EVALUACION DISENO]]&gt;=86,DATOS!$AV$22,DATOS!$AV$23)))</f>
        <v/>
      </c>
      <c r="S225" s="352"/>
      <c r="T225" s="345" t="str">
        <f>IFERROR(VLOOKUP(Tabla46[[#This Row],[% DE CUMPLIMIENTO DE LA EJECUCION DEL CONTROL]],DATOS!$AS$38:$AT$40,2,0),"")</f>
        <v/>
      </c>
      <c r="U225" s="353" t="str">
        <f>IF(Tabla46[[#This Row],[RESULTADO EVALUACIÓN DEL DISEÑO DEL CONTROL]]="","",SUMIFS(DATOS!$AT$49:$AT$57,DATOS!$AR$49:$AR$57,Tabla46[[#This Row],[RESULTADO EVALUACIÓN DEL DISEÑO DEL CONTROL]],DATOS!$AS$49:$AS$57,Tabla46[[#This Row],[RESULTADO EVALUACION DE LA EJECUCION]]))</f>
        <v/>
      </c>
    </row>
    <row r="226" spans="1:21" ht="15" customHeight="1" x14ac:dyDescent="0.25">
      <c r="A226" s="3"/>
      <c r="B226" s="2"/>
      <c r="C226" s="2"/>
      <c r="D226" s="72"/>
      <c r="E226" s="4"/>
      <c r="F226" s="345"/>
      <c r="G226" s="352" t="str">
        <f>IFERROR(VLOOKUP(Tabla46[[#This Row],[ID RIESGO]],'1. IDENTIFICACION DEL RIESGO'!$AB$27:$AL$36,11,0),"")</f>
        <v/>
      </c>
      <c r="H226" s="173"/>
      <c r="I226" s="173"/>
      <c r="J226" s="173"/>
      <c r="K226" s="173"/>
      <c r="L226" s="175"/>
      <c r="M226" s="175"/>
      <c r="N226" s="173" t="str">
        <f>IF(Tabla46[[#This Row],[ID RIESGO]]="","",IF(Tabla46[[#This Row],[DESCRIPCION DEL CONTROL]]="",0,15))</f>
        <v/>
      </c>
      <c r="O226" s="169" t="str">
        <f>IF(Tabla46[[#This Row],[ID RIESGO]]="","",IF(Tabla46[[#This Row],[RESPONSABLE DEL CONTROL (CARGO)]]="",0,20))</f>
        <v/>
      </c>
      <c r="P226" s="345">
        <f>IF(Tabla46[[#This Row],[PERIODICIDAD DE EJECUCIÓN DEL CONTROL]]="",0,20)</f>
        <v>0</v>
      </c>
      <c r="Q2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345" t="str">
        <f>IF(ISTEXT(Tabla46[[#This Row],[VALOR EVALUACION DISENO]]),"",IF(Tabla46[[#This Row],[VALOR EVALUACION DISENO]]&gt;96,DATOS!$AV$21,IF(Tabla46[[#This Row],[VALOR EVALUACION DISENO]]&gt;=86,DATOS!$AV$22,DATOS!$AV$23)))</f>
        <v/>
      </c>
      <c r="S226" s="352"/>
      <c r="T226" s="345" t="str">
        <f>IFERROR(VLOOKUP(Tabla46[[#This Row],[% DE CUMPLIMIENTO DE LA EJECUCION DEL CONTROL]],DATOS!$AS$38:$AT$40,2,0),"")</f>
        <v/>
      </c>
      <c r="U226" s="353" t="str">
        <f>IF(Tabla46[[#This Row],[RESULTADO EVALUACIÓN DEL DISEÑO DEL CONTROL]]="","",SUMIFS(DATOS!$AT$49:$AT$57,DATOS!$AR$49:$AR$57,Tabla46[[#This Row],[RESULTADO EVALUACIÓN DEL DISEÑO DEL CONTROL]],DATOS!$AS$49:$AS$57,Tabla46[[#This Row],[RESULTADO EVALUACION DE LA EJECUCION]]))</f>
        <v/>
      </c>
    </row>
    <row r="227" spans="1:21" ht="15" customHeight="1" x14ac:dyDescent="0.25">
      <c r="A227" s="3"/>
      <c r="B227" s="2"/>
      <c r="C227" s="2"/>
      <c r="D227" s="72"/>
      <c r="E227" s="4"/>
      <c r="F227" s="345"/>
      <c r="G227" s="352" t="str">
        <f>IFERROR(VLOOKUP(Tabla46[[#This Row],[ID RIESGO]],'1. IDENTIFICACION DEL RIESGO'!$AB$27:$AL$36,11,0),"")</f>
        <v/>
      </c>
      <c r="H227" s="173"/>
      <c r="I227" s="173"/>
      <c r="J227" s="173"/>
      <c r="K227" s="173"/>
      <c r="L227" s="175"/>
      <c r="M227" s="175"/>
      <c r="N227" s="173" t="str">
        <f>IF(Tabla46[[#This Row],[ID RIESGO]]="","",IF(Tabla46[[#This Row],[DESCRIPCION DEL CONTROL]]="",0,15))</f>
        <v/>
      </c>
      <c r="O227" s="169" t="str">
        <f>IF(Tabla46[[#This Row],[ID RIESGO]]="","",IF(Tabla46[[#This Row],[RESPONSABLE DEL CONTROL (CARGO)]]="",0,20))</f>
        <v/>
      </c>
      <c r="P227" s="345">
        <f>IF(Tabla46[[#This Row],[PERIODICIDAD DE EJECUCIÓN DEL CONTROL]]="",0,20)</f>
        <v>0</v>
      </c>
      <c r="Q2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345" t="str">
        <f>IF(ISTEXT(Tabla46[[#This Row],[VALOR EVALUACION DISENO]]),"",IF(Tabla46[[#This Row],[VALOR EVALUACION DISENO]]&gt;96,DATOS!$AV$21,IF(Tabla46[[#This Row],[VALOR EVALUACION DISENO]]&gt;=86,DATOS!$AV$22,DATOS!$AV$23)))</f>
        <v/>
      </c>
      <c r="S227" s="352"/>
      <c r="T227" s="345" t="str">
        <f>IFERROR(VLOOKUP(Tabla46[[#This Row],[% DE CUMPLIMIENTO DE LA EJECUCION DEL CONTROL]],DATOS!$AS$38:$AT$40,2,0),"")</f>
        <v/>
      </c>
      <c r="U227" s="353" t="str">
        <f>IF(Tabla46[[#This Row],[RESULTADO EVALUACIÓN DEL DISEÑO DEL CONTROL]]="","",SUMIFS(DATOS!$AT$49:$AT$57,DATOS!$AR$49:$AR$57,Tabla46[[#This Row],[RESULTADO EVALUACIÓN DEL DISEÑO DEL CONTROL]],DATOS!$AS$49:$AS$57,Tabla46[[#This Row],[RESULTADO EVALUACION DE LA EJECUCION]]))</f>
        <v/>
      </c>
    </row>
    <row r="228" spans="1:21" ht="15" customHeight="1" x14ac:dyDescent="0.25">
      <c r="A228" s="3"/>
      <c r="B228" s="2"/>
      <c r="C228" s="2"/>
      <c r="D228" s="72"/>
      <c r="E228" s="4"/>
      <c r="F228" s="345"/>
      <c r="G228" s="352" t="str">
        <f>IFERROR(VLOOKUP(Tabla46[[#This Row],[ID RIESGO]],'1. IDENTIFICACION DEL RIESGO'!$AB$27:$AL$36,11,0),"")</f>
        <v/>
      </c>
      <c r="H228" s="173"/>
      <c r="I228" s="173"/>
      <c r="J228" s="173"/>
      <c r="K228" s="173"/>
      <c r="L228" s="175"/>
      <c r="M228" s="175"/>
      <c r="N228" s="173" t="str">
        <f>IF(Tabla46[[#This Row],[ID RIESGO]]="","",IF(Tabla46[[#This Row],[DESCRIPCION DEL CONTROL]]="",0,15))</f>
        <v/>
      </c>
      <c r="O228" s="169" t="str">
        <f>IF(Tabla46[[#This Row],[ID RIESGO]]="","",IF(Tabla46[[#This Row],[RESPONSABLE DEL CONTROL (CARGO)]]="",0,20))</f>
        <v/>
      </c>
      <c r="P228" s="345">
        <f>IF(Tabla46[[#This Row],[PERIODICIDAD DE EJECUCIÓN DEL CONTROL]]="",0,20)</f>
        <v>0</v>
      </c>
      <c r="Q2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345" t="str">
        <f>IF(ISTEXT(Tabla46[[#This Row],[VALOR EVALUACION DISENO]]),"",IF(Tabla46[[#This Row],[VALOR EVALUACION DISENO]]&gt;96,DATOS!$AV$21,IF(Tabla46[[#This Row],[VALOR EVALUACION DISENO]]&gt;=86,DATOS!$AV$22,DATOS!$AV$23)))</f>
        <v/>
      </c>
      <c r="S228" s="352"/>
      <c r="T228" s="345" t="str">
        <f>IFERROR(VLOOKUP(Tabla46[[#This Row],[% DE CUMPLIMIENTO DE LA EJECUCION DEL CONTROL]],DATOS!$AS$38:$AT$40,2,0),"")</f>
        <v/>
      </c>
      <c r="U228" s="353" t="str">
        <f>IF(Tabla46[[#This Row],[RESULTADO EVALUACIÓN DEL DISEÑO DEL CONTROL]]="","",SUMIFS(DATOS!$AT$49:$AT$57,DATOS!$AR$49:$AR$57,Tabla46[[#This Row],[RESULTADO EVALUACIÓN DEL DISEÑO DEL CONTROL]],DATOS!$AS$49:$AS$57,Tabla46[[#This Row],[RESULTADO EVALUACION DE LA EJECUCION]]))</f>
        <v/>
      </c>
    </row>
    <row r="229" spans="1:21" ht="15" customHeight="1" x14ac:dyDescent="0.25">
      <c r="A229" s="3"/>
      <c r="B229" s="2"/>
      <c r="C229" s="2"/>
      <c r="D229" s="72"/>
      <c r="E229" s="4"/>
      <c r="F229" s="345"/>
      <c r="G229" s="352" t="str">
        <f>IFERROR(VLOOKUP(Tabla46[[#This Row],[ID RIESGO]],'1. IDENTIFICACION DEL RIESGO'!$AB$27:$AL$36,11,0),"")</f>
        <v/>
      </c>
      <c r="H229" s="173"/>
      <c r="I229" s="173"/>
      <c r="J229" s="173"/>
      <c r="K229" s="173"/>
      <c r="L229" s="175"/>
      <c r="M229" s="175"/>
      <c r="N229" s="173" t="str">
        <f>IF(Tabla46[[#This Row],[ID RIESGO]]="","",IF(Tabla46[[#This Row],[DESCRIPCION DEL CONTROL]]="",0,15))</f>
        <v/>
      </c>
      <c r="O229" s="169" t="str">
        <f>IF(Tabla46[[#This Row],[ID RIESGO]]="","",IF(Tabla46[[#This Row],[RESPONSABLE DEL CONTROL (CARGO)]]="",0,20))</f>
        <v/>
      </c>
      <c r="P229" s="345">
        <f>IF(Tabla46[[#This Row],[PERIODICIDAD DE EJECUCIÓN DEL CONTROL]]="",0,20)</f>
        <v>0</v>
      </c>
      <c r="Q2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345" t="str">
        <f>IF(ISTEXT(Tabla46[[#This Row],[VALOR EVALUACION DISENO]]),"",IF(Tabla46[[#This Row],[VALOR EVALUACION DISENO]]&gt;96,DATOS!$AV$21,IF(Tabla46[[#This Row],[VALOR EVALUACION DISENO]]&gt;=86,DATOS!$AV$22,DATOS!$AV$23)))</f>
        <v/>
      </c>
      <c r="S229" s="352"/>
      <c r="T229" s="345" t="str">
        <f>IFERROR(VLOOKUP(Tabla46[[#This Row],[% DE CUMPLIMIENTO DE LA EJECUCION DEL CONTROL]],DATOS!$AS$38:$AT$40,2,0),"")</f>
        <v/>
      </c>
      <c r="U229" s="353" t="str">
        <f>IF(Tabla46[[#This Row],[RESULTADO EVALUACIÓN DEL DISEÑO DEL CONTROL]]="","",SUMIFS(DATOS!$AT$49:$AT$57,DATOS!$AR$49:$AR$57,Tabla46[[#This Row],[RESULTADO EVALUACIÓN DEL DISEÑO DEL CONTROL]],DATOS!$AS$49:$AS$57,Tabla46[[#This Row],[RESULTADO EVALUACION DE LA EJECUCION]]))</f>
        <v/>
      </c>
    </row>
    <row r="230" spans="1:21" ht="15" customHeight="1" x14ac:dyDescent="0.25">
      <c r="A230" s="3"/>
      <c r="B230" s="2"/>
      <c r="C230" s="2"/>
      <c r="D230" s="72"/>
      <c r="E230" s="4"/>
      <c r="F230" s="345"/>
      <c r="G230" s="352" t="str">
        <f>IFERROR(VLOOKUP(Tabla46[[#This Row],[ID RIESGO]],'1. IDENTIFICACION DEL RIESGO'!$AB$27:$AL$36,11,0),"")</f>
        <v/>
      </c>
      <c r="H230" s="173"/>
      <c r="I230" s="173"/>
      <c r="J230" s="173"/>
      <c r="K230" s="173"/>
      <c r="L230" s="175"/>
      <c r="M230" s="175"/>
      <c r="N230" s="173" t="str">
        <f>IF(Tabla46[[#This Row],[ID RIESGO]]="","",IF(Tabla46[[#This Row],[DESCRIPCION DEL CONTROL]]="",0,15))</f>
        <v/>
      </c>
      <c r="O230" s="169" t="str">
        <f>IF(Tabla46[[#This Row],[ID RIESGO]]="","",IF(Tabla46[[#This Row],[RESPONSABLE DEL CONTROL (CARGO)]]="",0,20))</f>
        <v/>
      </c>
      <c r="P230" s="345">
        <f>IF(Tabla46[[#This Row],[PERIODICIDAD DE EJECUCIÓN DEL CONTROL]]="",0,20)</f>
        <v>0</v>
      </c>
      <c r="Q2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345" t="str">
        <f>IF(ISTEXT(Tabla46[[#This Row],[VALOR EVALUACION DISENO]]),"",IF(Tabla46[[#This Row],[VALOR EVALUACION DISENO]]&gt;96,DATOS!$AV$21,IF(Tabla46[[#This Row],[VALOR EVALUACION DISENO]]&gt;=86,DATOS!$AV$22,DATOS!$AV$23)))</f>
        <v/>
      </c>
      <c r="S230" s="352"/>
      <c r="T230" s="345" t="str">
        <f>IFERROR(VLOOKUP(Tabla46[[#This Row],[% DE CUMPLIMIENTO DE LA EJECUCION DEL CONTROL]],DATOS!$AS$38:$AT$40,2,0),"")</f>
        <v/>
      </c>
      <c r="U230" s="353" t="str">
        <f>IF(Tabla46[[#This Row],[RESULTADO EVALUACIÓN DEL DISEÑO DEL CONTROL]]="","",SUMIFS(DATOS!$AT$49:$AT$57,DATOS!$AR$49:$AR$57,Tabla46[[#This Row],[RESULTADO EVALUACIÓN DEL DISEÑO DEL CONTROL]],DATOS!$AS$49:$AS$57,Tabla46[[#This Row],[RESULTADO EVALUACION DE LA EJECUCION]]))</f>
        <v/>
      </c>
    </row>
    <row r="231" spans="1:21" ht="15" customHeight="1" x14ac:dyDescent="0.25">
      <c r="A231" s="3"/>
      <c r="B231" s="2"/>
      <c r="C231" s="2"/>
      <c r="D231" s="72"/>
      <c r="E231" s="4"/>
      <c r="F231" s="345"/>
      <c r="G231" s="352" t="str">
        <f>IFERROR(VLOOKUP(Tabla46[[#This Row],[ID RIESGO]],'1. IDENTIFICACION DEL RIESGO'!$AB$27:$AL$36,11,0),"")</f>
        <v/>
      </c>
      <c r="H231" s="173"/>
      <c r="I231" s="173"/>
      <c r="J231" s="173"/>
      <c r="K231" s="173"/>
      <c r="L231" s="175"/>
      <c r="M231" s="175"/>
      <c r="N231" s="173" t="str">
        <f>IF(Tabla46[[#This Row],[ID RIESGO]]="","",IF(Tabla46[[#This Row],[DESCRIPCION DEL CONTROL]]="",0,15))</f>
        <v/>
      </c>
      <c r="O231" s="169" t="str">
        <f>IF(Tabla46[[#This Row],[ID RIESGO]]="","",IF(Tabla46[[#This Row],[RESPONSABLE DEL CONTROL (CARGO)]]="",0,20))</f>
        <v/>
      </c>
      <c r="P231" s="345">
        <f>IF(Tabla46[[#This Row],[PERIODICIDAD DE EJECUCIÓN DEL CONTROL]]="",0,20)</f>
        <v>0</v>
      </c>
      <c r="Q2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345" t="str">
        <f>IF(ISTEXT(Tabla46[[#This Row],[VALOR EVALUACION DISENO]]),"",IF(Tabla46[[#This Row],[VALOR EVALUACION DISENO]]&gt;96,DATOS!$AV$21,IF(Tabla46[[#This Row],[VALOR EVALUACION DISENO]]&gt;=86,DATOS!$AV$22,DATOS!$AV$23)))</f>
        <v/>
      </c>
      <c r="S231" s="352"/>
      <c r="T231" s="345" t="str">
        <f>IFERROR(VLOOKUP(Tabla46[[#This Row],[% DE CUMPLIMIENTO DE LA EJECUCION DEL CONTROL]],DATOS!$AS$38:$AT$40,2,0),"")</f>
        <v/>
      </c>
      <c r="U231" s="353" t="str">
        <f>IF(Tabla46[[#This Row],[RESULTADO EVALUACIÓN DEL DISEÑO DEL CONTROL]]="","",SUMIFS(DATOS!$AT$49:$AT$57,DATOS!$AR$49:$AR$57,Tabla46[[#This Row],[RESULTADO EVALUACIÓN DEL DISEÑO DEL CONTROL]],DATOS!$AS$49:$AS$57,Tabla46[[#This Row],[RESULTADO EVALUACION DE LA EJECUCION]]))</f>
        <v/>
      </c>
    </row>
    <row r="232" spans="1:21" ht="15" customHeight="1" x14ac:dyDescent="0.25">
      <c r="A232" s="3"/>
      <c r="B232" s="2"/>
      <c r="C232" s="2"/>
      <c r="D232" s="72"/>
      <c r="E232" s="4"/>
      <c r="F232" s="345"/>
      <c r="G232" s="352" t="str">
        <f>IFERROR(VLOOKUP(Tabla46[[#This Row],[ID RIESGO]],'1. IDENTIFICACION DEL RIESGO'!$AB$27:$AL$36,11,0),"")</f>
        <v/>
      </c>
      <c r="H232" s="173"/>
      <c r="I232" s="173"/>
      <c r="J232" s="173"/>
      <c r="K232" s="173"/>
      <c r="L232" s="175"/>
      <c r="M232" s="175"/>
      <c r="N232" s="173" t="str">
        <f>IF(Tabla46[[#This Row],[ID RIESGO]]="","",IF(Tabla46[[#This Row],[DESCRIPCION DEL CONTROL]]="",0,15))</f>
        <v/>
      </c>
      <c r="O232" s="169" t="str">
        <f>IF(Tabla46[[#This Row],[ID RIESGO]]="","",IF(Tabla46[[#This Row],[RESPONSABLE DEL CONTROL (CARGO)]]="",0,20))</f>
        <v/>
      </c>
      <c r="P232" s="345">
        <f>IF(Tabla46[[#This Row],[PERIODICIDAD DE EJECUCIÓN DEL CONTROL]]="",0,20)</f>
        <v>0</v>
      </c>
      <c r="Q2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345" t="str">
        <f>IF(ISTEXT(Tabla46[[#This Row],[VALOR EVALUACION DISENO]]),"",IF(Tabla46[[#This Row],[VALOR EVALUACION DISENO]]&gt;96,DATOS!$AV$21,IF(Tabla46[[#This Row],[VALOR EVALUACION DISENO]]&gt;=86,DATOS!$AV$22,DATOS!$AV$23)))</f>
        <v/>
      </c>
      <c r="S232" s="352"/>
      <c r="T232" s="345" t="str">
        <f>IFERROR(VLOOKUP(Tabla46[[#This Row],[% DE CUMPLIMIENTO DE LA EJECUCION DEL CONTROL]],DATOS!$AS$38:$AT$40,2,0),"")</f>
        <v/>
      </c>
      <c r="U232" s="353" t="str">
        <f>IF(Tabla46[[#This Row],[RESULTADO EVALUACIÓN DEL DISEÑO DEL CONTROL]]="","",SUMIFS(DATOS!$AT$49:$AT$57,DATOS!$AR$49:$AR$57,Tabla46[[#This Row],[RESULTADO EVALUACIÓN DEL DISEÑO DEL CONTROL]],DATOS!$AS$49:$AS$57,Tabla46[[#This Row],[RESULTADO EVALUACION DE LA EJECUCION]]))</f>
        <v/>
      </c>
    </row>
    <row r="233" spans="1:21" ht="15" customHeight="1" x14ac:dyDescent="0.25">
      <c r="A233" s="3"/>
      <c r="B233" s="2"/>
      <c r="C233" s="2"/>
      <c r="D233" s="72"/>
      <c r="E233" s="4"/>
      <c r="F233" s="345"/>
      <c r="G233" s="352" t="str">
        <f>IFERROR(VLOOKUP(Tabla46[[#This Row],[ID RIESGO]],'1. IDENTIFICACION DEL RIESGO'!$AB$27:$AL$36,11,0),"")</f>
        <v/>
      </c>
      <c r="H233" s="173"/>
      <c r="I233" s="173"/>
      <c r="J233" s="173"/>
      <c r="K233" s="173"/>
      <c r="L233" s="175"/>
      <c r="M233" s="175"/>
      <c r="N233" s="173" t="str">
        <f>IF(Tabla46[[#This Row],[ID RIESGO]]="","",IF(Tabla46[[#This Row],[DESCRIPCION DEL CONTROL]]="",0,15))</f>
        <v/>
      </c>
      <c r="O233" s="169" t="str">
        <f>IF(Tabla46[[#This Row],[ID RIESGO]]="","",IF(Tabla46[[#This Row],[RESPONSABLE DEL CONTROL (CARGO)]]="",0,20))</f>
        <v/>
      </c>
      <c r="P233" s="345">
        <f>IF(Tabla46[[#This Row],[PERIODICIDAD DE EJECUCIÓN DEL CONTROL]]="",0,20)</f>
        <v>0</v>
      </c>
      <c r="Q2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345" t="str">
        <f>IF(ISTEXT(Tabla46[[#This Row],[VALOR EVALUACION DISENO]]),"",IF(Tabla46[[#This Row],[VALOR EVALUACION DISENO]]&gt;96,DATOS!$AV$21,IF(Tabla46[[#This Row],[VALOR EVALUACION DISENO]]&gt;=86,DATOS!$AV$22,DATOS!$AV$23)))</f>
        <v/>
      </c>
      <c r="S233" s="352"/>
      <c r="T233" s="345" t="str">
        <f>IFERROR(VLOOKUP(Tabla46[[#This Row],[% DE CUMPLIMIENTO DE LA EJECUCION DEL CONTROL]],DATOS!$AS$38:$AT$40,2,0),"")</f>
        <v/>
      </c>
      <c r="U233" s="353" t="str">
        <f>IF(Tabla46[[#This Row],[RESULTADO EVALUACIÓN DEL DISEÑO DEL CONTROL]]="","",SUMIFS(DATOS!$AT$49:$AT$57,DATOS!$AR$49:$AR$57,Tabla46[[#This Row],[RESULTADO EVALUACIÓN DEL DISEÑO DEL CONTROL]],DATOS!$AS$49:$AS$57,Tabla46[[#This Row],[RESULTADO EVALUACION DE LA EJECUCION]]))</f>
        <v/>
      </c>
    </row>
    <row r="234" spans="1:21" ht="15" customHeight="1" x14ac:dyDescent="0.25">
      <c r="A234" s="3"/>
      <c r="B234" s="2"/>
      <c r="C234" s="2"/>
      <c r="D234" s="72"/>
      <c r="E234" s="4"/>
      <c r="F234" s="345"/>
      <c r="G234" s="352" t="str">
        <f>IFERROR(VLOOKUP(Tabla46[[#This Row],[ID RIESGO]],'1. IDENTIFICACION DEL RIESGO'!$AB$27:$AL$36,11,0),"")</f>
        <v/>
      </c>
      <c r="H234" s="173"/>
      <c r="I234" s="173"/>
      <c r="J234" s="173"/>
      <c r="K234" s="173"/>
      <c r="L234" s="175"/>
      <c r="M234" s="175"/>
      <c r="N234" s="173" t="str">
        <f>IF(Tabla46[[#This Row],[ID RIESGO]]="","",IF(Tabla46[[#This Row],[DESCRIPCION DEL CONTROL]]="",0,15))</f>
        <v/>
      </c>
      <c r="O234" s="169" t="str">
        <f>IF(Tabla46[[#This Row],[ID RIESGO]]="","",IF(Tabla46[[#This Row],[RESPONSABLE DEL CONTROL (CARGO)]]="",0,20))</f>
        <v/>
      </c>
      <c r="P234" s="345">
        <f>IF(Tabla46[[#This Row],[PERIODICIDAD DE EJECUCIÓN DEL CONTROL]]="",0,20)</f>
        <v>0</v>
      </c>
      <c r="Q2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345" t="str">
        <f>IF(ISTEXT(Tabla46[[#This Row],[VALOR EVALUACION DISENO]]),"",IF(Tabla46[[#This Row],[VALOR EVALUACION DISENO]]&gt;96,DATOS!$AV$21,IF(Tabla46[[#This Row],[VALOR EVALUACION DISENO]]&gt;=86,DATOS!$AV$22,DATOS!$AV$23)))</f>
        <v/>
      </c>
      <c r="S234" s="352"/>
      <c r="T234" s="345" t="str">
        <f>IFERROR(VLOOKUP(Tabla46[[#This Row],[% DE CUMPLIMIENTO DE LA EJECUCION DEL CONTROL]],DATOS!$AS$38:$AT$40,2,0),"")</f>
        <v/>
      </c>
      <c r="U234" s="353" t="str">
        <f>IF(Tabla46[[#This Row],[RESULTADO EVALUACIÓN DEL DISEÑO DEL CONTROL]]="","",SUMIFS(DATOS!$AT$49:$AT$57,DATOS!$AR$49:$AR$57,Tabla46[[#This Row],[RESULTADO EVALUACIÓN DEL DISEÑO DEL CONTROL]],DATOS!$AS$49:$AS$57,Tabla46[[#This Row],[RESULTADO EVALUACION DE LA EJECUCION]]))</f>
        <v/>
      </c>
    </row>
    <row r="235" spans="1:21" ht="15" customHeight="1" x14ac:dyDescent="0.25">
      <c r="A235" s="3"/>
      <c r="B235" s="2"/>
      <c r="C235" s="2"/>
      <c r="D235" s="72"/>
      <c r="E235" s="4"/>
      <c r="F235" s="345"/>
      <c r="G235" s="352" t="str">
        <f>IFERROR(VLOOKUP(Tabla46[[#This Row],[ID RIESGO]],'1. IDENTIFICACION DEL RIESGO'!$AB$27:$AL$36,11,0),"")</f>
        <v/>
      </c>
      <c r="H235" s="173"/>
      <c r="I235" s="173"/>
      <c r="J235" s="173"/>
      <c r="K235" s="173"/>
      <c r="L235" s="175"/>
      <c r="M235" s="175"/>
      <c r="N235" s="173" t="str">
        <f>IF(Tabla46[[#This Row],[ID RIESGO]]="","",IF(Tabla46[[#This Row],[DESCRIPCION DEL CONTROL]]="",0,15))</f>
        <v/>
      </c>
      <c r="O235" s="169" t="str">
        <f>IF(Tabla46[[#This Row],[ID RIESGO]]="","",IF(Tabla46[[#This Row],[RESPONSABLE DEL CONTROL (CARGO)]]="",0,20))</f>
        <v/>
      </c>
      <c r="P235" s="345">
        <f>IF(Tabla46[[#This Row],[PERIODICIDAD DE EJECUCIÓN DEL CONTROL]]="",0,20)</f>
        <v>0</v>
      </c>
      <c r="Q2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345" t="str">
        <f>IF(ISTEXT(Tabla46[[#This Row],[VALOR EVALUACION DISENO]]),"",IF(Tabla46[[#This Row],[VALOR EVALUACION DISENO]]&gt;96,DATOS!$AV$21,IF(Tabla46[[#This Row],[VALOR EVALUACION DISENO]]&gt;=86,DATOS!$AV$22,DATOS!$AV$23)))</f>
        <v/>
      </c>
      <c r="S235" s="352"/>
      <c r="T235" s="345" t="str">
        <f>IFERROR(VLOOKUP(Tabla46[[#This Row],[% DE CUMPLIMIENTO DE LA EJECUCION DEL CONTROL]],DATOS!$AS$38:$AT$40,2,0),"")</f>
        <v/>
      </c>
      <c r="U235" s="353" t="str">
        <f>IF(Tabla46[[#This Row],[RESULTADO EVALUACIÓN DEL DISEÑO DEL CONTROL]]="","",SUMIFS(DATOS!$AT$49:$AT$57,DATOS!$AR$49:$AR$57,Tabla46[[#This Row],[RESULTADO EVALUACIÓN DEL DISEÑO DEL CONTROL]],DATOS!$AS$49:$AS$57,Tabla46[[#This Row],[RESULTADO EVALUACION DE LA EJECUCION]]))</f>
        <v/>
      </c>
    </row>
    <row r="236" spans="1:21" ht="15" customHeight="1" x14ac:dyDescent="0.25">
      <c r="A236" s="3"/>
      <c r="B236" s="2"/>
      <c r="C236" s="2"/>
      <c r="D236" s="72"/>
      <c r="E236" s="4"/>
      <c r="F236" s="345"/>
      <c r="G236" s="352" t="str">
        <f>IFERROR(VLOOKUP(Tabla46[[#This Row],[ID RIESGO]],'1. IDENTIFICACION DEL RIESGO'!$AB$27:$AL$36,11,0),"")</f>
        <v/>
      </c>
      <c r="H236" s="173"/>
      <c r="I236" s="173"/>
      <c r="J236" s="173"/>
      <c r="K236" s="173"/>
      <c r="L236" s="175"/>
      <c r="M236" s="175"/>
      <c r="N236" s="173" t="str">
        <f>IF(Tabla46[[#This Row],[ID RIESGO]]="","",IF(Tabla46[[#This Row],[DESCRIPCION DEL CONTROL]]="",0,15))</f>
        <v/>
      </c>
      <c r="O236" s="169" t="str">
        <f>IF(Tabla46[[#This Row],[ID RIESGO]]="","",IF(Tabla46[[#This Row],[RESPONSABLE DEL CONTROL (CARGO)]]="",0,20))</f>
        <v/>
      </c>
      <c r="P236" s="345">
        <f>IF(Tabla46[[#This Row],[PERIODICIDAD DE EJECUCIÓN DEL CONTROL]]="",0,20)</f>
        <v>0</v>
      </c>
      <c r="Q2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345" t="str">
        <f>IF(ISTEXT(Tabla46[[#This Row],[VALOR EVALUACION DISENO]]),"",IF(Tabla46[[#This Row],[VALOR EVALUACION DISENO]]&gt;96,DATOS!$AV$21,IF(Tabla46[[#This Row],[VALOR EVALUACION DISENO]]&gt;=86,DATOS!$AV$22,DATOS!$AV$23)))</f>
        <v/>
      </c>
      <c r="S236" s="352"/>
      <c r="T236" s="345" t="str">
        <f>IFERROR(VLOOKUP(Tabla46[[#This Row],[% DE CUMPLIMIENTO DE LA EJECUCION DEL CONTROL]],DATOS!$AS$38:$AT$40,2,0),"")</f>
        <v/>
      </c>
      <c r="U236" s="353" t="str">
        <f>IF(Tabla46[[#This Row],[RESULTADO EVALUACIÓN DEL DISEÑO DEL CONTROL]]="","",SUMIFS(DATOS!$AT$49:$AT$57,DATOS!$AR$49:$AR$57,Tabla46[[#This Row],[RESULTADO EVALUACIÓN DEL DISEÑO DEL CONTROL]],DATOS!$AS$49:$AS$57,Tabla46[[#This Row],[RESULTADO EVALUACION DE LA EJECUCION]]))</f>
        <v/>
      </c>
    </row>
    <row r="237" spans="1:21" ht="15" customHeight="1" x14ac:dyDescent="0.25">
      <c r="A237" s="3"/>
      <c r="B237" s="2"/>
      <c r="C237" s="2"/>
      <c r="D237" s="72"/>
      <c r="E237" s="4"/>
      <c r="F237" s="345"/>
      <c r="G237" s="352" t="str">
        <f>IFERROR(VLOOKUP(Tabla46[[#This Row],[ID RIESGO]],'1. IDENTIFICACION DEL RIESGO'!$AB$27:$AL$36,11,0),"")</f>
        <v/>
      </c>
      <c r="H237" s="173"/>
      <c r="I237" s="173"/>
      <c r="J237" s="173"/>
      <c r="K237" s="173"/>
      <c r="L237" s="175"/>
      <c r="M237" s="175"/>
      <c r="N237" s="173" t="str">
        <f>IF(Tabla46[[#This Row],[ID RIESGO]]="","",IF(Tabla46[[#This Row],[DESCRIPCION DEL CONTROL]]="",0,15))</f>
        <v/>
      </c>
      <c r="O237" s="169" t="str">
        <f>IF(Tabla46[[#This Row],[ID RIESGO]]="","",IF(Tabla46[[#This Row],[RESPONSABLE DEL CONTROL (CARGO)]]="",0,20))</f>
        <v/>
      </c>
      <c r="P237" s="345">
        <f>IF(Tabla46[[#This Row],[PERIODICIDAD DE EJECUCIÓN DEL CONTROL]]="",0,20)</f>
        <v>0</v>
      </c>
      <c r="Q2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345" t="str">
        <f>IF(ISTEXT(Tabla46[[#This Row],[VALOR EVALUACION DISENO]]),"",IF(Tabla46[[#This Row],[VALOR EVALUACION DISENO]]&gt;96,DATOS!$AV$21,IF(Tabla46[[#This Row],[VALOR EVALUACION DISENO]]&gt;=86,DATOS!$AV$22,DATOS!$AV$23)))</f>
        <v/>
      </c>
      <c r="S237" s="352"/>
      <c r="T237" s="345" t="str">
        <f>IFERROR(VLOOKUP(Tabla46[[#This Row],[% DE CUMPLIMIENTO DE LA EJECUCION DEL CONTROL]],DATOS!$AS$38:$AT$40,2,0),"")</f>
        <v/>
      </c>
      <c r="U237" s="353" t="str">
        <f>IF(Tabla46[[#This Row],[RESULTADO EVALUACIÓN DEL DISEÑO DEL CONTROL]]="","",SUMIFS(DATOS!$AT$49:$AT$57,DATOS!$AR$49:$AR$57,Tabla46[[#This Row],[RESULTADO EVALUACIÓN DEL DISEÑO DEL CONTROL]],DATOS!$AS$49:$AS$57,Tabla46[[#This Row],[RESULTADO EVALUACION DE LA EJECUCION]]))</f>
        <v/>
      </c>
    </row>
    <row r="238" spans="1:21" ht="15" customHeight="1" x14ac:dyDescent="0.25">
      <c r="A238" s="3"/>
      <c r="B238" s="2"/>
      <c r="C238" s="2"/>
      <c r="D238" s="72"/>
      <c r="E238" s="4"/>
      <c r="F238" s="345"/>
      <c r="G238" s="352" t="str">
        <f>IFERROR(VLOOKUP(Tabla46[[#This Row],[ID RIESGO]],'1. IDENTIFICACION DEL RIESGO'!$AB$27:$AL$36,11,0),"")</f>
        <v/>
      </c>
      <c r="H238" s="173"/>
      <c r="I238" s="173"/>
      <c r="J238" s="173"/>
      <c r="K238" s="173"/>
      <c r="L238" s="175"/>
      <c r="M238" s="175"/>
      <c r="N238" s="173" t="str">
        <f>IF(Tabla46[[#This Row],[ID RIESGO]]="","",IF(Tabla46[[#This Row],[DESCRIPCION DEL CONTROL]]="",0,15))</f>
        <v/>
      </c>
      <c r="O238" s="169" t="str">
        <f>IF(Tabla46[[#This Row],[ID RIESGO]]="","",IF(Tabla46[[#This Row],[RESPONSABLE DEL CONTROL (CARGO)]]="",0,20))</f>
        <v/>
      </c>
      <c r="P238" s="345">
        <f>IF(Tabla46[[#This Row],[PERIODICIDAD DE EJECUCIÓN DEL CONTROL]]="",0,20)</f>
        <v>0</v>
      </c>
      <c r="Q2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345" t="str">
        <f>IF(ISTEXT(Tabla46[[#This Row],[VALOR EVALUACION DISENO]]),"",IF(Tabla46[[#This Row],[VALOR EVALUACION DISENO]]&gt;96,DATOS!$AV$21,IF(Tabla46[[#This Row],[VALOR EVALUACION DISENO]]&gt;=86,DATOS!$AV$22,DATOS!$AV$23)))</f>
        <v/>
      </c>
      <c r="S238" s="352"/>
      <c r="T238" s="345" t="str">
        <f>IFERROR(VLOOKUP(Tabla46[[#This Row],[% DE CUMPLIMIENTO DE LA EJECUCION DEL CONTROL]],DATOS!$AS$38:$AT$40,2,0),"")</f>
        <v/>
      </c>
      <c r="U238" s="353" t="str">
        <f>IF(Tabla46[[#This Row],[RESULTADO EVALUACIÓN DEL DISEÑO DEL CONTROL]]="","",SUMIFS(DATOS!$AT$49:$AT$57,DATOS!$AR$49:$AR$57,Tabla46[[#This Row],[RESULTADO EVALUACIÓN DEL DISEÑO DEL CONTROL]],DATOS!$AS$49:$AS$57,Tabla46[[#This Row],[RESULTADO EVALUACION DE LA EJECUCION]]))</f>
        <v/>
      </c>
    </row>
    <row r="239" spans="1:21" ht="15" customHeight="1" x14ac:dyDescent="0.25">
      <c r="A239" s="3"/>
      <c r="B239" s="2"/>
      <c r="C239" s="2"/>
      <c r="D239" s="72"/>
      <c r="E239" s="4"/>
      <c r="F239" s="345"/>
      <c r="G239" s="352" t="str">
        <f>IFERROR(VLOOKUP(Tabla46[[#This Row],[ID RIESGO]],'1. IDENTIFICACION DEL RIESGO'!$AB$27:$AL$36,11,0),"")</f>
        <v/>
      </c>
      <c r="H239" s="173"/>
      <c r="I239" s="173"/>
      <c r="J239" s="173"/>
      <c r="K239" s="173"/>
      <c r="L239" s="175"/>
      <c r="M239" s="175"/>
      <c r="N239" s="173" t="str">
        <f>IF(Tabla46[[#This Row],[ID RIESGO]]="","",IF(Tabla46[[#This Row],[DESCRIPCION DEL CONTROL]]="",0,15))</f>
        <v/>
      </c>
      <c r="O239" s="169" t="str">
        <f>IF(Tabla46[[#This Row],[ID RIESGO]]="","",IF(Tabla46[[#This Row],[RESPONSABLE DEL CONTROL (CARGO)]]="",0,20))</f>
        <v/>
      </c>
      <c r="P239" s="345">
        <f>IF(Tabla46[[#This Row],[PERIODICIDAD DE EJECUCIÓN DEL CONTROL]]="",0,20)</f>
        <v>0</v>
      </c>
      <c r="Q2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345" t="str">
        <f>IF(ISTEXT(Tabla46[[#This Row],[VALOR EVALUACION DISENO]]),"",IF(Tabla46[[#This Row],[VALOR EVALUACION DISENO]]&gt;96,DATOS!$AV$21,IF(Tabla46[[#This Row],[VALOR EVALUACION DISENO]]&gt;=86,DATOS!$AV$22,DATOS!$AV$23)))</f>
        <v/>
      </c>
      <c r="S239" s="352"/>
      <c r="T239" s="345" t="str">
        <f>IFERROR(VLOOKUP(Tabla46[[#This Row],[% DE CUMPLIMIENTO DE LA EJECUCION DEL CONTROL]],DATOS!$AS$38:$AT$40,2,0),"")</f>
        <v/>
      </c>
      <c r="U239" s="353" t="str">
        <f>IF(Tabla46[[#This Row],[RESULTADO EVALUACIÓN DEL DISEÑO DEL CONTROL]]="","",SUMIFS(DATOS!$AT$49:$AT$57,DATOS!$AR$49:$AR$57,Tabla46[[#This Row],[RESULTADO EVALUACIÓN DEL DISEÑO DEL CONTROL]],DATOS!$AS$49:$AS$57,Tabla46[[#This Row],[RESULTADO EVALUACION DE LA EJECUCION]]))</f>
        <v/>
      </c>
    </row>
    <row r="240" spans="1:21" ht="15" customHeight="1" x14ac:dyDescent="0.25">
      <c r="A240" s="3"/>
      <c r="B240" s="2"/>
      <c r="C240" s="2"/>
      <c r="D240" s="72"/>
      <c r="E240" s="4"/>
      <c r="F240" s="345"/>
      <c r="G240" s="352" t="str">
        <f>IFERROR(VLOOKUP(Tabla46[[#This Row],[ID RIESGO]],'1. IDENTIFICACION DEL RIESGO'!$AB$27:$AL$36,11,0),"")</f>
        <v/>
      </c>
      <c r="H240" s="173"/>
      <c r="I240" s="173"/>
      <c r="J240" s="173"/>
      <c r="K240" s="173"/>
      <c r="L240" s="175"/>
      <c r="M240" s="175"/>
      <c r="N240" s="173" t="str">
        <f>IF(Tabla46[[#This Row],[ID RIESGO]]="","",IF(Tabla46[[#This Row],[DESCRIPCION DEL CONTROL]]="",0,15))</f>
        <v/>
      </c>
      <c r="O240" s="169" t="str">
        <f>IF(Tabla46[[#This Row],[ID RIESGO]]="","",IF(Tabla46[[#This Row],[RESPONSABLE DEL CONTROL (CARGO)]]="",0,20))</f>
        <v/>
      </c>
      <c r="P240" s="345">
        <f>IF(Tabla46[[#This Row],[PERIODICIDAD DE EJECUCIÓN DEL CONTROL]]="",0,20)</f>
        <v>0</v>
      </c>
      <c r="Q2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345" t="str">
        <f>IF(ISTEXT(Tabla46[[#This Row],[VALOR EVALUACION DISENO]]),"",IF(Tabla46[[#This Row],[VALOR EVALUACION DISENO]]&gt;96,DATOS!$AV$21,IF(Tabla46[[#This Row],[VALOR EVALUACION DISENO]]&gt;=86,DATOS!$AV$22,DATOS!$AV$23)))</f>
        <v/>
      </c>
      <c r="S240" s="352"/>
      <c r="T240" s="345" t="str">
        <f>IFERROR(VLOOKUP(Tabla46[[#This Row],[% DE CUMPLIMIENTO DE LA EJECUCION DEL CONTROL]],DATOS!$AS$38:$AT$40,2,0),"")</f>
        <v/>
      </c>
      <c r="U240" s="353" t="str">
        <f>IF(Tabla46[[#This Row],[RESULTADO EVALUACIÓN DEL DISEÑO DEL CONTROL]]="","",SUMIFS(DATOS!$AT$49:$AT$57,DATOS!$AR$49:$AR$57,Tabla46[[#This Row],[RESULTADO EVALUACIÓN DEL DISEÑO DEL CONTROL]],DATOS!$AS$49:$AS$57,Tabla46[[#This Row],[RESULTADO EVALUACION DE LA EJECUCION]]))</f>
        <v/>
      </c>
    </row>
    <row r="241" spans="1:21" ht="15" customHeight="1" x14ac:dyDescent="0.25">
      <c r="A241" s="3"/>
      <c r="B241" s="2"/>
      <c r="C241" s="2"/>
      <c r="D241" s="72"/>
      <c r="E241" s="4"/>
      <c r="F241" s="345"/>
      <c r="G241" s="352" t="str">
        <f>IFERROR(VLOOKUP(Tabla46[[#This Row],[ID RIESGO]],'1. IDENTIFICACION DEL RIESGO'!$AB$27:$AL$36,11,0),"")</f>
        <v/>
      </c>
      <c r="H241" s="173"/>
      <c r="I241" s="173"/>
      <c r="J241" s="173"/>
      <c r="K241" s="173"/>
      <c r="L241" s="175"/>
      <c r="M241" s="175"/>
      <c r="N241" s="173" t="str">
        <f>IF(Tabla46[[#This Row],[ID RIESGO]]="","",IF(Tabla46[[#This Row],[DESCRIPCION DEL CONTROL]]="",0,15))</f>
        <v/>
      </c>
      <c r="O241" s="169" t="str">
        <f>IF(Tabla46[[#This Row],[ID RIESGO]]="","",IF(Tabla46[[#This Row],[RESPONSABLE DEL CONTROL (CARGO)]]="",0,20))</f>
        <v/>
      </c>
      <c r="P241" s="345">
        <f>IF(Tabla46[[#This Row],[PERIODICIDAD DE EJECUCIÓN DEL CONTROL]]="",0,20)</f>
        <v>0</v>
      </c>
      <c r="Q2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345" t="str">
        <f>IF(ISTEXT(Tabla46[[#This Row],[VALOR EVALUACION DISENO]]),"",IF(Tabla46[[#This Row],[VALOR EVALUACION DISENO]]&gt;96,DATOS!$AV$21,IF(Tabla46[[#This Row],[VALOR EVALUACION DISENO]]&gt;=86,DATOS!$AV$22,DATOS!$AV$23)))</f>
        <v/>
      </c>
      <c r="S241" s="352"/>
      <c r="T241" s="345" t="str">
        <f>IFERROR(VLOOKUP(Tabla46[[#This Row],[% DE CUMPLIMIENTO DE LA EJECUCION DEL CONTROL]],DATOS!$AS$38:$AT$40,2,0),"")</f>
        <v/>
      </c>
      <c r="U241" s="353" t="str">
        <f>IF(Tabla46[[#This Row],[RESULTADO EVALUACIÓN DEL DISEÑO DEL CONTROL]]="","",SUMIFS(DATOS!$AT$49:$AT$57,DATOS!$AR$49:$AR$57,Tabla46[[#This Row],[RESULTADO EVALUACIÓN DEL DISEÑO DEL CONTROL]],DATOS!$AS$49:$AS$57,Tabla46[[#This Row],[RESULTADO EVALUACION DE LA EJECUCION]]))</f>
        <v/>
      </c>
    </row>
    <row r="242" spans="1:21" ht="15" customHeight="1" x14ac:dyDescent="0.25">
      <c r="A242" s="3"/>
      <c r="B242" s="2"/>
      <c r="C242" s="2"/>
      <c r="D242" s="72"/>
      <c r="E242" s="4"/>
      <c r="F242" s="345"/>
      <c r="G242" s="352" t="str">
        <f>IFERROR(VLOOKUP(Tabla46[[#This Row],[ID RIESGO]],'1. IDENTIFICACION DEL RIESGO'!$AB$27:$AL$36,11,0),"")</f>
        <v/>
      </c>
      <c r="H242" s="173"/>
      <c r="I242" s="173"/>
      <c r="J242" s="173"/>
      <c r="K242" s="173"/>
      <c r="L242" s="175"/>
      <c r="M242" s="175"/>
      <c r="N242" s="173" t="str">
        <f>IF(Tabla46[[#This Row],[ID RIESGO]]="","",IF(Tabla46[[#This Row],[DESCRIPCION DEL CONTROL]]="",0,15))</f>
        <v/>
      </c>
      <c r="O242" s="169" t="str">
        <f>IF(Tabla46[[#This Row],[ID RIESGO]]="","",IF(Tabla46[[#This Row],[RESPONSABLE DEL CONTROL (CARGO)]]="",0,20))</f>
        <v/>
      </c>
      <c r="P242" s="345">
        <f>IF(Tabla46[[#This Row],[PERIODICIDAD DE EJECUCIÓN DEL CONTROL]]="",0,20)</f>
        <v>0</v>
      </c>
      <c r="Q2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345" t="str">
        <f>IF(ISTEXT(Tabla46[[#This Row],[VALOR EVALUACION DISENO]]),"",IF(Tabla46[[#This Row],[VALOR EVALUACION DISENO]]&gt;96,DATOS!$AV$21,IF(Tabla46[[#This Row],[VALOR EVALUACION DISENO]]&gt;=86,DATOS!$AV$22,DATOS!$AV$23)))</f>
        <v/>
      </c>
      <c r="S242" s="352"/>
      <c r="T242" s="345" t="str">
        <f>IFERROR(VLOOKUP(Tabla46[[#This Row],[% DE CUMPLIMIENTO DE LA EJECUCION DEL CONTROL]],DATOS!$AS$38:$AT$40,2,0),"")</f>
        <v/>
      </c>
      <c r="U242" s="353" t="str">
        <f>IF(Tabla46[[#This Row],[RESULTADO EVALUACIÓN DEL DISEÑO DEL CONTROL]]="","",SUMIFS(DATOS!$AT$49:$AT$57,DATOS!$AR$49:$AR$57,Tabla46[[#This Row],[RESULTADO EVALUACIÓN DEL DISEÑO DEL CONTROL]],DATOS!$AS$49:$AS$57,Tabla46[[#This Row],[RESULTADO EVALUACION DE LA EJECUCION]]))</f>
        <v/>
      </c>
    </row>
    <row r="243" spans="1:21" ht="15" customHeight="1" x14ac:dyDescent="0.25">
      <c r="A243" s="3"/>
      <c r="B243" s="2"/>
      <c r="C243" s="2"/>
      <c r="D243" s="72"/>
      <c r="E243" s="4"/>
      <c r="F243" s="345"/>
      <c r="G243" s="352" t="str">
        <f>IFERROR(VLOOKUP(Tabla46[[#This Row],[ID RIESGO]],'1. IDENTIFICACION DEL RIESGO'!$AB$27:$AL$36,11,0),"")</f>
        <v/>
      </c>
      <c r="H243" s="173"/>
      <c r="I243" s="173"/>
      <c r="J243" s="173"/>
      <c r="K243" s="173"/>
      <c r="L243" s="175"/>
      <c r="M243" s="175"/>
      <c r="N243" s="173" t="str">
        <f>IF(Tabla46[[#This Row],[ID RIESGO]]="","",IF(Tabla46[[#This Row],[DESCRIPCION DEL CONTROL]]="",0,15))</f>
        <v/>
      </c>
      <c r="O243" s="169" t="str">
        <f>IF(Tabla46[[#This Row],[ID RIESGO]]="","",IF(Tabla46[[#This Row],[RESPONSABLE DEL CONTROL (CARGO)]]="",0,20))</f>
        <v/>
      </c>
      <c r="P243" s="345">
        <f>IF(Tabla46[[#This Row],[PERIODICIDAD DE EJECUCIÓN DEL CONTROL]]="",0,20)</f>
        <v>0</v>
      </c>
      <c r="Q2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345" t="str">
        <f>IF(ISTEXT(Tabla46[[#This Row],[VALOR EVALUACION DISENO]]),"",IF(Tabla46[[#This Row],[VALOR EVALUACION DISENO]]&gt;96,DATOS!$AV$21,IF(Tabla46[[#This Row],[VALOR EVALUACION DISENO]]&gt;=86,DATOS!$AV$22,DATOS!$AV$23)))</f>
        <v/>
      </c>
      <c r="S243" s="352"/>
      <c r="T243" s="345" t="str">
        <f>IFERROR(VLOOKUP(Tabla46[[#This Row],[% DE CUMPLIMIENTO DE LA EJECUCION DEL CONTROL]],DATOS!$AS$38:$AT$40,2,0),"")</f>
        <v/>
      </c>
      <c r="U243" s="353" t="str">
        <f>IF(Tabla46[[#This Row],[RESULTADO EVALUACIÓN DEL DISEÑO DEL CONTROL]]="","",SUMIFS(DATOS!$AT$49:$AT$57,DATOS!$AR$49:$AR$57,Tabla46[[#This Row],[RESULTADO EVALUACIÓN DEL DISEÑO DEL CONTROL]],DATOS!$AS$49:$AS$57,Tabla46[[#This Row],[RESULTADO EVALUACION DE LA EJECUCION]]))</f>
        <v/>
      </c>
    </row>
    <row r="244" spans="1:21" ht="15" customHeight="1" x14ac:dyDescent="0.25">
      <c r="A244" s="3"/>
      <c r="B244" s="2"/>
      <c r="C244" s="2"/>
      <c r="D244" s="72"/>
      <c r="E244" s="4"/>
      <c r="F244" s="345"/>
      <c r="G244" s="352" t="str">
        <f>IFERROR(VLOOKUP(Tabla46[[#This Row],[ID RIESGO]],'1. IDENTIFICACION DEL RIESGO'!$AB$27:$AL$36,11,0),"")</f>
        <v/>
      </c>
      <c r="H244" s="173"/>
      <c r="I244" s="173"/>
      <c r="J244" s="173"/>
      <c r="K244" s="173"/>
      <c r="L244" s="175"/>
      <c r="M244" s="175"/>
      <c r="N244" s="173" t="str">
        <f>IF(Tabla46[[#This Row],[ID RIESGO]]="","",IF(Tabla46[[#This Row],[DESCRIPCION DEL CONTROL]]="",0,15))</f>
        <v/>
      </c>
      <c r="O244" s="169" t="str">
        <f>IF(Tabla46[[#This Row],[ID RIESGO]]="","",IF(Tabla46[[#This Row],[RESPONSABLE DEL CONTROL (CARGO)]]="",0,20))</f>
        <v/>
      </c>
      <c r="P244" s="345">
        <f>IF(Tabla46[[#This Row],[PERIODICIDAD DE EJECUCIÓN DEL CONTROL]]="",0,20)</f>
        <v>0</v>
      </c>
      <c r="Q2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345" t="str">
        <f>IF(ISTEXT(Tabla46[[#This Row],[VALOR EVALUACION DISENO]]),"",IF(Tabla46[[#This Row],[VALOR EVALUACION DISENO]]&gt;96,DATOS!$AV$21,IF(Tabla46[[#This Row],[VALOR EVALUACION DISENO]]&gt;=86,DATOS!$AV$22,DATOS!$AV$23)))</f>
        <v/>
      </c>
      <c r="S244" s="352"/>
      <c r="T244" s="345" t="str">
        <f>IFERROR(VLOOKUP(Tabla46[[#This Row],[% DE CUMPLIMIENTO DE LA EJECUCION DEL CONTROL]],DATOS!$AS$38:$AT$40,2,0),"")</f>
        <v/>
      </c>
      <c r="U244" s="353" t="str">
        <f>IF(Tabla46[[#This Row],[RESULTADO EVALUACIÓN DEL DISEÑO DEL CONTROL]]="","",SUMIFS(DATOS!$AT$49:$AT$57,DATOS!$AR$49:$AR$57,Tabla46[[#This Row],[RESULTADO EVALUACIÓN DEL DISEÑO DEL CONTROL]],DATOS!$AS$49:$AS$57,Tabla46[[#This Row],[RESULTADO EVALUACION DE LA EJECUCION]]))</f>
        <v/>
      </c>
    </row>
    <row r="245" spans="1:21" ht="15" customHeight="1" x14ac:dyDescent="0.25">
      <c r="A245" s="3"/>
      <c r="B245" s="2"/>
      <c r="C245" s="2"/>
      <c r="D245" s="72"/>
      <c r="E245" s="4"/>
      <c r="F245" s="345"/>
      <c r="G245" s="352" t="str">
        <f>IFERROR(VLOOKUP(Tabla46[[#This Row],[ID RIESGO]],'1. IDENTIFICACION DEL RIESGO'!$AB$27:$AL$36,11,0),"")</f>
        <v/>
      </c>
      <c r="H245" s="173"/>
      <c r="I245" s="173"/>
      <c r="J245" s="173"/>
      <c r="K245" s="173"/>
      <c r="L245" s="175"/>
      <c r="M245" s="175"/>
      <c r="N245" s="173" t="str">
        <f>IF(Tabla46[[#This Row],[ID RIESGO]]="","",IF(Tabla46[[#This Row],[DESCRIPCION DEL CONTROL]]="",0,15))</f>
        <v/>
      </c>
      <c r="O245" s="169" t="str">
        <f>IF(Tabla46[[#This Row],[ID RIESGO]]="","",IF(Tabla46[[#This Row],[RESPONSABLE DEL CONTROL (CARGO)]]="",0,20))</f>
        <v/>
      </c>
      <c r="P245" s="345">
        <f>IF(Tabla46[[#This Row],[PERIODICIDAD DE EJECUCIÓN DEL CONTROL]]="",0,20)</f>
        <v>0</v>
      </c>
      <c r="Q2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345" t="str">
        <f>IF(ISTEXT(Tabla46[[#This Row],[VALOR EVALUACION DISENO]]),"",IF(Tabla46[[#This Row],[VALOR EVALUACION DISENO]]&gt;96,DATOS!$AV$21,IF(Tabla46[[#This Row],[VALOR EVALUACION DISENO]]&gt;=86,DATOS!$AV$22,DATOS!$AV$23)))</f>
        <v/>
      </c>
      <c r="S245" s="352"/>
      <c r="T245" s="345" t="str">
        <f>IFERROR(VLOOKUP(Tabla46[[#This Row],[% DE CUMPLIMIENTO DE LA EJECUCION DEL CONTROL]],DATOS!$AS$38:$AT$40,2,0),"")</f>
        <v/>
      </c>
      <c r="U245" s="353" t="str">
        <f>IF(Tabla46[[#This Row],[RESULTADO EVALUACIÓN DEL DISEÑO DEL CONTROL]]="","",SUMIFS(DATOS!$AT$49:$AT$57,DATOS!$AR$49:$AR$57,Tabla46[[#This Row],[RESULTADO EVALUACIÓN DEL DISEÑO DEL CONTROL]],DATOS!$AS$49:$AS$57,Tabla46[[#This Row],[RESULTADO EVALUACION DE LA EJECUCION]]))</f>
        <v/>
      </c>
    </row>
    <row r="246" spans="1:21" ht="15" customHeight="1" x14ac:dyDescent="0.25">
      <c r="A246" s="3"/>
      <c r="B246" s="2"/>
      <c r="C246" s="2"/>
      <c r="D246" s="72"/>
      <c r="E246" s="4"/>
      <c r="F246" s="345"/>
      <c r="G246" s="352" t="str">
        <f>IFERROR(VLOOKUP(Tabla46[[#This Row],[ID RIESGO]],'1. IDENTIFICACION DEL RIESGO'!$AB$27:$AL$36,11,0),"")</f>
        <v/>
      </c>
      <c r="H246" s="173"/>
      <c r="I246" s="173"/>
      <c r="J246" s="173"/>
      <c r="K246" s="173"/>
      <c r="L246" s="175"/>
      <c r="M246" s="175"/>
      <c r="N246" s="173" t="str">
        <f>IF(Tabla46[[#This Row],[ID RIESGO]]="","",IF(Tabla46[[#This Row],[DESCRIPCION DEL CONTROL]]="",0,15))</f>
        <v/>
      </c>
      <c r="O246" s="169" t="str">
        <f>IF(Tabla46[[#This Row],[ID RIESGO]]="","",IF(Tabla46[[#This Row],[RESPONSABLE DEL CONTROL (CARGO)]]="",0,20))</f>
        <v/>
      </c>
      <c r="P246" s="345">
        <f>IF(Tabla46[[#This Row],[PERIODICIDAD DE EJECUCIÓN DEL CONTROL]]="",0,20)</f>
        <v>0</v>
      </c>
      <c r="Q2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345" t="str">
        <f>IF(ISTEXT(Tabla46[[#This Row],[VALOR EVALUACION DISENO]]),"",IF(Tabla46[[#This Row],[VALOR EVALUACION DISENO]]&gt;96,DATOS!$AV$21,IF(Tabla46[[#This Row],[VALOR EVALUACION DISENO]]&gt;=86,DATOS!$AV$22,DATOS!$AV$23)))</f>
        <v/>
      </c>
      <c r="S246" s="352"/>
      <c r="T246" s="345" t="str">
        <f>IFERROR(VLOOKUP(Tabla46[[#This Row],[% DE CUMPLIMIENTO DE LA EJECUCION DEL CONTROL]],DATOS!$AS$38:$AT$40,2,0),"")</f>
        <v/>
      </c>
      <c r="U246" s="353" t="str">
        <f>IF(Tabla46[[#This Row],[RESULTADO EVALUACIÓN DEL DISEÑO DEL CONTROL]]="","",SUMIFS(DATOS!$AT$49:$AT$57,DATOS!$AR$49:$AR$57,Tabla46[[#This Row],[RESULTADO EVALUACIÓN DEL DISEÑO DEL CONTROL]],DATOS!$AS$49:$AS$57,Tabla46[[#This Row],[RESULTADO EVALUACION DE LA EJECUCION]]))</f>
        <v/>
      </c>
    </row>
    <row r="247" spans="1:21" ht="15" customHeight="1" x14ac:dyDescent="0.25">
      <c r="A247" s="3"/>
      <c r="B247" s="2"/>
      <c r="C247" s="2"/>
      <c r="D247" s="72"/>
      <c r="E247" s="4"/>
      <c r="F247" s="345"/>
      <c r="G247" s="352" t="str">
        <f>IFERROR(VLOOKUP(Tabla46[[#This Row],[ID RIESGO]],'1. IDENTIFICACION DEL RIESGO'!$AB$27:$AL$36,11,0),"")</f>
        <v/>
      </c>
      <c r="H247" s="173"/>
      <c r="I247" s="173"/>
      <c r="J247" s="173"/>
      <c r="K247" s="173"/>
      <c r="L247" s="175"/>
      <c r="M247" s="175"/>
      <c r="N247" s="173" t="str">
        <f>IF(Tabla46[[#This Row],[ID RIESGO]]="","",IF(Tabla46[[#This Row],[DESCRIPCION DEL CONTROL]]="",0,15))</f>
        <v/>
      </c>
      <c r="O247" s="169" t="str">
        <f>IF(Tabla46[[#This Row],[ID RIESGO]]="","",IF(Tabla46[[#This Row],[RESPONSABLE DEL CONTROL (CARGO)]]="",0,20))</f>
        <v/>
      </c>
      <c r="P247" s="345">
        <f>IF(Tabla46[[#This Row],[PERIODICIDAD DE EJECUCIÓN DEL CONTROL]]="",0,20)</f>
        <v>0</v>
      </c>
      <c r="Q2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345" t="str">
        <f>IF(ISTEXT(Tabla46[[#This Row],[VALOR EVALUACION DISENO]]),"",IF(Tabla46[[#This Row],[VALOR EVALUACION DISENO]]&gt;96,DATOS!$AV$21,IF(Tabla46[[#This Row],[VALOR EVALUACION DISENO]]&gt;=86,DATOS!$AV$22,DATOS!$AV$23)))</f>
        <v/>
      </c>
      <c r="S247" s="352"/>
      <c r="T247" s="345" t="str">
        <f>IFERROR(VLOOKUP(Tabla46[[#This Row],[% DE CUMPLIMIENTO DE LA EJECUCION DEL CONTROL]],DATOS!$AS$38:$AT$40,2,0),"")</f>
        <v/>
      </c>
      <c r="U247" s="353" t="str">
        <f>IF(Tabla46[[#This Row],[RESULTADO EVALUACIÓN DEL DISEÑO DEL CONTROL]]="","",SUMIFS(DATOS!$AT$49:$AT$57,DATOS!$AR$49:$AR$57,Tabla46[[#This Row],[RESULTADO EVALUACIÓN DEL DISEÑO DEL CONTROL]],DATOS!$AS$49:$AS$57,Tabla46[[#This Row],[RESULTADO EVALUACION DE LA EJECUCION]]))</f>
        <v/>
      </c>
    </row>
    <row r="248" spans="1:21" ht="15" customHeight="1" x14ac:dyDescent="0.25">
      <c r="A248" s="3"/>
      <c r="B248" s="2"/>
      <c r="C248" s="2"/>
      <c r="D248" s="72"/>
      <c r="E248" s="4"/>
      <c r="F248" s="345"/>
      <c r="G248" s="352" t="str">
        <f>IFERROR(VLOOKUP(Tabla46[[#This Row],[ID RIESGO]],'1. IDENTIFICACION DEL RIESGO'!$AB$27:$AL$36,11,0),"")</f>
        <v/>
      </c>
      <c r="H248" s="173"/>
      <c r="I248" s="173"/>
      <c r="J248" s="173"/>
      <c r="K248" s="173"/>
      <c r="L248" s="175"/>
      <c r="M248" s="175"/>
      <c r="N248" s="173" t="str">
        <f>IF(Tabla46[[#This Row],[ID RIESGO]]="","",IF(Tabla46[[#This Row],[DESCRIPCION DEL CONTROL]]="",0,15))</f>
        <v/>
      </c>
      <c r="O248" s="169" t="str">
        <f>IF(Tabla46[[#This Row],[ID RIESGO]]="","",IF(Tabla46[[#This Row],[RESPONSABLE DEL CONTROL (CARGO)]]="",0,20))</f>
        <v/>
      </c>
      <c r="P248" s="345">
        <f>IF(Tabla46[[#This Row],[PERIODICIDAD DE EJECUCIÓN DEL CONTROL]]="",0,20)</f>
        <v>0</v>
      </c>
      <c r="Q2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345" t="str">
        <f>IF(ISTEXT(Tabla46[[#This Row],[VALOR EVALUACION DISENO]]),"",IF(Tabla46[[#This Row],[VALOR EVALUACION DISENO]]&gt;96,DATOS!$AV$21,IF(Tabla46[[#This Row],[VALOR EVALUACION DISENO]]&gt;=86,DATOS!$AV$22,DATOS!$AV$23)))</f>
        <v/>
      </c>
      <c r="S248" s="352"/>
      <c r="T248" s="345" t="str">
        <f>IFERROR(VLOOKUP(Tabla46[[#This Row],[% DE CUMPLIMIENTO DE LA EJECUCION DEL CONTROL]],DATOS!$AS$38:$AT$40,2,0),"")</f>
        <v/>
      </c>
      <c r="U248" s="353" t="str">
        <f>IF(Tabla46[[#This Row],[RESULTADO EVALUACIÓN DEL DISEÑO DEL CONTROL]]="","",SUMIFS(DATOS!$AT$49:$AT$57,DATOS!$AR$49:$AR$57,Tabla46[[#This Row],[RESULTADO EVALUACIÓN DEL DISEÑO DEL CONTROL]],DATOS!$AS$49:$AS$57,Tabla46[[#This Row],[RESULTADO EVALUACION DE LA EJECUCION]]))</f>
        <v/>
      </c>
    </row>
    <row r="249" spans="1:21" ht="15" customHeight="1" x14ac:dyDescent="0.25">
      <c r="A249" s="3"/>
      <c r="B249" s="2"/>
      <c r="C249" s="2"/>
      <c r="D249" s="72"/>
      <c r="E249" s="4"/>
      <c r="F249" s="345"/>
      <c r="G249" s="352" t="str">
        <f>IFERROR(VLOOKUP(Tabla46[[#This Row],[ID RIESGO]],'1. IDENTIFICACION DEL RIESGO'!$AB$27:$AL$36,11,0),"")</f>
        <v/>
      </c>
      <c r="H249" s="173"/>
      <c r="I249" s="173"/>
      <c r="J249" s="173"/>
      <c r="K249" s="173"/>
      <c r="L249" s="175"/>
      <c r="M249" s="175"/>
      <c r="N249" s="173" t="str">
        <f>IF(Tabla46[[#This Row],[ID RIESGO]]="","",IF(Tabla46[[#This Row],[DESCRIPCION DEL CONTROL]]="",0,15))</f>
        <v/>
      </c>
      <c r="O249" s="169" t="str">
        <f>IF(Tabla46[[#This Row],[ID RIESGO]]="","",IF(Tabla46[[#This Row],[RESPONSABLE DEL CONTROL (CARGO)]]="",0,20))</f>
        <v/>
      </c>
      <c r="P249" s="345">
        <f>IF(Tabla46[[#This Row],[PERIODICIDAD DE EJECUCIÓN DEL CONTROL]]="",0,20)</f>
        <v>0</v>
      </c>
      <c r="Q2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345" t="str">
        <f>IF(ISTEXT(Tabla46[[#This Row],[VALOR EVALUACION DISENO]]),"",IF(Tabla46[[#This Row],[VALOR EVALUACION DISENO]]&gt;96,DATOS!$AV$21,IF(Tabla46[[#This Row],[VALOR EVALUACION DISENO]]&gt;=86,DATOS!$AV$22,DATOS!$AV$23)))</f>
        <v/>
      </c>
      <c r="S249" s="352"/>
      <c r="T249" s="345" t="str">
        <f>IFERROR(VLOOKUP(Tabla46[[#This Row],[% DE CUMPLIMIENTO DE LA EJECUCION DEL CONTROL]],DATOS!$AS$38:$AT$40,2,0),"")</f>
        <v/>
      </c>
      <c r="U249" s="353" t="str">
        <f>IF(Tabla46[[#This Row],[RESULTADO EVALUACIÓN DEL DISEÑO DEL CONTROL]]="","",SUMIFS(DATOS!$AT$49:$AT$57,DATOS!$AR$49:$AR$57,Tabla46[[#This Row],[RESULTADO EVALUACIÓN DEL DISEÑO DEL CONTROL]],DATOS!$AS$49:$AS$57,Tabla46[[#This Row],[RESULTADO EVALUACION DE LA EJECUCION]]))</f>
        <v/>
      </c>
    </row>
    <row r="250" spans="1:21" ht="15" customHeight="1" x14ac:dyDescent="0.25">
      <c r="A250" s="3"/>
      <c r="B250" s="2"/>
      <c r="C250" s="2"/>
      <c r="D250" s="72"/>
      <c r="E250" s="4"/>
      <c r="F250" s="345"/>
      <c r="G250" s="352" t="str">
        <f>IFERROR(VLOOKUP(Tabla46[[#This Row],[ID RIESGO]],'1. IDENTIFICACION DEL RIESGO'!$AB$27:$AL$36,11,0),"")</f>
        <v/>
      </c>
      <c r="H250" s="173"/>
      <c r="I250" s="173"/>
      <c r="J250" s="173"/>
      <c r="K250" s="173"/>
      <c r="L250" s="175"/>
      <c r="M250" s="175"/>
      <c r="N250" s="173" t="str">
        <f>IF(Tabla46[[#This Row],[ID RIESGO]]="","",IF(Tabla46[[#This Row],[DESCRIPCION DEL CONTROL]]="",0,15))</f>
        <v/>
      </c>
      <c r="O250" s="169" t="str">
        <f>IF(Tabla46[[#This Row],[ID RIESGO]]="","",IF(Tabla46[[#This Row],[RESPONSABLE DEL CONTROL (CARGO)]]="",0,20))</f>
        <v/>
      </c>
      <c r="P250" s="345">
        <f>IF(Tabla46[[#This Row],[PERIODICIDAD DE EJECUCIÓN DEL CONTROL]]="",0,20)</f>
        <v>0</v>
      </c>
      <c r="Q2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345" t="str">
        <f>IF(ISTEXT(Tabla46[[#This Row],[VALOR EVALUACION DISENO]]),"",IF(Tabla46[[#This Row],[VALOR EVALUACION DISENO]]&gt;96,DATOS!$AV$21,IF(Tabla46[[#This Row],[VALOR EVALUACION DISENO]]&gt;=86,DATOS!$AV$22,DATOS!$AV$23)))</f>
        <v/>
      </c>
      <c r="S250" s="352"/>
      <c r="T250" s="345" t="str">
        <f>IFERROR(VLOOKUP(Tabla46[[#This Row],[% DE CUMPLIMIENTO DE LA EJECUCION DEL CONTROL]],DATOS!$AS$38:$AT$40,2,0),"")</f>
        <v/>
      </c>
      <c r="U250" s="353" t="str">
        <f>IF(Tabla46[[#This Row],[RESULTADO EVALUACIÓN DEL DISEÑO DEL CONTROL]]="","",SUMIFS(DATOS!$AT$49:$AT$57,DATOS!$AR$49:$AR$57,Tabla46[[#This Row],[RESULTADO EVALUACIÓN DEL DISEÑO DEL CONTROL]],DATOS!$AS$49:$AS$57,Tabla46[[#This Row],[RESULTADO EVALUACION DE LA EJECUCION]]))</f>
        <v/>
      </c>
    </row>
    <row r="251" spans="1:21" ht="15" customHeight="1" x14ac:dyDescent="0.25">
      <c r="A251" s="3"/>
      <c r="B251" s="2"/>
      <c r="C251" s="2"/>
      <c r="D251" s="72"/>
      <c r="E251" s="4"/>
      <c r="F251" s="345"/>
      <c r="G251" s="352" t="str">
        <f>IFERROR(VLOOKUP(Tabla46[[#This Row],[ID RIESGO]],'1. IDENTIFICACION DEL RIESGO'!$AB$27:$AL$36,11,0),"")</f>
        <v/>
      </c>
      <c r="H251" s="173"/>
      <c r="I251" s="173"/>
      <c r="J251" s="173"/>
      <c r="K251" s="173"/>
      <c r="L251" s="175"/>
      <c r="M251" s="175"/>
      <c r="N251" s="173" t="str">
        <f>IF(Tabla46[[#This Row],[ID RIESGO]]="","",IF(Tabla46[[#This Row],[DESCRIPCION DEL CONTROL]]="",0,15))</f>
        <v/>
      </c>
      <c r="O251" s="169" t="str">
        <f>IF(Tabla46[[#This Row],[ID RIESGO]]="","",IF(Tabla46[[#This Row],[RESPONSABLE DEL CONTROL (CARGO)]]="",0,20))</f>
        <v/>
      </c>
      <c r="P251" s="345">
        <f>IF(Tabla46[[#This Row],[PERIODICIDAD DE EJECUCIÓN DEL CONTROL]]="",0,20)</f>
        <v>0</v>
      </c>
      <c r="Q2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345" t="str">
        <f>IF(ISTEXT(Tabla46[[#This Row],[VALOR EVALUACION DISENO]]),"",IF(Tabla46[[#This Row],[VALOR EVALUACION DISENO]]&gt;96,DATOS!$AV$21,IF(Tabla46[[#This Row],[VALOR EVALUACION DISENO]]&gt;=86,DATOS!$AV$22,DATOS!$AV$23)))</f>
        <v/>
      </c>
      <c r="S251" s="352"/>
      <c r="T251" s="345" t="str">
        <f>IFERROR(VLOOKUP(Tabla46[[#This Row],[% DE CUMPLIMIENTO DE LA EJECUCION DEL CONTROL]],DATOS!$AS$38:$AT$40,2,0),"")</f>
        <v/>
      </c>
      <c r="U251" s="353" t="str">
        <f>IF(Tabla46[[#This Row],[RESULTADO EVALUACIÓN DEL DISEÑO DEL CONTROL]]="","",SUMIFS(DATOS!$AT$49:$AT$57,DATOS!$AR$49:$AR$57,Tabla46[[#This Row],[RESULTADO EVALUACIÓN DEL DISEÑO DEL CONTROL]],DATOS!$AS$49:$AS$57,Tabla46[[#This Row],[RESULTADO EVALUACION DE LA EJECUCION]]))</f>
        <v/>
      </c>
    </row>
    <row r="252" spans="1:21" ht="15" customHeight="1" x14ac:dyDescent="0.25">
      <c r="A252" s="3"/>
      <c r="B252" s="2"/>
      <c r="C252" s="2"/>
      <c r="D252" s="72"/>
      <c r="E252" s="4"/>
      <c r="F252" s="345"/>
      <c r="G252" s="352" t="str">
        <f>IFERROR(VLOOKUP(Tabla46[[#This Row],[ID RIESGO]],'1. IDENTIFICACION DEL RIESGO'!$AB$27:$AL$36,11,0),"")</f>
        <v/>
      </c>
      <c r="H252" s="173"/>
      <c r="I252" s="173"/>
      <c r="J252" s="173"/>
      <c r="K252" s="173"/>
      <c r="L252" s="175"/>
      <c r="M252" s="175"/>
      <c r="N252" s="173" t="str">
        <f>IF(Tabla46[[#This Row],[ID RIESGO]]="","",IF(Tabla46[[#This Row],[DESCRIPCION DEL CONTROL]]="",0,15))</f>
        <v/>
      </c>
      <c r="O252" s="169" t="str">
        <f>IF(Tabla46[[#This Row],[ID RIESGO]]="","",IF(Tabla46[[#This Row],[RESPONSABLE DEL CONTROL (CARGO)]]="",0,20))</f>
        <v/>
      </c>
      <c r="P252" s="345">
        <f>IF(Tabla46[[#This Row],[PERIODICIDAD DE EJECUCIÓN DEL CONTROL]]="",0,20)</f>
        <v>0</v>
      </c>
      <c r="Q2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345" t="str">
        <f>IF(ISTEXT(Tabla46[[#This Row],[VALOR EVALUACION DISENO]]),"",IF(Tabla46[[#This Row],[VALOR EVALUACION DISENO]]&gt;96,DATOS!$AV$21,IF(Tabla46[[#This Row],[VALOR EVALUACION DISENO]]&gt;=86,DATOS!$AV$22,DATOS!$AV$23)))</f>
        <v/>
      </c>
      <c r="S252" s="352"/>
      <c r="T252" s="345" t="str">
        <f>IFERROR(VLOOKUP(Tabla46[[#This Row],[% DE CUMPLIMIENTO DE LA EJECUCION DEL CONTROL]],DATOS!$AS$38:$AT$40,2,0),"")</f>
        <v/>
      </c>
      <c r="U252" s="353" t="str">
        <f>IF(Tabla46[[#This Row],[RESULTADO EVALUACIÓN DEL DISEÑO DEL CONTROL]]="","",SUMIFS(DATOS!$AT$49:$AT$57,DATOS!$AR$49:$AR$57,Tabla46[[#This Row],[RESULTADO EVALUACIÓN DEL DISEÑO DEL CONTROL]],DATOS!$AS$49:$AS$57,Tabla46[[#This Row],[RESULTADO EVALUACION DE LA EJECUCION]]))</f>
        <v/>
      </c>
    </row>
    <row r="253" spans="1:21" ht="15" customHeight="1" x14ac:dyDescent="0.25">
      <c r="A253" s="3"/>
      <c r="B253" s="2"/>
      <c r="C253" s="2"/>
      <c r="D253" s="72"/>
      <c r="E253" s="4"/>
      <c r="F253" s="345"/>
      <c r="G253" s="352" t="str">
        <f>IFERROR(VLOOKUP(Tabla46[[#This Row],[ID RIESGO]],'1. IDENTIFICACION DEL RIESGO'!$AB$27:$AL$36,11,0),"")</f>
        <v/>
      </c>
      <c r="H253" s="173"/>
      <c r="I253" s="173"/>
      <c r="J253" s="173"/>
      <c r="K253" s="173"/>
      <c r="L253" s="175"/>
      <c r="M253" s="175"/>
      <c r="N253" s="173" t="str">
        <f>IF(Tabla46[[#This Row],[ID RIESGO]]="","",IF(Tabla46[[#This Row],[DESCRIPCION DEL CONTROL]]="",0,15))</f>
        <v/>
      </c>
      <c r="O253" s="169" t="str">
        <f>IF(Tabla46[[#This Row],[ID RIESGO]]="","",IF(Tabla46[[#This Row],[RESPONSABLE DEL CONTROL (CARGO)]]="",0,20))</f>
        <v/>
      </c>
      <c r="P253" s="345">
        <f>IF(Tabla46[[#This Row],[PERIODICIDAD DE EJECUCIÓN DEL CONTROL]]="",0,20)</f>
        <v>0</v>
      </c>
      <c r="Q2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345" t="str">
        <f>IF(ISTEXT(Tabla46[[#This Row],[VALOR EVALUACION DISENO]]),"",IF(Tabla46[[#This Row],[VALOR EVALUACION DISENO]]&gt;96,DATOS!$AV$21,IF(Tabla46[[#This Row],[VALOR EVALUACION DISENO]]&gt;=86,DATOS!$AV$22,DATOS!$AV$23)))</f>
        <v/>
      </c>
      <c r="S253" s="352"/>
      <c r="T253" s="345" t="str">
        <f>IFERROR(VLOOKUP(Tabla46[[#This Row],[% DE CUMPLIMIENTO DE LA EJECUCION DEL CONTROL]],DATOS!$AS$38:$AT$40,2,0),"")</f>
        <v/>
      </c>
      <c r="U253" s="353" t="str">
        <f>IF(Tabla46[[#This Row],[RESULTADO EVALUACIÓN DEL DISEÑO DEL CONTROL]]="","",SUMIFS(DATOS!$AT$49:$AT$57,DATOS!$AR$49:$AR$57,Tabla46[[#This Row],[RESULTADO EVALUACIÓN DEL DISEÑO DEL CONTROL]],DATOS!$AS$49:$AS$57,Tabla46[[#This Row],[RESULTADO EVALUACION DE LA EJECUCION]]))</f>
        <v/>
      </c>
    </row>
    <row r="254" spans="1:21" ht="15" customHeight="1" x14ac:dyDescent="0.25">
      <c r="A254" s="3"/>
      <c r="B254" s="2"/>
      <c r="C254" s="2"/>
      <c r="D254" s="72"/>
      <c r="E254" s="4"/>
      <c r="F254" s="345"/>
      <c r="G254" s="352" t="str">
        <f>IFERROR(VLOOKUP(Tabla46[[#This Row],[ID RIESGO]],'1. IDENTIFICACION DEL RIESGO'!$AB$27:$AL$36,11,0),"")</f>
        <v/>
      </c>
      <c r="H254" s="173"/>
      <c r="I254" s="173"/>
      <c r="J254" s="173"/>
      <c r="K254" s="173"/>
      <c r="L254" s="175"/>
      <c r="M254" s="175"/>
      <c r="N254" s="173" t="str">
        <f>IF(Tabla46[[#This Row],[ID RIESGO]]="","",IF(Tabla46[[#This Row],[DESCRIPCION DEL CONTROL]]="",0,15))</f>
        <v/>
      </c>
      <c r="O254" s="169" t="str">
        <f>IF(Tabla46[[#This Row],[ID RIESGO]]="","",IF(Tabla46[[#This Row],[RESPONSABLE DEL CONTROL (CARGO)]]="",0,20))</f>
        <v/>
      </c>
      <c r="P254" s="345">
        <f>IF(Tabla46[[#This Row],[PERIODICIDAD DE EJECUCIÓN DEL CONTROL]]="",0,20)</f>
        <v>0</v>
      </c>
      <c r="Q2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345" t="str">
        <f>IF(ISTEXT(Tabla46[[#This Row],[VALOR EVALUACION DISENO]]),"",IF(Tabla46[[#This Row],[VALOR EVALUACION DISENO]]&gt;96,DATOS!$AV$21,IF(Tabla46[[#This Row],[VALOR EVALUACION DISENO]]&gt;=86,DATOS!$AV$22,DATOS!$AV$23)))</f>
        <v/>
      </c>
      <c r="S254" s="352"/>
      <c r="T254" s="345" t="str">
        <f>IFERROR(VLOOKUP(Tabla46[[#This Row],[% DE CUMPLIMIENTO DE LA EJECUCION DEL CONTROL]],DATOS!$AS$38:$AT$40,2,0),"")</f>
        <v/>
      </c>
      <c r="U254" s="353" t="str">
        <f>IF(Tabla46[[#This Row],[RESULTADO EVALUACIÓN DEL DISEÑO DEL CONTROL]]="","",SUMIFS(DATOS!$AT$49:$AT$57,DATOS!$AR$49:$AR$57,Tabla46[[#This Row],[RESULTADO EVALUACIÓN DEL DISEÑO DEL CONTROL]],DATOS!$AS$49:$AS$57,Tabla46[[#This Row],[RESULTADO EVALUACION DE LA EJECUCION]]))</f>
        <v/>
      </c>
    </row>
    <row r="255" spans="1:21" ht="15" customHeight="1" x14ac:dyDescent="0.25">
      <c r="A255" s="3"/>
      <c r="B255" s="2"/>
      <c r="C255" s="2"/>
      <c r="D255" s="72"/>
      <c r="E255" s="4"/>
      <c r="F255" s="345"/>
      <c r="G255" s="352" t="str">
        <f>IFERROR(VLOOKUP(Tabla46[[#This Row],[ID RIESGO]],'1. IDENTIFICACION DEL RIESGO'!$AB$27:$AL$36,11,0),"")</f>
        <v/>
      </c>
      <c r="H255" s="173"/>
      <c r="I255" s="173"/>
      <c r="J255" s="173"/>
      <c r="K255" s="173"/>
      <c r="L255" s="175"/>
      <c r="M255" s="175"/>
      <c r="N255" s="173" t="str">
        <f>IF(Tabla46[[#This Row],[ID RIESGO]]="","",IF(Tabla46[[#This Row],[DESCRIPCION DEL CONTROL]]="",0,15))</f>
        <v/>
      </c>
      <c r="O255" s="169" t="str">
        <f>IF(Tabla46[[#This Row],[ID RIESGO]]="","",IF(Tabla46[[#This Row],[RESPONSABLE DEL CONTROL (CARGO)]]="",0,20))</f>
        <v/>
      </c>
      <c r="P255" s="345">
        <f>IF(Tabla46[[#This Row],[PERIODICIDAD DE EJECUCIÓN DEL CONTROL]]="",0,20)</f>
        <v>0</v>
      </c>
      <c r="Q2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345" t="str">
        <f>IF(ISTEXT(Tabla46[[#This Row],[VALOR EVALUACION DISENO]]),"",IF(Tabla46[[#This Row],[VALOR EVALUACION DISENO]]&gt;96,DATOS!$AV$21,IF(Tabla46[[#This Row],[VALOR EVALUACION DISENO]]&gt;=86,DATOS!$AV$22,DATOS!$AV$23)))</f>
        <v/>
      </c>
      <c r="S255" s="352"/>
      <c r="T255" s="345" t="str">
        <f>IFERROR(VLOOKUP(Tabla46[[#This Row],[% DE CUMPLIMIENTO DE LA EJECUCION DEL CONTROL]],DATOS!$AS$38:$AT$40,2,0),"")</f>
        <v/>
      </c>
      <c r="U255" s="353" t="str">
        <f>IF(Tabla46[[#This Row],[RESULTADO EVALUACIÓN DEL DISEÑO DEL CONTROL]]="","",SUMIFS(DATOS!$AT$49:$AT$57,DATOS!$AR$49:$AR$57,Tabla46[[#This Row],[RESULTADO EVALUACIÓN DEL DISEÑO DEL CONTROL]],DATOS!$AS$49:$AS$57,Tabla46[[#This Row],[RESULTADO EVALUACION DE LA EJECUCION]]))</f>
        <v/>
      </c>
    </row>
    <row r="256" spans="1:21" ht="15" customHeight="1" x14ac:dyDescent="0.25">
      <c r="A256" s="3"/>
      <c r="B256" s="2"/>
      <c r="C256" s="2"/>
      <c r="D256" s="72"/>
      <c r="E256" s="4"/>
      <c r="F256" s="345"/>
      <c r="G256" s="352" t="str">
        <f>IFERROR(VLOOKUP(Tabla46[[#This Row],[ID RIESGO]],'1. IDENTIFICACION DEL RIESGO'!$AB$27:$AL$36,11,0),"")</f>
        <v/>
      </c>
      <c r="H256" s="173"/>
      <c r="I256" s="173"/>
      <c r="J256" s="173"/>
      <c r="K256" s="173"/>
      <c r="L256" s="175"/>
      <c r="M256" s="175"/>
      <c r="N256" s="173" t="str">
        <f>IF(Tabla46[[#This Row],[ID RIESGO]]="","",IF(Tabla46[[#This Row],[DESCRIPCION DEL CONTROL]]="",0,15))</f>
        <v/>
      </c>
      <c r="O256" s="169" t="str">
        <f>IF(Tabla46[[#This Row],[ID RIESGO]]="","",IF(Tabla46[[#This Row],[RESPONSABLE DEL CONTROL (CARGO)]]="",0,20))</f>
        <v/>
      </c>
      <c r="P256" s="345">
        <f>IF(Tabla46[[#This Row],[PERIODICIDAD DE EJECUCIÓN DEL CONTROL]]="",0,20)</f>
        <v>0</v>
      </c>
      <c r="Q2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345" t="str">
        <f>IF(ISTEXT(Tabla46[[#This Row],[VALOR EVALUACION DISENO]]),"",IF(Tabla46[[#This Row],[VALOR EVALUACION DISENO]]&gt;96,DATOS!$AV$21,IF(Tabla46[[#This Row],[VALOR EVALUACION DISENO]]&gt;=86,DATOS!$AV$22,DATOS!$AV$23)))</f>
        <v/>
      </c>
      <c r="S256" s="352"/>
      <c r="T256" s="345" t="str">
        <f>IFERROR(VLOOKUP(Tabla46[[#This Row],[% DE CUMPLIMIENTO DE LA EJECUCION DEL CONTROL]],DATOS!$AS$38:$AT$40,2,0),"")</f>
        <v/>
      </c>
      <c r="U256" s="353" t="str">
        <f>IF(Tabla46[[#This Row],[RESULTADO EVALUACIÓN DEL DISEÑO DEL CONTROL]]="","",SUMIFS(DATOS!$AT$49:$AT$57,DATOS!$AR$49:$AR$57,Tabla46[[#This Row],[RESULTADO EVALUACIÓN DEL DISEÑO DEL CONTROL]],DATOS!$AS$49:$AS$57,Tabla46[[#This Row],[RESULTADO EVALUACION DE LA EJECUCION]]))</f>
        <v/>
      </c>
    </row>
    <row r="257" spans="1:21" ht="15" customHeight="1" x14ac:dyDescent="0.25">
      <c r="A257" s="3"/>
      <c r="B257" s="2"/>
      <c r="C257" s="2"/>
      <c r="D257" s="72"/>
      <c r="E257" s="4"/>
      <c r="F257" s="345"/>
      <c r="G257" s="352" t="str">
        <f>IFERROR(VLOOKUP(Tabla46[[#This Row],[ID RIESGO]],'1. IDENTIFICACION DEL RIESGO'!$AB$27:$AL$36,11,0),"")</f>
        <v/>
      </c>
      <c r="H257" s="173"/>
      <c r="I257" s="173"/>
      <c r="J257" s="173"/>
      <c r="K257" s="173"/>
      <c r="L257" s="175"/>
      <c r="M257" s="175"/>
      <c r="N257" s="173" t="str">
        <f>IF(Tabla46[[#This Row],[ID RIESGO]]="","",IF(Tabla46[[#This Row],[DESCRIPCION DEL CONTROL]]="",0,15))</f>
        <v/>
      </c>
      <c r="O257" s="169" t="str">
        <f>IF(Tabla46[[#This Row],[ID RIESGO]]="","",IF(Tabla46[[#This Row],[RESPONSABLE DEL CONTROL (CARGO)]]="",0,20))</f>
        <v/>
      </c>
      <c r="P257" s="345">
        <f>IF(Tabla46[[#This Row],[PERIODICIDAD DE EJECUCIÓN DEL CONTROL]]="",0,20)</f>
        <v>0</v>
      </c>
      <c r="Q2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345" t="str">
        <f>IF(ISTEXT(Tabla46[[#This Row],[VALOR EVALUACION DISENO]]),"",IF(Tabla46[[#This Row],[VALOR EVALUACION DISENO]]&gt;96,DATOS!$AV$21,IF(Tabla46[[#This Row],[VALOR EVALUACION DISENO]]&gt;=86,DATOS!$AV$22,DATOS!$AV$23)))</f>
        <v/>
      </c>
      <c r="S257" s="352"/>
      <c r="T257" s="345" t="str">
        <f>IFERROR(VLOOKUP(Tabla46[[#This Row],[% DE CUMPLIMIENTO DE LA EJECUCION DEL CONTROL]],DATOS!$AS$38:$AT$40,2,0),"")</f>
        <v/>
      </c>
      <c r="U257" s="353" t="str">
        <f>IF(Tabla46[[#This Row],[RESULTADO EVALUACIÓN DEL DISEÑO DEL CONTROL]]="","",SUMIFS(DATOS!$AT$49:$AT$57,DATOS!$AR$49:$AR$57,Tabla46[[#This Row],[RESULTADO EVALUACIÓN DEL DISEÑO DEL CONTROL]],DATOS!$AS$49:$AS$57,Tabla46[[#This Row],[RESULTADO EVALUACION DE LA EJECUCION]]))</f>
        <v/>
      </c>
    </row>
    <row r="258" spans="1:21" ht="15" customHeight="1" x14ac:dyDescent="0.25">
      <c r="A258" s="3"/>
      <c r="B258" s="2"/>
      <c r="C258" s="2"/>
      <c r="D258" s="72"/>
      <c r="E258" s="4"/>
      <c r="F258" s="345"/>
      <c r="G258" s="352" t="str">
        <f>IFERROR(VLOOKUP(Tabla46[[#This Row],[ID RIESGO]],'1. IDENTIFICACION DEL RIESGO'!$AB$27:$AL$36,11,0),"")</f>
        <v/>
      </c>
      <c r="H258" s="173"/>
      <c r="I258" s="173"/>
      <c r="J258" s="173"/>
      <c r="K258" s="173"/>
      <c r="L258" s="175"/>
      <c r="M258" s="175"/>
      <c r="N258" s="173" t="str">
        <f>IF(Tabla46[[#This Row],[ID RIESGO]]="","",IF(Tabla46[[#This Row],[DESCRIPCION DEL CONTROL]]="",0,15))</f>
        <v/>
      </c>
      <c r="O258" s="169" t="str">
        <f>IF(Tabla46[[#This Row],[ID RIESGO]]="","",IF(Tabla46[[#This Row],[RESPONSABLE DEL CONTROL (CARGO)]]="",0,20))</f>
        <v/>
      </c>
      <c r="P258" s="345">
        <f>IF(Tabla46[[#This Row],[PERIODICIDAD DE EJECUCIÓN DEL CONTROL]]="",0,20)</f>
        <v>0</v>
      </c>
      <c r="Q2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345" t="str">
        <f>IF(ISTEXT(Tabla46[[#This Row],[VALOR EVALUACION DISENO]]),"",IF(Tabla46[[#This Row],[VALOR EVALUACION DISENO]]&gt;96,DATOS!$AV$21,IF(Tabla46[[#This Row],[VALOR EVALUACION DISENO]]&gt;=86,DATOS!$AV$22,DATOS!$AV$23)))</f>
        <v/>
      </c>
      <c r="S258" s="352"/>
      <c r="T258" s="345" t="str">
        <f>IFERROR(VLOOKUP(Tabla46[[#This Row],[% DE CUMPLIMIENTO DE LA EJECUCION DEL CONTROL]],DATOS!$AS$38:$AT$40,2,0),"")</f>
        <v/>
      </c>
      <c r="U258" s="353" t="str">
        <f>IF(Tabla46[[#This Row],[RESULTADO EVALUACIÓN DEL DISEÑO DEL CONTROL]]="","",SUMIFS(DATOS!$AT$49:$AT$57,DATOS!$AR$49:$AR$57,Tabla46[[#This Row],[RESULTADO EVALUACIÓN DEL DISEÑO DEL CONTROL]],DATOS!$AS$49:$AS$57,Tabla46[[#This Row],[RESULTADO EVALUACION DE LA EJECUCION]]))</f>
        <v/>
      </c>
    </row>
    <row r="259" spans="1:21" ht="15" customHeight="1" x14ac:dyDescent="0.25">
      <c r="A259" s="3"/>
      <c r="B259" s="2"/>
      <c r="C259" s="2"/>
      <c r="D259" s="72"/>
      <c r="E259" s="4"/>
      <c r="F259" s="345"/>
      <c r="G259" s="352" t="str">
        <f>IFERROR(VLOOKUP(Tabla46[[#This Row],[ID RIESGO]],'1. IDENTIFICACION DEL RIESGO'!$AB$27:$AL$36,11,0),"")</f>
        <v/>
      </c>
      <c r="H259" s="173"/>
      <c r="I259" s="173"/>
      <c r="J259" s="173"/>
      <c r="K259" s="173"/>
      <c r="L259" s="175"/>
      <c r="M259" s="175"/>
      <c r="N259" s="173" t="str">
        <f>IF(Tabla46[[#This Row],[ID RIESGO]]="","",IF(Tabla46[[#This Row],[DESCRIPCION DEL CONTROL]]="",0,15))</f>
        <v/>
      </c>
      <c r="O259" s="169" t="str">
        <f>IF(Tabla46[[#This Row],[ID RIESGO]]="","",IF(Tabla46[[#This Row],[RESPONSABLE DEL CONTROL (CARGO)]]="",0,20))</f>
        <v/>
      </c>
      <c r="P259" s="345">
        <f>IF(Tabla46[[#This Row],[PERIODICIDAD DE EJECUCIÓN DEL CONTROL]]="",0,20)</f>
        <v>0</v>
      </c>
      <c r="Q2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345" t="str">
        <f>IF(ISTEXT(Tabla46[[#This Row],[VALOR EVALUACION DISENO]]),"",IF(Tabla46[[#This Row],[VALOR EVALUACION DISENO]]&gt;96,DATOS!$AV$21,IF(Tabla46[[#This Row],[VALOR EVALUACION DISENO]]&gt;=86,DATOS!$AV$22,DATOS!$AV$23)))</f>
        <v/>
      </c>
      <c r="S259" s="352"/>
      <c r="T259" s="345" t="str">
        <f>IFERROR(VLOOKUP(Tabla46[[#This Row],[% DE CUMPLIMIENTO DE LA EJECUCION DEL CONTROL]],DATOS!$AS$38:$AT$40,2,0),"")</f>
        <v/>
      </c>
      <c r="U259" s="353" t="str">
        <f>IF(Tabla46[[#This Row],[RESULTADO EVALUACIÓN DEL DISEÑO DEL CONTROL]]="","",SUMIFS(DATOS!$AT$49:$AT$57,DATOS!$AR$49:$AR$57,Tabla46[[#This Row],[RESULTADO EVALUACIÓN DEL DISEÑO DEL CONTROL]],DATOS!$AS$49:$AS$57,Tabla46[[#This Row],[RESULTADO EVALUACION DE LA EJECUCION]]))</f>
        <v/>
      </c>
    </row>
    <row r="260" spans="1:21" ht="15" customHeight="1" x14ac:dyDescent="0.25">
      <c r="A260" s="3"/>
      <c r="B260" s="2"/>
      <c r="C260" s="2"/>
      <c r="D260" s="72"/>
      <c r="E260" s="4"/>
      <c r="F260" s="345"/>
      <c r="G260" s="352" t="str">
        <f>IFERROR(VLOOKUP(Tabla46[[#This Row],[ID RIESGO]],'1. IDENTIFICACION DEL RIESGO'!$AB$27:$AL$36,11,0),"")</f>
        <v/>
      </c>
      <c r="H260" s="173"/>
      <c r="I260" s="173"/>
      <c r="J260" s="173"/>
      <c r="K260" s="173"/>
      <c r="L260" s="175"/>
      <c r="M260" s="175"/>
      <c r="N260" s="173" t="str">
        <f>IF(Tabla46[[#This Row],[ID RIESGO]]="","",IF(Tabla46[[#This Row],[DESCRIPCION DEL CONTROL]]="",0,15))</f>
        <v/>
      </c>
      <c r="O260" s="169" t="str">
        <f>IF(Tabla46[[#This Row],[ID RIESGO]]="","",IF(Tabla46[[#This Row],[RESPONSABLE DEL CONTROL (CARGO)]]="",0,20))</f>
        <v/>
      </c>
      <c r="P260" s="345">
        <f>IF(Tabla46[[#This Row],[PERIODICIDAD DE EJECUCIÓN DEL CONTROL]]="",0,20)</f>
        <v>0</v>
      </c>
      <c r="Q2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345" t="str">
        <f>IF(ISTEXT(Tabla46[[#This Row],[VALOR EVALUACION DISENO]]),"",IF(Tabla46[[#This Row],[VALOR EVALUACION DISENO]]&gt;96,DATOS!$AV$21,IF(Tabla46[[#This Row],[VALOR EVALUACION DISENO]]&gt;=86,DATOS!$AV$22,DATOS!$AV$23)))</f>
        <v/>
      </c>
      <c r="S260" s="352"/>
      <c r="T260" s="345" t="str">
        <f>IFERROR(VLOOKUP(Tabla46[[#This Row],[% DE CUMPLIMIENTO DE LA EJECUCION DEL CONTROL]],DATOS!$AS$38:$AT$40,2,0),"")</f>
        <v/>
      </c>
      <c r="U260" s="353" t="str">
        <f>IF(Tabla46[[#This Row],[RESULTADO EVALUACIÓN DEL DISEÑO DEL CONTROL]]="","",SUMIFS(DATOS!$AT$49:$AT$57,DATOS!$AR$49:$AR$57,Tabla46[[#This Row],[RESULTADO EVALUACIÓN DEL DISEÑO DEL CONTROL]],DATOS!$AS$49:$AS$57,Tabla46[[#This Row],[RESULTADO EVALUACION DE LA EJECUCION]]))</f>
        <v/>
      </c>
    </row>
    <row r="261" spans="1:21" ht="15" customHeight="1" x14ac:dyDescent="0.25">
      <c r="A261" s="3"/>
      <c r="B261" s="2"/>
      <c r="C261" s="2"/>
      <c r="D261" s="72"/>
      <c r="E261" s="4"/>
      <c r="F261" s="345"/>
      <c r="G261" s="352" t="str">
        <f>IFERROR(VLOOKUP(Tabla46[[#This Row],[ID RIESGO]],'1. IDENTIFICACION DEL RIESGO'!$AB$27:$AL$36,11,0),"")</f>
        <v/>
      </c>
      <c r="H261" s="173"/>
      <c r="I261" s="173"/>
      <c r="J261" s="173"/>
      <c r="K261" s="173"/>
      <c r="L261" s="175"/>
      <c r="M261" s="175"/>
      <c r="N261" s="173" t="str">
        <f>IF(Tabla46[[#This Row],[ID RIESGO]]="","",IF(Tabla46[[#This Row],[DESCRIPCION DEL CONTROL]]="",0,15))</f>
        <v/>
      </c>
      <c r="O261" s="169" t="str">
        <f>IF(Tabla46[[#This Row],[ID RIESGO]]="","",IF(Tabla46[[#This Row],[RESPONSABLE DEL CONTROL (CARGO)]]="",0,20))</f>
        <v/>
      </c>
      <c r="P261" s="345">
        <f>IF(Tabla46[[#This Row],[PERIODICIDAD DE EJECUCIÓN DEL CONTROL]]="",0,20)</f>
        <v>0</v>
      </c>
      <c r="Q2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345" t="str">
        <f>IF(ISTEXT(Tabla46[[#This Row],[VALOR EVALUACION DISENO]]),"",IF(Tabla46[[#This Row],[VALOR EVALUACION DISENO]]&gt;96,DATOS!$AV$21,IF(Tabla46[[#This Row],[VALOR EVALUACION DISENO]]&gt;=86,DATOS!$AV$22,DATOS!$AV$23)))</f>
        <v/>
      </c>
      <c r="S261" s="352"/>
      <c r="T261" s="345" t="str">
        <f>IFERROR(VLOOKUP(Tabla46[[#This Row],[% DE CUMPLIMIENTO DE LA EJECUCION DEL CONTROL]],DATOS!$AS$38:$AT$40,2,0),"")</f>
        <v/>
      </c>
      <c r="U261" s="353" t="str">
        <f>IF(Tabla46[[#This Row],[RESULTADO EVALUACIÓN DEL DISEÑO DEL CONTROL]]="","",SUMIFS(DATOS!$AT$49:$AT$57,DATOS!$AR$49:$AR$57,Tabla46[[#This Row],[RESULTADO EVALUACIÓN DEL DISEÑO DEL CONTROL]],DATOS!$AS$49:$AS$57,Tabla46[[#This Row],[RESULTADO EVALUACION DE LA EJECUCION]]))</f>
        <v/>
      </c>
    </row>
    <row r="262" spans="1:21" ht="15" customHeight="1" x14ac:dyDescent="0.25">
      <c r="A262" s="3"/>
      <c r="B262" s="2"/>
      <c r="C262" s="2"/>
      <c r="D262" s="72"/>
      <c r="E262" s="4"/>
      <c r="F262" s="345"/>
      <c r="G262" s="352" t="str">
        <f>IFERROR(VLOOKUP(Tabla46[[#This Row],[ID RIESGO]],'1. IDENTIFICACION DEL RIESGO'!$AB$27:$AL$36,11,0),"")</f>
        <v/>
      </c>
      <c r="H262" s="173"/>
      <c r="I262" s="173"/>
      <c r="J262" s="173"/>
      <c r="K262" s="173"/>
      <c r="L262" s="175"/>
      <c r="M262" s="175"/>
      <c r="N262" s="173" t="str">
        <f>IF(Tabla46[[#This Row],[ID RIESGO]]="","",IF(Tabla46[[#This Row],[DESCRIPCION DEL CONTROL]]="",0,15))</f>
        <v/>
      </c>
      <c r="O262" s="169" t="str">
        <f>IF(Tabla46[[#This Row],[ID RIESGO]]="","",IF(Tabla46[[#This Row],[RESPONSABLE DEL CONTROL (CARGO)]]="",0,20))</f>
        <v/>
      </c>
      <c r="P262" s="345">
        <f>IF(Tabla46[[#This Row],[PERIODICIDAD DE EJECUCIÓN DEL CONTROL]]="",0,20)</f>
        <v>0</v>
      </c>
      <c r="Q2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345" t="str">
        <f>IF(ISTEXT(Tabla46[[#This Row],[VALOR EVALUACION DISENO]]),"",IF(Tabla46[[#This Row],[VALOR EVALUACION DISENO]]&gt;96,DATOS!$AV$21,IF(Tabla46[[#This Row],[VALOR EVALUACION DISENO]]&gt;=86,DATOS!$AV$22,DATOS!$AV$23)))</f>
        <v/>
      </c>
      <c r="S262" s="352"/>
      <c r="T262" s="345" t="str">
        <f>IFERROR(VLOOKUP(Tabla46[[#This Row],[% DE CUMPLIMIENTO DE LA EJECUCION DEL CONTROL]],DATOS!$AS$38:$AT$40,2,0),"")</f>
        <v/>
      </c>
      <c r="U262" s="353" t="str">
        <f>IF(Tabla46[[#This Row],[RESULTADO EVALUACIÓN DEL DISEÑO DEL CONTROL]]="","",SUMIFS(DATOS!$AT$49:$AT$57,DATOS!$AR$49:$AR$57,Tabla46[[#This Row],[RESULTADO EVALUACIÓN DEL DISEÑO DEL CONTROL]],DATOS!$AS$49:$AS$57,Tabla46[[#This Row],[RESULTADO EVALUACION DE LA EJECUCION]]))</f>
        <v/>
      </c>
    </row>
    <row r="263" spans="1:21" ht="15" customHeight="1" x14ac:dyDescent="0.25">
      <c r="A263" s="3"/>
      <c r="B263" s="2"/>
      <c r="C263" s="2"/>
      <c r="D263" s="72"/>
      <c r="E263" s="4"/>
      <c r="F263" s="345"/>
      <c r="G263" s="352" t="str">
        <f>IFERROR(VLOOKUP(Tabla46[[#This Row],[ID RIESGO]],'1. IDENTIFICACION DEL RIESGO'!$AB$27:$AL$36,11,0),"")</f>
        <v/>
      </c>
      <c r="H263" s="173"/>
      <c r="I263" s="173"/>
      <c r="J263" s="173"/>
      <c r="K263" s="173"/>
      <c r="L263" s="175"/>
      <c r="M263" s="175"/>
      <c r="N263" s="173" t="str">
        <f>IF(Tabla46[[#This Row],[ID RIESGO]]="","",IF(Tabla46[[#This Row],[DESCRIPCION DEL CONTROL]]="",0,15))</f>
        <v/>
      </c>
      <c r="O263" s="169" t="str">
        <f>IF(Tabla46[[#This Row],[ID RIESGO]]="","",IF(Tabla46[[#This Row],[RESPONSABLE DEL CONTROL (CARGO)]]="",0,20))</f>
        <v/>
      </c>
      <c r="P263" s="345">
        <f>IF(Tabla46[[#This Row],[PERIODICIDAD DE EJECUCIÓN DEL CONTROL]]="",0,20)</f>
        <v>0</v>
      </c>
      <c r="Q2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345" t="str">
        <f>IF(ISTEXT(Tabla46[[#This Row],[VALOR EVALUACION DISENO]]),"",IF(Tabla46[[#This Row],[VALOR EVALUACION DISENO]]&gt;96,DATOS!$AV$21,IF(Tabla46[[#This Row],[VALOR EVALUACION DISENO]]&gt;=86,DATOS!$AV$22,DATOS!$AV$23)))</f>
        <v/>
      </c>
      <c r="S263" s="352"/>
      <c r="T263" s="345" t="str">
        <f>IFERROR(VLOOKUP(Tabla46[[#This Row],[% DE CUMPLIMIENTO DE LA EJECUCION DEL CONTROL]],DATOS!$AS$38:$AT$40,2,0),"")</f>
        <v/>
      </c>
      <c r="U263" s="353" t="str">
        <f>IF(Tabla46[[#This Row],[RESULTADO EVALUACIÓN DEL DISEÑO DEL CONTROL]]="","",SUMIFS(DATOS!$AT$49:$AT$57,DATOS!$AR$49:$AR$57,Tabla46[[#This Row],[RESULTADO EVALUACIÓN DEL DISEÑO DEL CONTROL]],DATOS!$AS$49:$AS$57,Tabla46[[#This Row],[RESULTADO EVALUACION DE LA EJECUCION]]))</f>
        <v/>
      </c>
    </row>
    <row r="264" spans="1:21" ht="15" customHeight="1" x14ac:dyDescent="0.25">
      <c r="A264" s="3"/>
      <c r="B264" s="2"/>
      <c r="C264" s="2"/>
      <c r="D264" s="72"/>
      <c r="E264" s="4"/>
      <c r="F264" s="345"/>
      <c r="G264" s="352" t="str">
        <f>IFERROR(VLOOKUP(Tabla46[[#This Row],[ID RIESGO]],'1. IDENTIFICACION DEL RIESGO'!$AB$27:$AL$36,11,0),"")</f>
        <v/>
      </c>
      <c r="H264" s="173"/>
      <c r="I264" s="173"/>
      <c r="J264" s="173"/>
      <c r="K264" s="173"/>
      <c r="L264" s="175"/>
      <c r="M264" s="175"/>
      <c r="N264" s="173" t="str">
        <f>IF(Tabla46[[#This Row],[ID RIESGO]]="","",IF(Tabla46[[#This Row],[DESCRIPCION DEL CONTROL]]="",0,15))</f>
        <v/>
      </c>
      <c r="O264" s="169" t="str">
        <f>IF(Tabla46[[#This Row],[ID RIESGO]]="","",IF(Tabla46[[#This Row],[RESPONSABLE DEL CONTROL (CARGO)]]="",0,20))</f>
        <v/>
      </c>
      <c r="P264" s="345">
        <f>IF(Tabla46[[#This Row],[PERIODICIDAD DE EJECUCIÓN DEL CONTROL]]="",0,20)</f>
        <v>0</v>
      </c>
      <c r="Q2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345" t="str">
        <f>IF(ISTEXT(Tabla46[[#This Row],[VALOR EVALUACION DISENO]]),"",IF(Tabla46[[#This Row],[VALOR EVALUACION DISENO]]&gt;96,DATOS!$AV$21,IF(Tabla46[[#This Row],[VALOR EVALUACION DISENO]]&gt;=86,DATOS!$AV$22,DATOS!$AV$23)))</f>
        <v/>
      </c>
      <c r="S264" s="352"/>
      <c r="T264" s="345" t="str">
        <f>IFERROR(VLOOKUP(Tabla46[[#This Row],[% DE CUMPLIMIENTO DE LA EJECUCION DEL CONTROL]],DATOS!$AS$38:$AT$40,2,0),"")</f>
        <v/>
      </c>
      <c r="U264" s="353" t="str">
        <f>IF(Tabla46[[#This Row],[RESULTADO EVALUACIÓN DEL DISEÑO DEL CONTROL]]="","",SUMIFS(DATOS!$AT$49:$AT$57,DATOS!$AR$49:$AR$57,Tabla46[[#This Row],[RESULTADO EVALUACIÓN DEL DISEÑO DEL CONTROL]],DATOS!$AS$49:$AS$57,Tabla46[[#This Row],[RESULTADO EVALUACION DE LA EJECUCION]]))</f>
        <v/>
      </c>
    </row>
    <row r="265" spans="1:21" ht="15" customHeight="1" x14ac:dyDescent="0.25">
      <c r="A265" s="3"/>
      <c r="B265" s="2"/>
      <c r="C265" s="2"/>
      <c r="D265" s="72"/>
      <c r="E265" s="4"/>
      <c r="F265" s="345"/>
      <c r="G265" s="352" t="str">
        <f>IFERROR(VLOOKUP(Tabla46[[#This Row],[ID RIESGO]],'1. IDENTIFICACION DEL RIESGO'!$AB$27:$AL$36,11,0),"")</f>
        <v/>
      </c>
      <c r="H265" s="173"/>
      <c r="I265" s="173"/>
      <c r="J265" s="173"/>
      <c r="K265" s="173"/>
      <c r="L265" s="175"/>
      <c r="M265" s="175"/>
      <c r="N265" s="173" t="str">
        <f>IF(Tabla46[[#This Row],[ID RIESGO]]="","",IF(Tabla46[[#This Row],[DESCRIPCION DEL CONTROL]]="",0,15))</f>
        <v/>
      </c>
      <c r="O265" s="169" t="str">
        <f>IF(Tabla46[[#This Row],[ID RIESGO]]="","",IF(Tabla46[[#This Row],[RESPONSABLE DEL CONTROL (CARGO)]]="",0,20))</f>
        <v/>
      </c>
      <c r="P265" s="345">
        <f>IF(Tabla46[[#This Row],[PERIODICIDAD DE EJECUCIÓN DEL CONTROL]]="",0,20)</f>
        <v>0</v>
      </c>
      <c r="Q2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345" t="str">
        <f>IF(ISTEXT(Tabla46[[#This Row],[VALOR EVALUACION DISENO]]),"",IF(Tabla46[[#This Row],[VALOR EVALUACION DISENO]]&gt;96,DATOS!$AV$21,IF(Tabla46[[#This Row],[VALOR EVALUACION DISENO]]&gt;=86,DATOS!$AV$22,DATOS!$AV$23)))</f>
        <v/>
      </c>
      <c r="S265" s="352"/>
      <c r="T265" s="345" t="str">
        <f>IFERROR(VLOOKUP(Tabla46[[#This Row],[% DE CUMPLIMIENTO DE LA EJECUCION DEL CONTROL]],DATOS!$AS$38:$AT$40,2,0),"")</f>
        <v/>
      </c>
      <c r="U265" s="353" t="str">
        <f>IF(Tabla46[[#This Row],[RESULTADO EVALUACIÓN DEL DISEÑO DEL CONTROL]]="","",SUMIFS(DATOS!$AT$49:$AT$57,DATOS!$AR$49:$AR$57,Tabla46[[#This Row],[RESULTADO EVALUACIÓN DEL DISEÑO DEL CONTROL]],DATOS!$AS$49:$AS$57,Tabla46[[#This Row],[RESULTADO EVALUACION DE LA EJECUCION]]))</f>
        <v/>
      </c>
    </row>
    <row r="266" spans="1:21" ht="15" customHeight="1" x14ac:dyDescent="0.25">
      <c r="A266" s="3"/>
      <c r="B266" s="2"/>
      <c r="C266" s="2"/>
      <c r="D266" s="72"/>
      <c r="E266" s="4"/>
      <c r="F266" s="345"/>
      <c r="G266" s="352" t="str">
        <f>IFERROR(VLOOKUP(Tabla46[[#This Row],[ID RIESGO]],'1. IDENTIFICACION DEL RIESGO'!$AB$27:$AL$36,11,0),"")</f>
        <v/>
      </c>
      <c r="H266" s="173"/>
      <c r="I266" s="173"/>
      <c r="J266" s="173"/>
      <c r="K266" s="173"/>
      <c r="L266" s="175"/>
      <c r="M266" s="175"/>
      <c r="N266" s="173" t="str">
        <f>IF(Tabla46[[#This Row],[ID RIESGO]]="","",IF(Tabla46[[#This Row],[DESCRIPCION DEL CONTROL]]="",0,15))</f>
        <v/>
      </c>
      <c r="O266" s="169" t="str">
        <f>IF(Tabla46[[#This Row],[ID RIESGO]]="","",IF(Tabla46[[#This Row],[RESPONSABLE DEL CONTROL (CARGO)]]="",0,20))</f>
        <v/>
      </c>
      <c r="P266" s="345">
        <f>IF(Tabla46[[#This Row],[PERIODICIDAD DE EJECUCIÓN DEL CONTROL]]="",0,20)</f>
        <v>0</v>
      </c>
      <c r="Q2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345" t="str">
        <f>IF(ISTEXT(Tabla46[[#This Row],[VALOR EVALUACION DISENO]]),"",IF(Tabla46[[#This Row],[VALOR EVALUACION DISENO]]&gt;96,DATOS!$AV$21,IF(Tabla46[[#This Row],[VALOR EVALUACION DISENO]]&gt;=86,DATOS!$AV$22,DATOS!$AV$23)))</f>
        <v/>
      </c>
      <c r="S266" s="352"/>
      <c r="T266" s="345" t="str">
        <f>IFERROR(VLOOKUP(Tabla46[[#This Row],[% DE CUMPLIMIENTO DE LA EJECUCION DEL CONTROL]],DATOS!$AS$38:$AT$40,2,0),"")</f>
        <v/>
      </c>
      <c r="U266" s="353" t="str">
        <f>IF(Tabla46[[#This Row],[RESULTADO EVALUACIÓN DEL DISEÑO DEL CONTROL]]="","",SUMIFS(DATOS!$AT$49:$AT$57,DATOS!$AR$49:$AR$57,Tabla46[[#This Row],[RESULTADO EVALUACIÓN DEL DISEÑO DEL CONTROL]],DATOS!$AS$49:$AS$57,Tabla46[[#This Row],[RESULTADO EVALUACION DE LA EJECUCION]]))</f>
        <v/>
      </c>
    </row>
    <row r="267" spans="1:21" ht="15" customHeight="1" x14ac:dyDescent="0.25">
      <c r="A267" s="3"/>
      <c r="B267" s="2"/>
      <c r="C267" s="2"/>
      <c r="D267" s="72"/>
      <c r="E267" s="4"/>
      <c r="F267" s="345"/>
      <c r="G267" s="352" t="str">
        <f>IFERROR(VLOOKUP(Tabla46[[#This Row],[ID RIESGO]],'1. IDENTIFICACION DEL RIESGO'!$AB$27:$AL$36,11,0),"")</f>
        <v/>
      </c>
      <c r="H267" s="173"/>
      <c r="I267" s="173"/>
      <c r="J267" s="173"/>
      <c r="K267" s="173"/>
      <c r="L267" s="175"/>
      <c r="M267" s="175"/>
      <c r="N267" s="173" t="str">
        <f>IF(Tabla46[[#This Row],[ID RIESGO]]="","",IF(Tabla46[[#This Row],[DESCRIPCION DEL CONTROL]]="",0,15))</f>
        <v/>
      </c>
      <c r="O267" s="169" t="str">
        <f>IF(Tabla46[[#This Row],[ID RIESGO]]="","",IF(Tabla46[[#This Row],[RESPONSABLE DEL CONTROL (CARGO)]]="",0,20))</f>
        <v/>
      </c>
      <c r="P267" s="345">
        <f>IF(Tabla46[[#This Row],[PERIODICIDAD DE EJECUCIÓN DEL CONTROL]]="",0,20)</f>
        <v>0</v>
      </c>
      <c r="Q2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345" t="str">
        <f>IF(ISTEXT(Tabla46[[#This Row],[VALOR EVALUACION DISENO]]),"",IF(Tabla46[[#This Row],[VALOR EVALUACION DISENO]]&gt;96,DATOS!$AV$21,IF(Tabla46[[#This Row],[VALOR EVALUACION DISENO]]&gt;=86,DATOS!$AV$22,DATOS!$AV$23)))</f>
        <v/>
      </c>
      <c r="S267" s="352"/>
      <c r="T267" s="345" t="str">
        <f>IFERROR(VLOOKUP(Tabla46[[#This Row],[% DE CUMPLIMIENTO DE LA EJECUCION DEL CONTROL]],DATOS!$AS$38:$AT$40,2,0),"")</f>
        <v/>
      </c>
      <c r="U267" s="353" t="str">
        <f>IF(Tabla46[[#This Row],[RESULTADO EVALUACIÓN DEL DISEÑO DEL CONTROL]]="","",SUMIFS(DATOS!$AT$49:$AT$57,DATOS!$AR$49:$AR$57,Tabla46[[#This Row],[RESULTADO EVALUACIÓN DEL DISEÑO DEL CONTROL]],DATOS!$AS$49:$AS$57,Tabla46[[#This Row],[RESULTADO EVALUACION DE LA EJECUCION]]))</f>
        <v/>
      </c>
    </row>
    <row r="268" spans="1:21" ht="15" customHeight="1" x14ac:dyDescent="0.25">
      <c r="A268" s="3"/>
      <c r="B268" s="2"/>
      <c r="C268" s="2"/>
      <c r="D268" s="72"/>
      <c r="E268" s="4"/>
      <c r="F268" s="345"/>
      <c r="G268" s="352" t="str">
        <f>IFERROR(VLOOKUP(Tabla46[[#This Row],[ID RIESGO]],'1. IDENTIFICACION DEL RIESGO'!$AB$27:$AL$36,11,0),"")</f>
        <v/>
      </c>
      <c r="H268" s="173"/>
      <c r="I268" s="173"/>
      <c r="J268" s="173"/>
      <c r="K268" s="173"/>
      <c r="L268" s="175"/>
      <c r="M268" s="175"/>
      <c r="N268" s="173" t="str">
        <f>IF(Tabla46[[#This Row],[ID RIESGO]]="","",IF(Tabla46[[#This Row],[DESCRIPCION DEL CONTROL]]="",0,15))</f>
        <v/>
      </c>
      <c r="O268" s="169" t="str">
        <f>IF(Tabla46[[#This Row],[ID RIESGO]]="","",IF(Tabla46[[#This Row],[RESPONSABLE DEL CONTROL (CARGO)]]="",0,20))</f>
        <v/>
      </c>
      <c r="P268" s="345">
        <f>IF(Tabla46[[#This Row],[PERIODICIDAD DE EJECUCIÓN DEL CONTROL]]="",0,20)</f>
        <v>0</v>
      </c>
      <c r="Q2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345" t="str">
        <f>IF(ISTEXT(Tabla46[[#This Row],[VALOR EVALUACION DISENO]]),"",IF(Tabla46[[#This Row],[VALOR EVALUACION DISENO]]&gt;96,DATOS!$AV$21,IF(Tabla46[[#This Row],[VALOR EVALUACION DISENO]]&gt;=86,DATOS!$AV$22,DATOS!$AV$23)))</f>
        <v/>
      </c>
      <c r="S268" s="352"/>
      <c r="T268" s="345" t="str">
        <f>IFERROR(VLOOKUP(Tabla46[[#This Row],[% DE CUMPLIMIENTO DE LA EJECUCION DEL CONTROL]],DATOS!$AS$38:$AT$40,2,0),"")</f>
        <v/>
      </c>
      <c r="U268" s="353" t="str">
        <f>IF(Tabla46[[#This Row],[RESULTADO EVALUACIÓN DEL DISEÑO DEL CONTROL]]="","",SUMIFS(DATOS!$AT$49:$AT$57,DATOS!$AR$49:$AR$57,Tabla46[[#This Row],[RESULTADO EVALUACIÓN DEL DISEÑO DEL CONTROL]],DATOS!$AS$49:$AS$57,Tabla46[[#This Row],[RESULTADO EVALUACION DE LA EJECUCION]]))</f>
        <v/>
      </c>
    </row>
    <row r="269" spans="1:21" ht="15" customHeight="1" x14ac:dyDescent="0.25">
      <c r="A269" s="3"/>
      <c r="B269" s="2"/>
      <c r="C269" s="2"/>
      <c r="D269" s="72"/>
      <c r="E269" s="4"/>
      <c r="F269" s="345"/>
      <c r="G269" s="352" t="str">
        <f>IFERROR(VLOOKUP(Tabla46[[#This Row],[ID RIESGO]],'1. IDENTIFICACION DEL RIESGO'!$AB$27:$AL$36,11,0),"")</f>
        <v/>
      </c>
      <c r="H269" s="173"/>
      <c r="I269" s="173"/>
      <c r="J269" s="173"/>
      <c r="K269" s="173"/>
      <c r="L269" s="175"/>
      <c r="M269" s="175"/>
      <c r="N269" s="173" t="str">
        <f>IF(Tabla46[[#This Row],[ID RIESGO]]="","",IF(Tabla46[[#This Row],[DESCRIPCION DEL CONTROL]]="",0,15))</f>
        <v/>
      </c>
      <c r="O269" s="169" t="str">
        <f>IF(Tabla46[[#This Row],[ID RIESGO]]="","",IF(Tabla46[[#This Row],[RESPONSABLE DEL CONTROL (CARGO)]]="",0,20))</f>
        <v/>
      </c>
      <c r="P269" s="345">
        <f>IF(Tabla46[[#This Row],[PERIODICIDAD DE EJECUCIÓN DEL CONTROL]]="",0,20)</f>
        <v>0</v>
      </c>
      <c r="Q2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345" t="str">
        <f>IF(ISTEXT(Tabla46[[#This Row],[VALOR EVALUACION DISENO]]),"",IF(Tabla46[[#This Row],[VALOR EVALUACION DISENO]]&gt;96,DATOS!$AV$21,IF(Tabla46[[#This Row],[VALOR EVALUACION DISENO]]&gt;=86,DATOS!$AV$22,DATOS!$AV$23)))</f>
        <v/>
      </c>
      <c r="S269" s="352"/>
      <c r="T269" s="345" t="str">
        <f>IFERROR(VLOOKUP(Tabla46[[#This Row],[% DE CUMPLIMIENTO DE LA EJECUCION DEL CONTROL]],DATOS!$AS$38:$AT$40,2,0),"")</f>
        <v/>
      </c>
      <c r="U269" s="353" t="str">
        <f>IF(Tabla46[[#This Row],[RESULTADO EVALUACIÓN DEL DISEÑO DEL CONTROL]]="","",SUMIFS(DATOS!$AT$49:$AT$57,DATOS!$AR$49:$AR$57,Tabla46[[#This Row],[RESULTADO EVALUACIÓN DEL DISEÑO DEL CONTROL]],DATOS!$AS$49:$AS$57,Tabla46[[#This Row],[RESULTADO EVALUACION DE LA EJECUCION]]))</f>
        <v/>
      </c>
    </row>
    <row r="270" spans="1:21" ht="15" customHeight="1" x14ac:dyDescent="0.25">
      <c r="A270" s="3"/>
      <c r="B270" s="2"/>
      <c r="C270" s="2"/>
      <c r="D270" s="72"/>
      <c r="E270" s="4"/>
      <c r="F270" s="345"/>
      <c r="G270" s="352" t="str">
        <f>IFERROR(VLOOKUP(Tabla46[[#This Row],[ID RIESGO]],'1. IDENTIFICACION DEL RIESGO'!$AB$27:$AL$36,11,0),"")</f>
        <v/>
      </c>
      <c r="H270" s="173"/>
      <c r="I270" s="173"/>
      <c r="J270" s="173"/>
      <c r="K270" s="173"/>
      <c r="L270" s="175"/>
      <c r="M270" s="175"/>
      <c r="N270" s="173" t="str">
        <f>IF(Tabla46[[#This Row],[ID RIESGO]]="","",IF(Tabla46[[#This Row],[DESCRIPCION DEL CONTROL]]="",0,15))</f>
        <v/>
      </c>
      <c r="O270" s="169" t="str">
        <f>IF(Tabla46[[#This Row],[ID RIESGO]]="","",IF(Tabla46[[#This Row],[RESPONSABLE DEL CONTROL (CARGO)]]="",0,20))</f>
        <v/>
      </c>
      <c r="P270" s="345">
        <f>IF(Tabla46[[#This Row],[PERIODICIDAD DE EJECUCIÓN DEL CONTROL]]="",0,20)</f>
        <v>0</v>
      </c>
      <c r="Q2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345" t="str">
        <f>IF(ISTEXT(Tabla46[[#This Row],[VALOR EVALUACION DISENO]]),"",IF(Tabla46[[#This Row],[VALOR EVALUACION DISENO]]&gt;96,DATOS!$AV$21,IF(Tabla46[[#This Row],[VALOR EVALUACION DISENO]]&gt;=86,DATOS!$AV$22,DATOS!$AV$23)))</f>
        <v/>
      </c>
      <c r="S270" s="352"/>
      <c r="T270" s="345" t="str">
        <f>IFERROR(VLOOKUP(Tabla46[[#This Row],[% DE CUMPLIMIENTO DE LA EJECUCION DEL CONTROL]],DATOS!$AS$38:$AT$40,2,0),"")</f>
        <v/>
      </c>
      <c r="U270" s="353" t="str">
        <f>IF(Tabla46[[#This Row],[RESULTADO EVALUACIÓN DEL DISEÑO DEL CONTROL]]="","",SUMIFS(DATOS!$AT$49:$AT$57,DATOS!$AR$49:$AR$57,Tabla46[[#This Row],[RESULTADO EVALUACIÓN DEL DISEÑO DEL CONTROL]],DATOS!$AS$49:$AS$57,Tabla46[[#This Row],[RESULTADO EVALUACION DE LA EJECUCION]]))</f>
        <v/>
      </c>
    </row>
    <row r="271" spans="1:21" ht="15" customHeight="1" x14ac:dyDescent="0.25">
      <c r="A271" s="3"/>
      <c r="B271" s="2"/>
      <c r="C271" s="2"/>
      <c r="D271" s="72"/>
      <c r="E271" s="4"/>
      <c r="F271" s="345"/>
      <c r="G271" s="352" t="str">
        <f>IFERROR(VLOOKUP(Tabla46[[#This Row],[ID RIESGO]],'1. IDENTIFICACION DEL RIESGO'!$AB$27:$AL$36,11,0),"")</f>
        <v/>
      </c>
      <c r="H271" s="173"/>
      <c r="I271" s="173"/>
      <c r="J271" s="173"/>
      <c r="K271" s="173"/>
      <c r="L271" s="175"/>
      <c r="M271" s="175"/>
      <c r="N271" s="173" t="str">
        <f>IF(Tabla46[[#This Row],[ID RIESGO]]="","",IF(Tabla46[[#This Row],[DESCRIPCION DEL CONTROL]]="",0,15))</f>
        <v/>
      </c>
      <c r="O271" s="169" t="str">
        <f>IF(Tabla46[[#This Row],[ID RIESGO]]="","",IF(Tabla46[[#This Row],[RESPONSABLE DEL CONTROL (CARGO)]]="",0,20))</f>
        <v/>
      </c>
      <c r="P271" s="345">
        <f>IF(Tabla46[[#This Row],[PERIODICIDAD DE EJECUCIÓN DEL CONTROL]]="",0,20)</f>
        <v>0</v>
      </c>
      <c r="Q2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345" t="str">
        <f>IF(ISTEXT(Tabla46[[#This Row],[VALOR EVALUACION DISENO]]),"",IF(Tabla46[[#This Row],[VALOR EVALUACION DISENO]]&gt;96,DATOS!$AV$21,IF(Tabla46[[#This Row],[VALOR EVALUACION DISENO]]&gt;=86,DATOS!$AV$22,DATOS!$AV$23)))</f>
        <v/>
      </c>
      <c r="S271" s="352"/>
      <c r="T271" s="345" t="str">
        <f>IFERROR(VLOOKUP(Tabla46[[#This Row],[% DE CUMPLIMIENTO DE LA EJECUCION DEL CONTROL]],DATOS!$AS$38:$AT$40,2,0),"")</f>
        <v/>
      </c>
      <c r="U271" s="353" t="str">
        <f>IF(Tabla46[[#This Row],[RESULTADO EVALUACIÓN DEL DISEÑO DEL CONTROL]]="","",SUMIFS(DATOS!$AT$49:$AT$57,DATOS!$AR$49:$AR$57,Tabla46[[#This Row],[RESULTADO EVALUACIÓN DEL DISEÑO DEL CONTROL]],DATOS!$AS$49:$AS$57,Tabla46[[#This Row],[RESULTADO EVALUACION DE LA EJECUCION]]))</f>
        <v/>
      </c>
    </row>
    <row r="272" spans="1:21" ht="15" customHeight="1" x14ac:dyDescent="0.25">
      <c r="A272" s="3"/>
      <c r="B272" s="2"/>
      <c r="C272" s="2"/>
      <c r="D272" s="72"/>
      <c r="E272" s="4"/>
      <c r="F272" s="345"/>
      <c r="G272" s="352" t="str">
        <f>IFERROR(VLOOKUP(Tabla46[[#This Row],[ID RIESGO]],'1. IDENTIFICACION DEL RIESGO'!$AB$27:$AL$36,11,0),"")</f>
        <v/>
      </c>
      <c r="H272" s="173"/>
      <c r="I272" s="173"/>
      <c r="J272" s="173"/>
      <c r="K272" s="173"/>
      <c r="L272" s="175"/>
      <c r="M272" s="175"/>
      <c r="N272" s="173" t="str">
        <f>IF(Tabla46[[#This Row],[ID RIESGO]]="","",IF(Tabla46[[#This Row],[DESCRIPCION DEL CONTROL]]="",0,15))</f>
        <v/>
      </c>
      <c r="O272" s="169" t="str">
        <f>IF(Tabla46[[#This Row],[ID RIESGO]]="","",IF(Tabla46[[#This Row],[RESPONSABLE DEL CONTROL (CARGO)]]="",0,20))</f>
        <v/>
      </c>
      <c r="P272" s="345">
        <f>IF(Tabla46[[#This Row],[PERIODICIDAD DE EJECUCIÓN DEL CONTROL]]="",0,20)</f>
        <v>0</v>
      </c>
      <c r="Q2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345" t="str">
        <f>IF(ISTEXT(Tabla46[[#This Row],[VALOR EVALUACION DISENO]]),"",IF(Tabla46[[#This Row],[VALOR EVALUACION DISENO]]&gt;96,DATOS!$AV$21,IF(Tabla46[[#This Row],[VALOR EVALUACION DISENO]]&gt;=86,DATOS!$AV$22,DATOS!$AV$23)))</f>
        <v/>
      </c>
      <c r="S272" s="352"/>
      <c r="T272" s="345" t="str">
        <f>IFERROR(VLOOKUP(Tabla46[[#This Row],[% DE CUMPLIMIENTO DE LA EJECUCION DEL CONTROL]],DATOS!$AS$38:$AT$40,2,0),"")</f>
        <v/>
      </c>
      <c r="U272" s="353" t="str">
        <f>IF(Tabla46[[#This Row],[RESULTADO EVALUACIÓN DEL DISEÑO DEL CONTROL]]="","",SUMIFS(DATOS!$AT$49:$AT$57,DATOS!$AR$49:$AR$57,Tabla46[[#This Row],[RESULTADO EVALUACIÓN DEL DISEÑO DEL CONTROL]],DATOS!$AS$49:$AS$57,Tabla46[[#This Row],[RESULTADO EVALUACION DE LA EJECUCION]]))</f>
        <v/>
      </c>
    </row>
    <row r="273" spans="1:21" ht="15" customHeight="1" x14ac:dyDescent="0.25">
      <c r="A273" s="3"/>
      <c r="B273" s="2"/>
      <c r="C273" s="2"/>
      <c r="D273" s="72"/>
      <c r="E273" s="4"/>
      <c r="F273" s="345"/>
      <c r="G273" s="352" t="str">
        <f>IFERROR(VLOOKUP(Tabla46[[#This Row],[ID RIESGO]],'1. IDENTIFICACION DEL RIESGO'!$AB$27:$AL$36,11,0),"")</f>
        <v/>
      </c>
      <c r="H273" s="173"/>
      <c r="I273" s="173"/>
      <c r="J273" s="173"/>
      <c r="K273" s="173"/>
      <c r="L273" s="175"/>
      <c r="M273" s="175"/>
      <c r="N273" s="173" t="str">
        <f>IF(Tabla46[[#This Row],[ID RIESGO]]="","",IF(Tabla46[[#This Row],[DESCRIPCION DEL CONTROL]]="",0,15))</f>
        <v/>
      </c>
      <c r="O273" s="169" t="str">
        <f>IF(Tabla46[[#This Row],[ID RIESGO]]="","",IF(Tabla46[[#This Row],[RESPONSABLE DEL CONTROL (CARGO)]]="",0,20))</f>
        <v/>
      </c>
      <c r="P273" s="345">
        <f>IF(Tabla46[[#This Row],[PERIODICIDAD DE EJECUCIÓN DEL CONTROL]]="",0,20)</f>
        <v>0</v>
      </c>
      <c r="Q2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345" t="str">
        <f>IF(ISTEXT(Tabla46[[#This Row],[VALOR EVALUACION DISENO]]),"",IF(Tabla46[[#This Row],[VALOR EVALUACION DISENO]]&gt;96,DATOS!$AV$21,IF(Tabla46[[#This Row],[VALOR EVALUACION DISENO]]&gt;=86,DATOS!$AV$22,DATOS!$AV$23)))</f>
        <v/>
      </c>
      <c r="S273" s="352"/>
      <c r="T273" s="345" t="str">
        <f>IFERROR(VLOOKUP(Tabla46[[#This Row],[% DE CUMPLIMIENTO DE LA EJECUCION DEL CONTROL]],DATOS!$AS$38:$AT$40,2,0),"")</f>
        <v/>
      </c>
      <c r="U273" s="353" t="str">
        <f>IF(Tabla46[[#This Row],[RESULTADO EVALUACIÓN DEL DISEÑO DEL CONTROL]]="","",SUMIFS(DATOS!$AT$49:$AT$57,DATOS!$AR$49:$AR$57,Tabla46[[#This Row],[RESULTADO EVALUACIÓN DEL DISEÑO DEL CONTROL]],DATOS!$AS$49:$AS$57,Tabla46[[#This Row],[RESULTADO EVALUACION DE LA EJECUCION]]))</f>
        <v/>
      </c>
    </row>
    <row r="274" spans="1:21" ht="15" customHeight="1" x14ac:dyDescent="0.25">
      <c r="A274" s="3"/>
      <c r="B274" s="2"/>
      <c r="C274" s="2"/>
      <c r="D274" s="72"/>
      <c r="E274" s="4"/>
      <c r="F274" s="345"/>
      <c r="G274" s="352" t="str">
        <f>IFERROR(VLOOKUP(Tabla46[[#This Row],[ID RIESGO]],'1. IDENTIFICACION DEL RIESGO'!$AB$27:$AL$36,11,0),"")</f>
        <v/>
      </c>
      <c r="H274" s="173"/>
      <c r="I274" s="173"/>
      <c r="J274" s="173"/>
      <c r="K274" s="173"/>
      <c r="L274" s="175"/>
      <c r="M274" s="175"/>
      <c r="N274" s="173" t="str">
        <f>IF(Tabla46[[#This Row],[ID RIESGO]]="","",IF(Tabla46[[#This Row],[DESCRIPCION DEL CONTROL]]="",0,15))</f>
        <v/>
      </c>
      <c r="O274" s="169" t="str">
        <f>IF(Tabla46[[#This Row],[ID RIESGO]]="","",IF(Tabla46[[#This Row],[RESPONSABLE DEL CONTROL (CARGO)]]="",0,20))</f>
        <v/>
      </c>
      <c r="P274" s="345">
        <f>IF(Tabla46[[#This Row],[PERIODICIDAD DE EJECUCIÓN DEL CONTROL]]="",0,20)</f>
        <v>0</v>
      </c>
      <c r="Q2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345" t="str">
        <f>IF(ISTEXT(Tabla46[[#This Row],[VALOR EVALUACION DISENO]]),"",IF(Tabla46[[#This Row],[VALOR EVALUACION DISENO]]&gt;96,DATOS!$AV$21,IF(Tabla46[[#This Row],[VALOR EVALUACION DISENO]]&gt;=86,DATOS!$AV$22,DATOS!$AV$23)))</f>
        <v/>
      </c>
      <c r="S274" s="352"/>
      <c r="T274" s="345" t="str">
        <f>IFERROR(VLOOKUP(Tabla46[[#This Row],[% DE CUMPLIMIENTO DE LA EJECUCION DEL CONTROL]],DATOS!$AS$38:$AT$40,2,0),"")</f>
        <v/>
      </c>
      <c r="U274" s="353" t="str">
        <f>IF(Tabla46[[#This Row],[RESULTADO EVALUACIÓN DEL DISEÑO DEL CONTROL]]="","",SUMIFS(DATOS!$AT$49:$AT$57,DATOS!$AR$49:$AR$57,Tabla46[[#This Row],[RESULTADO EVALUACIÓN DEL DISEÑO DEL CONTROL]],DATOS!$AS$49:$AS$57,Tabla46[[#This Row],[RESULTADO EVALUACION DE LA EJECUCION]]))</f>
        <v/>
      </c>
    </row>
    <row r="275" spans="1:21" ht="15" customHeight="1" x14ac:dyDescent="0.25">
      <c r="A275" s="3"/>
      <c r="B275" s="2"/>
      <c r="C275" s="2"/>
      <c r="D275" s="72"/>
      <c r="E275" s="4"/>
      <c r="F275" s="345"/>
      <c r="G275" s="352" t="str">
        <f>IFERROR(VLOOKUP(Tabla46[[#This Row],[ID RIESGO]],'1. IDENTIFICACION DEL RIESGO'!$AB$27:$AL$36,11,0),"")</f>
        <v/>
      </c>
      <c r="H275" s="173"/>
      <c r="I275" s="173"/>
      <c r="J275" s="173"/>
      <c r="K275" s="173"/>
      <c r="L275" s="175"/>
      <c r="M275" s="175"/>
      <c r="N275" s="173" t="str">
        <f>IF(Tabla46[[#This Row],[ID RIESGO]]="","",IF(Tabla46[[#This Row],[DESCRIPCION DEL CONTROL]]="",0,15))</f>
        <v/>
      </c>
      <c r="O275" s="169" t="str">
        <f>IF(Tabla46[[#This Row],[ID RIESGO]]="","",IF(Tabla46[[#This Row],[RESPONSABLE DEL CONTROL (CARGO)]]="",0,20))</f>
        <v/>
      </c>
      <c r="P275" s="345">
        <f>IF(Tabla46[[#This Row],[PERIODICIDAD DE EJECUCIÓN DEL CONTROL]]="",0,20)</f>
        <v>0</v>
      </c>
      <c r="Q2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345" t="str">
        <f>IF(ISTEXT(Tabla46[[#This Row],[VALOR EVALUACION DISENO]]),"",IF(Tabla46[[#This Row],[VALOR EVALUACION DISENO]]&gt;96,DATOS!$AV$21,IF(Tabla46[[#This Row],[VALOR EVALUACION DISENO]]&gt;=86,DATOS!$AV$22,DATOS!$AV$23)))</f>
        <v/>
      </c>
      <c r="S275" s="352"/>
      <c r="T275" s="345" t="str">
        <f>IFERROR(VLOOKUP(Tabla46[[#This Row],[% DE CUMPLIMIENTO DE LA EJECUCION DEL CONTROL]],DATOS!$AS$38:$AT$40,2,0),"")</f>
        <v/>
      </c>
      <c r="U275" s="353" t="str">
        <f>IF(Tabla46[[#This Row],[RESULTADO EVALUACIÓN DEL DISEÑO DEL CONTROL]]="","",SUMIFS(DATOS!$AT$49:$AT$57,DATOS!$AR$49:$AR$57,Tabla46[[#This Row],[RESULTADO EVALUACIÓN DEL DISEÑO DEL CONTROL]],DATOS!$AS$49:$AS$57,Tabla46[[#This Row],[RESULTADO EVALUACION DE LA EJECUCION]]))</f>
        <v/>
      </c>
    </row>
    <row r="276" spans="1:21" ht="15" customHeight="1" x14ac:dyDescent="0.25">
      <c r="A276" s="3"/>
      <c r="B276" s="2"/>
      <c r="C276" s="2"/>
      <c r="D276" s="72"/>
      <c r="E276" s="4"/>
      <c r="F276" s="345"/>
      <c r="G276" s="352" t="str">
        <f>IFERROR(VLOOKUP(Tabla46[[#This Row],[ID RIESGO]],'1. IDENTIFICACION DEL RIESGO'!$AB$27:$AL$36,11,0),"")</f>
        <v/>
      </c>
      <c r="H276" s="173"/>
      <c r="I276" s="173"/>
      <c r="J276" s="173"/>
      <c r="K276" s="173"/>
      <c r="L276" s="175"/>
      <c r="M276" s="175"/>
      <c r="N276" s="173" t="str">
        <f>IF(Tabla46[[#This Row],[ID RIESGO]]="","",IF(Tabla46[[#This Row],[DESCRIPCION DEL CONTROL]]="",0,15))</f>
        <v/>
      </c>
      <c r="O276" s="169" t="str">
        <f>IF(Tabla46[[#This Row],[ID RIESGO]]="","",IF(Tabla46[[#This Row],[RESPONSABLE DEL CONTROL (CARGO)]]="",0,20))</f>
        <v/>
      </c>
      <c r="P276" s="345">
        <f>IF(Tabla46[[#This Row],[PERIODICIDAD DE EJECUCIÓN DEL CONTROL]]="",0,20)</f>
        <v>0</v>
      </c>
      <c r="Q2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345" t="str">
        <f>IF(ISTEXT(Tabla46[[#This Row],[VALOR EVALUACION DISENO]]),"",IF(Tabla46[[#This Row],[VALOR EVALUACION DISENO]]&gt;96,DATOS!$AV$21,IF(Tabla46[[#This Row],[VALOR EVALUACION DISENO]]&gt;=86,DATOS!$AV$22,DATOS!$AV$23)))</f>
        <v/>
      </c>
      <c r="S276" s="352"/>
      <c r="T276" s="345" t="str">
        <f>IFERROR(VLOOKUP(Tabla46[[#This Row],[% DE CUMPLIMIENTO DE LA EJECUCION DEL CONTROL]],DATOS!$AS$38:$AT$40,2,0),"")</f>
        <v/>
      </c>
      <c r="U276" s="353" t="str">
        <f>IF(Tabla46[[#This Row],[RESULTADO EVALUACIÓN DEL DISEÑO DEL CONTROL]]="","",SUMIFS(DATOS!$AT$49:$AT$57,DATOS!$AR$49:$AR$57,Tabla46[[#This Row],[RESULTADO EVALUACIÓN DEL DISEÑO DEL CONTROL]],DATOS!$AS$49:$AS$57,Tabla46[[#This Row],[RESULTADO EVALUACION DE LA EJECUCION]]))</f>
        <v/>
      </c>
    </row>
    <row r="277" spans="1:21" ht="15" customHeight="1" x14ac:dyDescent="0.25">
      <c r="A277" s="3"/>
      <c r="B277" s="2"/>
      <c r="C277" s="2"/>
      <c r="D277" s="72"/>
      <c r="E277" s="4"/>
      <c r="F277" s="345"/>
      <c r="G277" s="352" t="str">
        <f>IFERROR(VLOOKUP(Tabla46[[#This Row],[ID RIESGO]],'1. IDENTIFICACION DEL RIESGO'!$AB$27:$AL$36,11,0),"")</f>
        <v/>
      </c>
      <c r="H277" s="173"/>
      <c r="I277" s="173"/>
      <c r="J277" s="173"/>
      <c r="K277" s="173"/>
      <c r="L277" s="175"/>
      <c r="M277" s="175"/>
      <c r="N277" s="173" t="str">
        <f>IF(Tabla46[[#This Row],[ID RIESGO]]="","",IF(Tabla46[[#This Row],[DESCRIPCION DEL CONTROL]]="",0,15))</f>
        <v/>
      </c>
      <c r="O277" s="169" t="str">
        <f>IF(Tabla46[[#This Row],[ID RIESGO]]="","",IF(Tabla46[[#This Row],[RESPONSABLE DEL CONTROL (CARGO)]]="",0,20))</f>
        <v/>
      </c>
      <c r="P277" s="345">
        <f>IF(Tabla46[[#This Row],[PERIODICIDAD DE EJECUCIÓN DEL CONTROL]]="",0,20)</f>
        <v>0</v>
      </c>
      <c r="Q2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345" t="str">
        <f>IF(ISTEXT(Tabla46[[#This Row],[VALOR EVALUACION DISENO]]),"",IF(Tabla46[[#This Row],[VALOR EVALUACION DISENO]]&gt;96,DATOS!$AV$21,IF(Tabla46[[#This Row],[VALOR EVALUACION DISENO]]&gt;=86,DATOS!$AV$22,DATOS!$AV$23)))</f>
        <v/>
      </c>
      <c r="S277" s="352"/>
      <c r="T277" s="345" t="str">
        <f>IFERROR(VLOOKUP(Tabla46[[#This Row],[% DE CUMPLIMIENTO DE LA EJECUCION DEL CONTROL]],DATOS!$AS$38:$AT$40,2,0),"")</f>
        <v/>
      </c>
      <c r="U277" s="353" t="str">
        <f>IF(Tabla46[[#This Row],[RESULTADO EVALUACIÓN DEL DISEÑO DEL CONTROL]]="","",SUMIFS(DATOS!$AT$49:$AT$57,DATOS!$AR$49:$AR$57,Tabla46[[#This Row],[RESULTADO EVALUACIÓN DEL DISEÑO DEL CONTROL]],DATOS!$AS$49:$AS$57,Tabla46[[#This Row],[RESULTADO EVALUACION DE LA EJECUCION]]))</f>
        <v/>
      </c>
    </row>
    <row r="278" spans="1:21" ht="15" customHeight="1" x14ac:dyDescent="0.25">
      <c r="A278" s="3"/>
      <c r="B278" s="2"/>
      <c r="C278" s="2"/>
      <c r="D278" s="72"/>
      <c r="E278" s="4"/>
      <c r="F278" s="345"/>
      <c r="G278" s="352" t="str">
        <f>IFERROR(VLOOKUP(Tabla46[[#This Row],[ID RIESGO]],'1. IDENTIFICACION DEL RIESGO'!$AB$27:$AL$36,11,0),"")</f>
        <v/>
      </c>
      <c r="H278" s="173"/>
      <c r="I278" s="173"/>
      <c r="J278" s="173"/>
      <c r="K278" s="173"/>
      <c r="L278" s="175"/>
      <c r="M278" s="175"/>
      <c r="N278" s="173" t="str">
        <f>IF(Tabla46[[#This Row],[ID RIESGO]]="","",IF(Tabla46[[#This Row],[DESCRIPCION DEL CONTROL]]="",0,15))</f>
        <v/>
      </c>
      <c r="O278" s="169" t="str">
        <f>IF(Tabla46[[#This Row],[ID RIESGO]]="","",IF(Tabla46[[#This Row],[RESPONSABLE DEL CONTROL (CARGO)]]="",0,20))</f>
        <v/>
      </c>
      <c r="P278" s="345">
        <f>IF(Tabla46[[#This Row],[PERIODICIDAD DE EJECUCIÓN DEL CONTROL]]="",0,20)</f>
        <v>0</v>
      </c>
      <c r="Q2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345" t="str">
        <f>IF(ISTEXT(Tabla46[[#This Row],[VALOR EVALUACION DISENO]]),"",IF(Tabla46[[#This Row],[VALOR EVALUACION DISENO]]&gt;96,DATOS!$AV$21,IF(Tabla46[[#This Row],[VALOR EVALUACION DISENO]]&gt;=86,DATOS!$AV$22,DATOS!$AV$23)))</f>
        <v/>
      </c>
      <c r="S278" s="352"/>
      <c r="T278" s="345" t="str">
        <f>IFERROR(VLOOKUP(Tabla46[[#This Row],[% DE CUMPLIMIENTO DE LA EJECUCION DEL CONTROL]],DATOS!$AS$38:$AT$40,2,0),"")</f>
        <v/>
      </c>
      <c r="U278" s="353" t="str">
        <f>IF(Tabla46[[#This Row],[RESULTADO EVALUACIÓN DEL DISEÑO DEL CONTROL]]="","",SUMIFS(DATOS!$AT$49:$AT$57,DATOS!$AR$49:$AR$57,Tabla46[[#This Row],[RESULTADO EVALUACIÓN DEL DISEÑO DEL CONTROL]],DATOS!$AS$49:$AS$57,Tabla46[[#This Row],[RESULTADO EVALUACION DE LA EJECUCION]]))</f>
        <v/>
      </c>
    </row>
    <row r="279" spans="1:21" ht="15" customHeight="1" x14ac:dyDescent="0.25">
      <c r="A279" s="3"/>
      <c r="B279" s="2"/>
      <c r="C279" s="2"/>
      <c r="D279" s="72"/>
      <c r="E279" s="4"/>
      <c r="F279" s="345"/>
      <c r="G279" s="352" t="str">
        <f>IFERROR(VLOOKUP(Tabla46[[#This Row],[ID RIESGO]],'1. IDENTIFICACION DEL RIESGO'!$AB$27:$AL$36,11,0),"")</f>
        <v/>
      </c>
      <c r="H279" s="173"/>
      <c r="I279" s="173"/>
      <c r="J279" s="173"/>
      <c r="K279" s="173"/>
      <c r="L279" s="175"/>
      <c r="M279" s="175"/>
      <c r="N279" s="173" t="str">
        <f>IF(Tabla46[[#This Row],[ID RIESGO]]="","",IF(Tabla46[[#This Row],[DESCRIPCION DEL CONTROL]]="",0,15))</f>
        <v/>
      </c>
      <c r="O279" s="169" t="str">
        <f>IF(Tabla46[[#This Row],[ID RIESGO]]="","",IF(Tabla46[[#This Row],[RESPONSABLE DEL CONTROL (CARGO)]]="",0,20))</f>
        <v/>
      </c>
      <c r="P279" s="345">
        <f>IF(Tabla46[[#This Row],[PERIODICIDAD DE EJECUCIÓN DEL CONTROL]]="",0,20)</f>
        <v>0</v>
      </c>
      <c r="Q2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345" t="str">
        <f>IF(ISTEXT(Tabla46[[#This Row],[VALOR EVALUACION DISENO]]),"",IF(Tabla46[[#This Row],[VALOR EVALUACION DISENO]]&gt;96,DATOS!$AV$21,IF(Tabla46[[#This Row],[VALOR EVALUACION DISENO]]&gt;=86,DATOS!$AV$22,DATOS!$AV$23)))</f>
        <v/>
      </c>
      <c r="S279" s="352"/>
      <c r="T279" s="345" t="str">
        <f>IFERROR(VLOOKUP(Tabla46[[#This Row],[% DE CUMPLIMIENTO DE LA EJECUCION DEL CONTROL]],DATOS!$AS$38:$AT$40,2,0),"")</f>
        <v/>
      </c>
      <c r="U279" s="353" t="str">
        <f>IF(Tabla46[[#This Row],[RESULTADO EVALUACIÓN DEL DISEÑO DEL CONTROL]]="","",SUMIFS(DATOS!$AT$49:$AT$57,DATOS!$AR$49:$AR$57,Tabla46[[#This Row],[RESULTADO EVALUACIÓN DEL DISEÑO DEL CONTROL]],DATOS!$AS$49:$AS$57,Tabla46[[#This Row],[RESULTADO EVALUACION DE LA EJECUCION]]))</f>
        <v/>
      </c>
    </row>
    <row r="280" spans="1:21" ht="15" customHeight="1" x14ac:dyDescent="0.25">
      <c r="A280" s="3"/>
      <c r="B280" s="2"/>
      <c r="C280" s="2"/>
      <c r="D280" s="72"/>
      <c r="E280" s="4"/>
      <c r="F280" s="345"/>
      <c r="G280" s="352" t="str">
        <f>IFERROR(VLOOKUP(Tabla46[[#This Row],[ID RIESGO]],'1. IDENTIFICACION DEL RIESGO'!$AB$27:$AL$36,11,0),"")</f>
        <v/>
      </c>
      <c r="H280" s="173"/>
      <c r="I280" s="173"/>
      <c r="J280" s="173"/>
      <c r="K280" s="173"/>
      <c r="L280" s="175"/>
      <c r="M280" s="175"/>
      <c r="N280" s="173" t="str">
        <f>IF(Tabla46[[#This Row],[ID RIESGO]]="","",IF(Tabla46[[#This Row],[DESCRIPCION DEL CONTROL]]="",0,15))</f>
        <v/>
      </c>
      <c r="O280" s="169" t="str">
        <f>IF(Tabla46[[#This Row],[ID RIESGO]]="","",IF(Tabla46[[#This Row],[RESPONSABLE DEL CONTROL (CARGO)]]="",0,20))</f>
        <v/>
      </c>
      <c r="P280" s="345">
        <f>IF(Tabla46[[#This Row],[PERIODICIDAD DE EJECUCIÓN DEL CONTROL]]="",0,20)</f>
        <v>0</v>
      </c>
      <c r="Q2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345" t="str">
        <f>IF(ISTEXT(Tabla46[[#This Row],[VALOR EVALUACION DISENO]]),"",IF(Tabla46[[#This Row],[VALOR EVALUACION DISENO]]&gt;96,DATOS!$AV$21,IF(Tabla46[[#This Row],[VALOR EVALUACION DISENO]]&gt;=86,DATOS!$AV$22,DATOS!$AV$23)))</f>
        <v/>
      </c>
      <c r="S280" s="352"/>
      <c r="T280" s="345" t="str">
        <f>IFERROR(VLOOKUP(Tabla46[[#This Row],[% DE CUMPLIMIENTO DE LA EJECUCION DEL CONTROL]],DATOS!$AS$38:$AT$40,2,0),"")</f>
        <v/>
      </c>
      <c r="U280" s="353" t="str">
        <f>IF(Tabla46[[#This Row],[RESULTADO EVALUACIÓN DEL DISEÑO DEL CONTROL]]="","",SUMIFS(DATOS!$AT$49:$AT$57,DATOS!$AR$49:$AR$57,Tabla46[[#This Row],[RESULTADO EVALUACIÓN DEL DISEÑO DEL CONTROL]],DATOS!$AS$49:$AS$57,Tabla46[[#This Row],[RESULTADO EVALUACION DE LA EJECUCION]]))</f>
        <v/>
      </c>
    </row>
    <row r="281" spans="1:21" ht="15" customHeight="1" x14ac:dyDescent="0.25">
      <c r="A281" s="3"/>
      <c r="B281" s="2"/>
      <c r="C281" s="2"/>
      <c r="D281" s="72"/>
      <c r="E281" s="4"/>
      <c r="F281" s="345"/>
      <c r="G281" s="352" t="str">
        <f>IFERROR(VLOOKUP(Tabla46[[#This Row],[ID RIESGO]],'1. IDENTIFICACION DEL RIESGO'!$AB$27:$AL$36,11,0),"")</f>
        <v/>
      </c>
      <c r="H281" s="173"/>
      <c r="I281" s="173"/>
      <c r="J281" s="173"/>
      <c r="K281" s="173"/>
      <c r="L281" s="175"/>
      <c r="M281" s="175"/>
      <c r="N281" s="173" t="str">
        <f>IF(Tabla46[[#This Row],[ID RIESGO]]="","",IF(Tabla46[[#This Row],[DESCRIPCION DEL CONTROL]]="",0,15))</f>
        <v/>
      </c>
      <c r="O281" s="169" t="str">
        <f>IF(Tabla46[[#This Row],[ID RIESGO]]="","",IF(Tabla46[[#This Row],[RESPONSABLE DEL CONTROL (CARGO)]]="",0,20))</f>
        <v/>
      </c>
      <c r="P281" s="345">
        <f>IF(Tabla46[[#This Row],[PERIODICIDAD DE EJECUCIÓN DEL CONTROL]]="",0,20)</f>
        <v>0</v>
      </c>
      <c r="Q2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345" t="str">
        <f>IF(ISTEXT(Tabla46[[#This Row],[VALOR EVALUACION DISENO]]),"",IF(Tabla46[[#This Row],[VALOR EVALUACION DISENO]]&gt;96,DATOS!$AV$21,IF(Tabla46[[#This Row],[VALOR EVALUACION DISENO]]&gt;=86,DATOS!$AV$22,DATOS!$AV$23)))</f>
        <v/>
      </c>
      <c r="S281" s="352"/>
      <c r="T281" s="345" t="str">
        <f>IFERROR(VLOOKUP(Tabla46[[#This Row],[% DE CUMPLIMIENTO DE LA EJECUCION DEL CONTROL]],DATOS!$AS$38:$AT$40,2,0),"")</f>
        <v/>
      </c>
      <c r="U281" s="353" t="str">
        <f>IF(Tabla46[[#This Row],[RESULTADO EVALUACIÓN DEL DISEÑO DEL CONTROL]]="","",SUMIFS(DATOS!$AT$49:$AT$57,DATOS!$AR$49:$AR$57,Tabla46[[#This Row],[RESULTADO EVALUACIÓN DEL DISEÑO DEL CONTROL]],DATOS!$AS$49:$AS$57,Tabla46[[#This Row],[RESULTADO EVALUACION DE LA EJECUCION]]))</f>
        <v/>
      </c>
    </row>
    <row r="282" spans="1:21" ht="15" customHeight="1" x14ac:dyDescent="0.25">
      <c r="A282" s="3"/>
      <c r="B282" s="2"/>
      <c r="C282" s="2"/>
      <c r="D282" s="72"/>
      <c r="E282" s="4"/>
      <c r="F282" s="345"/>
      <c r="G282" s="352" t="str">
        <f>IFERROR(VLOOKUP(Tabla46[[#This Row],[ID RIESGO]],'1. IDENTIFICACION DEL RIESGO'!$AB$27:$AL$36,11,0),"")</f>
        <v/>
      </c>
      <c r="H282" s="173"/>
      <c r="I282" s="173"/>
      <c r="J282" s="173"/>
      <c r="K282" s="173"/>
      <c r="L282" s="175"/>
      <c r="M282" s="175"/>
      <c r="N282" s="173" t="str">
        <f>IF(Tabla46[[#This Row],[ID RIESGO]]="","",IF(Tabla46[[#This Row],[DESCRIPCION DEL CONTROL]]="",0,15))</f>
        <v/>
      </c>
      <c r="O282" s="169" t="str">
        <f>IF(Tabla46[[#This Row],[ID RIESGO]]="","",IF(Tabla46[[#This Row],[RESPONSABLE DEL CONTROL (CARGO)]]="",0,20))</f>
        <v/>
      </c>
      <c r="P282" s="345">
        <f>IF(Tabla46[[#This Row],[PERIODICIDAD DE EJECUCIÓN DEL CONTROL]]="",0,20)</f>
        <v>0</v>
      </c>
      <c r="Q2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345" t="str">
        <f>IF(ISTEXT(Tabla46[[#This Row],[VALOR EVALUACION DISENO]]),"",IF(Tabla46[[#This Row],[VALOR EVALUACION DISENO]]&gt;96,DATOS!$AV$21,IF(Tabla46[[#This Row],[VALOR EVALUACION DISENO]]&gt;=86,DATOS!$AV$22,DATOS!$AV$23)))</f>
        <v/>
      </c>
      <c r="S282" s="352"/>
      <c r="T282" s="345" t="str">
        <f>IFERROR(VLOOKUP(Tabla46[[#This Row],[% DE CUMPLIMIENTO DE LA EJECUCION DEL CONTROL]],DATOS!$AS$38:$AT$40,2,0),"")</f>
        <v/>
      </c>
      <c r="U282" s="353" t="str">
        <f>IF(Tabla46[[#This Row],[RESULTADO EVALUACIÓN DEL DISEÑO DEL CONTROL]]="","",SUMIFS(DATOS!$AT$49:$AT$57,DATOS!$AR$49:$AR$57,Tabla46[[#This Row],[RESULTADO EVALUACIÓN DEL DISEÑO DEL CONTROL]],DATOS!$AS$49:$AS$57,Tabla46[[#This Row],[RESULTADO EVALUACION DE LA EJECUCION]]))</f>
        <v/>
      </c>
    </row>
    <row r="283" spans="1:21" ht="15" customHeight="1" x14ac:dyDescent="0.25">
      <c r="A283" s="3"/>
      <c r="B283" s="2"/>
      <c r="C283" s="2"/>
      <c r="D283" s="72"/>
      <c r="E283" s="4"/>
      <c r="F283" s="345"/>
      <c r="G283" s="352" t="str">
        <f>IFERROR(VLOOKUP(Tabla46[[#This Row],[ID RIESGO]],'1. IDENTIFICACION DEL RIESGO'!$AB$27:$AL$36,11,0),"")</f>
        <v/>
      </c>
      <c r="H283" s="173"/>
      <c r="I283" s="173"/>
      <c r="J283" s="173"/>
      <c r="K283" s="173"/>
      <c r="L283" s="175"/>
      <c r="M283" s="175"/>
      <c r="N283" s="173" t="str">
        <f>IF(Tabla46[[#This Row],[ID RIESGO]]="","",IF(Tabla46[[#This Row],[DESCRIPCION DEL CONTROL]]="",0,15))</f>
        <v/>
      </c>
      <c r="O283" s="169" t="str">
        <f>IF(Tabla46[[#This Row],[ID RIESGO]]="","",IF(Tabla46[[#This Row],[RESPONSABLE DEL CONTROL (CARGO)]]="",0,20))</f>
        <v/>
      </c>
      <c r="P283" s="345">
        <f>IF(Tabla46[[#This Row],[PERIODICIDAD DE EJECUCIÓN DEL CONTROL]]="",0,20)</f>
        <v>0</v>
      </c>
      <c r="Q2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345" t="str">
        <f>IF(ISTEXT(Tabla46[[#This Row],[VALOR EVALUACION DISENO]]),"",IF(Tabla46[[#This Row],[VALOR EVALUACION DISENO]]&gt;96,DATOS!$AV$21,IF(Tabla46[[#This Row],[VALOR EVALUACION DISENO]]&gt;=86,DATOS!$AV$22,DATOS!$AV$23)))</f>
        <v/>
      </c>
      <c r="S283" s="352"/>
      <c r="T283" s="345" t="str">
        <f>IFERROR(VLOOKUP(Tabla46[[#This Row],[% DE CUMPLIMIENTO DE LA EJECUCION DEL CONTROL]],DATOS!$AS$38:$AT$40,2,0),"")</f>
        <v/>
      </c>
      <c r="U283" s="353" t="str">
        <f>IF(Tabla46[[#This Row],[RESULTADO EVALUACIÓN DEL DISEÑO DEL CONTROL]]="","",SUMIFS(DATOS!$AT$49:$AT$57,DATOS!$AR$49:$AR$57,Tabla46[[#This Row],[RESULTADO EVALUACIÓN DEL DISEÑO DEL CONTROL]],DATOS!$AS$49:$AS$57,Tabla46[[#This Row],[RESULTADO EVALUACION DE LA EJECUCION]]))</f>
        <v/>
      </c>
    </row>
    <row r="284" spans="1:21" ht="15" customHeight="1" x14ac:dyDescent="0.25">
      <c r="A284" s="3"/>
      <c r="B284" s="2"/>
      <c r="C284" s="2"/>
      <c r="D284" s="72"/>
      <c r="E284" s="4"/>
      <c r="F284" s="345"/>
      <c r="G284" s="352" t="str">
        <f>IFERROR(VLOOKUP(Tabla46[[#This Row],[ID RIESGO]],'1. IDENTIFICACION DEL RIESGO'!$AB$27:$AL$36,11,0),"")</f>
        <v/>
      </c>
      <c r="H284" s="173"/>
      <c r="I284" s="173"/>
      <c r="J284" s="173"/>
      <c r="K284" s="173"/>
      <c r="L284" s="175"/>
      <c r="M284" s="175"/>
      <c r="N284" s="173" t="str">
        <f>IF(Tabla46[[#This Row],[ID RIESGO]]="","",IF(Tabla46[[#This Row],[DESCRIPCION DEL CONTROL]]="",0,15))</f>
        <v/>
      </c>
      <c r="O284" s="169" t="str">
        <f>IF(Tabla46[[#This Row],[ID RIESGO]]="","",IF(Tabla46[[#This Row],[RESPONSABLE DEL CONTROL (CARGO)]]="",0,20))</f>
        <v/>
      </c>
      <c r="P284" s="345">
        <f>IF(Tabla46[[#This Row],[PERIODICIDAD DE EJECUCIÓN DEL CONTROL]]="",0,20)</f>
        <v>0</v>
      </c>
      <c r="Q2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345" t="str">
        <f>IF(ISTEXT(Tabla46[[#This Row],[VALOR EVALUACION DISENO]]),"",IF(Tabla46[[#This Row],[VALOR EVALUACION DISENO]]&gt;96,DATOS!$AV$21,IF(Tabla46[[#This Row],[VALOR EVALUACION DISENO]]&gt;=86,DATOS!$AV$22,DATOS!$AV$23)))</f>
        <v/>
      </c>
      <c r="S284" s="352"/>
      <c r="T284" s="345" t="str">
        <f>IFERROR(VLOOKUP(Tabla46[[#This Row],[% DE CUMPLIMIENTO DE LA EJECUCION DEL CONTROL]],DATOS!$AS$38:$AT$40,2,0),"")</f>
        <v/>
      </c>
      <c r="U284" s="353" t="str">
        <f>IF(Tabla46[[#This Row],[RESULTADO EVALUACIÓN DEL DISEÑO DEL CONTROL]]="","",SUMIFS(DATOS!$AT$49:$AT$57,DATOS!$AR$49:$AR$57,Tabla46[[#This Row],[RESULTADO EVALUACIÓN DEL DISEÑO DEL CONTROL]],DATOS!$AS$49:$AS$57,Tabla46[[#This Row],[RESULTADO EVALUACION DE LA EJECUCION]]))</f>
        <v/>
      </c>
    </row>
    <row r="285" spans="1:21" ht="15" customHeight="1" x14ac:dyDescent="0.25">
      <c r="A285" s="3"/>
      <c r="B285" s="2"/>
      <c r="C285" s="2"/>
      <c r="D285" s="72"/>
      <c r="E285" s="4"/>
      <c r="F285" s="345"/>
      <c r="G285" s="352" t="str">
        <f>IFERROR(VLOOKUP(Tabla46[[#This Row],[ID RIESGO]],'1. IDENTIFICACION DEL RIESGO'!$AB$27:$AL$36,11,0),"")</f>
        <v/>
      </c>
      <c r="H285" s="173"/>
      <c r="I285" s="173"/>
      <c r="J285" s="173"/>
      <c r="K285" s="173"/>
      <c r="L285" s="175"/>
      <c r="M285" s="175"/>
      <c r="N285" s="173" t="str">
        <f>IF(Tabla46[[#This Row],[ID RIESGO]]="","",IF(Tabla46[[#This Row],[DESCRIPCION DEL CONTROL]]="",0,15))</f>
        <v/>
      </c>
      <c r="O285" s="169" t="str">
        <f>IF(Tabla46[[#This Row],[ID RIESGO]]="","",IF(Tabla46[[#This Row],[RESPONSABLE DEL CONTROL (CARGO)]]="",0,20))</f>
        <v/>
      </c>
      <c r="P285" s="345">
        <f>IF(Tabla46[[#This Row],[PERIODICIDAD DE EJECUCIÓN DEL CONTROL]]="",0,20)</f>
        <v>0</v>
      </c>
      <c r="Q2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345" t="str">
        <f>IF(ISTEXT(Tabla46[[#This Row],[VALOR EVALUACION DISENO]]),"",IF(Tabla46[[#This Row],[VALOR EVALUACION DISENO]]&gt;96,DATOS!$AV$21,IF(Tabla46[[#This Row],[VALOR EVALUACION DISENO]]&gt;=86,DATOS!$AV$22,DATOS!$AV$23)))</f>
        <v/>
      </c>
      <c r="S285" s="352"/>
      <c r="T285" s="345" t="str">
        <f>IFERROR(VLOOKUP(Tabla46[[#This Row],[% DE CUMPLIMIENTO DE LA EJECUCION DEL CONTROL]],DATOS!$AS$38:$AT$40,2,0),"")</f>
        <v/>
      </c>
      <c r="U285" s="353" t="str">
        <f>IF(Tabla46[[#This Row],[RESULTADO EVALUACIÓN DEL DISEÑO DEL CONTROL]]="","",SUMIFS(DATOS!$AT$49:$AT$57,DATOS!$AR$49:$AR$57,Tabla46[[#This Row],[RESULTADO EVALUACIÓN DEL DISEÑO DEL CONTROL]],DATOS!$AS$49:$AS$57,Tabla46[[#This Row],[RESULTADO EVALUACION DE LA EJECUCION]]))</f>
        <v/>
      </c>
    </row>
    <row r="286" spans="1:21" ht="15" customHeight="1" x14ac:dyDescent="0.25">
      <c r="A286" s="3"/>
      <c r="B286" s="2"/>
      <c r="C286" s="2"/>
      <c r="D286" s="72"/>
      <c r="E286" s="4"/>
      <c r="F286" s="345"/>
      <c r="G286" s="352" t="str">
        <f>IFERROR(VLOOKUP(Tabla46[[#This Row],[ID RIESGO]],'1. IDENTIFICACION DEL RIESGO'!$AB$27:$AL$36,11,0),"")</f>
        <v/>
      </c>
      <c r="H286" s="173"/>
      <c r="I286" s="173"/>
      <c r="J286" s="173"/>
      <c r="K286" s="173"/>
      <c r="L286" s="175"/>
      <c r="M286" s="175"/>
      <c r="N286" s="173" t="str">
        <f>IF(Tabla46[[#This Row],[ID RIESGO]]="","",IF(Tabla46[[#This Row],[DESCRIPCION DEL CONTROL]]="",0,15))</f>
        <v/>
      </c>
      <c r="O286" s="169" t="str">
        <f>IF(Tabla46[[#This Row],[ID RIESGO]]="","",IF(Tabla46[[#This Row],[RESPONSABLE DEL CONTROL (CARGO)]]="",0,20))</f>
        <v/>
      </c>
      <c r="P286" s="345">
        <f>IF(Tabla46[[#This Row],[PERIODICIDAD DE EJECUCIÓN DEL CONTROL]]="",0,20)</f>
        <v>0</v>
      </c>
      <c r="Q2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345" t="str">
        <f>IF(ISTEXT(Tabla46[[#This Row],[VALOR EVALUACION DISENO]]),"",IF(Tabla46[[#This Row],[VALOR EVALUACION DISENO]]&gt;96,DATOS!$AV$21,IF(Tabla46[[#This Row],[VALOR EVALUACION DISENO]]&gt;=86,DATOS!$AV$22,DATOS!$AV$23)))</f>
        <v/>
      </c>
      <c r="S286" s="352"/>
      <c r="T286" s="345" t="str">
        <f>IFERROR(VLOOKUP(Tabla46[[#This Row],[% DE CUMPLIMIENTO DE LA EJECUCION DEL CONTROL]],DATOS!$AS$38:$AT$40,2,0),"")</f>
        <v/>
      </c>
      <c r="U286" s="353" t="str">
        <f>IF(Tabla46[[#This Row],[RESULTADO EVALUACIÓN DEL DISEÑO DEL CONTROL]]="","",SUMIFS(DATOS!$AT$49:$AT$57,DATOS!$AR$49:$AR$57,Tabla46[[#This Row],[RESULTADO EVALUACIÓN DEL DISEÑO DEL CONTROL]],DATOS!$AS$49:$AS$57,Tabla46[[#This Row],[RESULTADO EVALUACION DE LA EJECUCION]]))</f>
        <v/>
      </c>
    </row>
    <row r="287" spans="1:21" ht="15" customHeight="1" x14ac:dyDescent="0.25">
      <c r="A287" s="3"/>
      <c r="B287" s="2"/>
      <c r="C287" s="2"/>
      <c r="D287" s="72"/>
      <c r="E287" s="4"/>
      <c r="F287" s="345"/>
      <c r="G287" s="352" t="str">
        <f>IFERROR(VLOOKUP(Tabla46[[#This Row],[ID RIESGO]],'1. IDENTIFICACION DEL RIESGO'!$AB$27:$AL$36,11,0),"")</f>
        <v/>
      </c>
      <c r="H287" s="173"/>
      <c r="I287" s="173"/>
      <c r="J287" s="173"/>
      <c r="K287" s="173"/>
      <c r="L287" s="175"/>
      <c r="M287" s="175"/>
      <c r="N287" s="173" t="str">
        <f>IF(Tabla46[[#This Row],[ID RIESGO]]="","",IF(Tabla46[[#This Row],[DESCRIPCION DEL CONTROL]]="",0,15))</f>
        <v/>
      </c>
      <c r="O287" s="169" t="str">
        <f>IF(Tabla46[[#This Row],[ID RIESGO]]="","",IF(Tabla46[[#This Row],[RESPONSABLE DEL CONTROL (CARGO)]]="",0,20))</f>
        <v/>
      </c>
      <c r="P287" s="345">
        <f>IF(Tabla46[[#This Row],[PERIODICIDAD DE EJECUCIÓN DEL CONTROL]]="",0,20)</f>
        <v>0</v>
      </c>
      <c r="Q2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345" t="str">
        <f>IF(ISTEXT(Tabla46[[#This Row],[VALOR EVALUACION DISENO]]),"",IF(Tabla46[[#This Row],[VALOR EVALUACION DISENO]]&gt;96,DATOS!$AV$21,IF(Tabla46[[#This Row],[VALOR EVALUACION DISENO]]&gt;=86,DATOS!$AV$22,DATOS!$AV$23)))</f>
        <v/>
      </c>
      <c r="S287" s="352"/>
      <c r="T287" s="345" t="str">
        <f>IFERROR(VLOOKUP(Tabla46[[#This Row],[% DE CUMPLIMIENTO DE LA EJECUCION DEL CONTROL]],DATOS!$AS$38:$AT$40,2,0),"")</f>
        <v/>
      </c>
      <c r="U287" s="353" t="str">
        <f>IF(Tabla46[[#This Row],[RESULTADO EVALUACIÓN DEL DISEÑO DEL CONTROL]]="","",SUMIFS(DATOS!$AT$49:$AT$57,DATOS!$AR$49:$AR$57,Tabla46[[#This Row],[RESULTADO EVALUACIÓN DEL DISEÑO DEL CONTROL]],DATOS!$AS$49:$AS$57,Tabla46[[#This Row],[RESULTADO EVALUACION DE LA EJECUCION]]))</f>
        <v/>
      </c>
    </row>
    <row r="288" spans="1:21" ht="15" customHeight="1" x14ac:dyDescent="0.25">
      <c r="A288" s="3"/>
      <c r="B288" s="2"/>
      <c r="C288" s="2"/>
      <c r="D288" s="72"/>
      <c r="E288" s="4"/>
      <c r="F288" s="345"/>
      <c r="G288" s="352" t="str">
        <f>IFERROR(VLOOKUP(Tabla46[[#This Row],[ID RIESGO]],'1. IDENTIFICACION DEL RIESGO'!$AB$27:$AL$36,11,0),"")</f>
        <v/>
      </c>
      <c r="H288" s="173"/>
      <c r="I288" s="173"/>
      <c r="J288" s="173"/>
      <c r="K288" s="173"/>
      <c r="L288" s="175"/>
      <c r="M288" s="175"/>
      <c r="N288" s="173" t="str">
        <f>IF(Tabla46[[#This Row],[ID RIESGO]]="","",IF(Tabla46[[#This Row],[DESCRIPCION DEL CONTROL]]="",0,15))</f>
        <v/>
      </c>
      <c r="O288" s="169" t="str">
        <f>IF(Tabla46[[#This Row],[ID RIESGO]]="","",IF(Tabla46[[#This Row],[RESPONSABLE DEL CONTROL (CARGO)]]="",0,20))</f>
        <v/>
      </c>
      <c r="P288" s="345">
        <f>IF(Tabla46[[#This Row],[PERIODICIDAD DE EJECUCIÓN DEL CONTROL]]="",0,20)</f>
        <v>0</v>
      </c>
      <c r="Q2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345" t="str">
        <f>IF(ISTEXT(Tabla46[[#This Row],[VALOR EVALUACION DISENO]]),"",IF(Tabla46[[#This Row],[VALOR EVALUACION DISENO]]&gt;96,DATOS!$AV$21,IF(Tabla46[[#This Row],[VALOR EVALUACION DISENO]]&gt;=86,DATOS!$AV$22,DATOS!$AV$23)))</f>
        <v/>
      </c>
      <c r="S288" s="352"/>
      <c r="T288" s="345" t="str">
        <f>IFERROR(VLOOKUP(Tabla46[[#This Row],[% DE CUMPLIMIENTO DE LA EJECUCION DEL CONTROL]],DATOS!$AS$38:$AT$40,2,0),"")</f>
        <v/>
      </c>
      <c r="U288" s="353" t="str">
        <f>IF(Tabla46[[#This Row],[RESULTADO EVALUACIÓN DEL DISEÑO DEL CONTROL]]="","",SUMIFS(DATOS!$AT$49:$AT$57,DATOS!$AR$49:$AR$57,Tabla46[[#This Row],[RESULTADO EVALUACIÓN DEL DISEÑO DEL CONTROL]],DATOS!$AS$49:$AS$57,Tabla46[[#This Row],[RESULTADO EVALUACION DE LA EJECUCION]]))</f>
        <v/>
      </c>
    </row>
    <row r="289" spans="1:21" ht="15" customHeight="1" x14ac:dyDescent="0.25">
      <c r="A289" s="3"/>
      <c r="B289" s="2"/>
      <c r="C289" s="2"/>
      <c r="D289" s="72"/>
      <c r="E289" s="4"/>
      <c r="F289" s="345"/>
      <c r="G289" s="352" t="str">
        <f>IFERROR(VLOOKUP(Tabla46[[#This Row],[ID RIESGO]],'1. IDENTIFICACION DEL RIESGO'!$AB$27:$AL$36,11,0),"")</f>
        <v/>
      </c>
      <c r="H289" s="173"/>
      <c r="I289" s="173"/>
      <c r="J289" s="173"/>
      <c r="K289" s="173"/>
      <c r="L289" s="175"/>
      <c r="M289" s="175"/>
      <c r="N289" s="173" t="str">
        <f>IF(Tabla46[[#This Row],[ID RIESGO]]="","",IF(Tabla46[[#This Row],[DESCRIPCION DEL CONTROL]]="",0,15))</f>
        <v/>
      </c>
      <c r="O289" s="169" t="str">
        <f>IF(Tabla46[[#This Row],[ID RIESGO]]="","",IF(Tabla46[[#This Row],[RESPONSABLE DEL CONTROL (CARGO)]]="",0,20))</f>
        <v/>
      </c>
      <c r="P289" s="345">
        <f>IF(Tabla46[[#This Row],[PERIODICIDAD DE EJECUCIÓN DEL CONTROL]]="",0,20)</f>
        <v>0</v>
      </c>
      <c r="Q2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345" t="str">
        <f>IF(ISTEXT(Tabla46[[#This Row],[VALOR EVALUACION DISENO]]),"",IF(Tabla46[[#This Row],[VALOR EVALUACION DISENO]]&gt;96,DATOS!$AV$21,IF(Tabla46[[#This Row],[VALOR EVALUACION DISENO]]&gt;=86,DATOS!$AV$22,DATOS!$AV$23)))</f>
        <v/>
      </c>
      <c r="S289" s="352"/>
      <c r="T289" s="345" t="str">
        <f>IFERROR(VLOOKUP(Tabla46[[#This Row],[% DE CUMPLIMIENTO DE LA EJECUCION DEL CONTROL]],DATOS!$AS$38:$AT$40,2,0),"")</f>
        <v/>
      </c>
      <c r="U289" s="353" t="str">
        <f>IF(Tabla46[[#This Row],[RESULTADO EVALUACIÓN DEL DISEÑO DEL CONTROL]]="","",SUMIFS(DATOS!$AT$49:$AT$57,DATOS!$AR$49:$AR$57,Tabla46[[#This Row],[RESULTADO EVALUACIÓN DEL DISEÑO DEL CONTROL]],DATOS!$AS$49:$AS$57,Tabla46[[#This Row],[RESULTADO EVALUACION DE LA EJECUCION]]))</f>
        <v/>
      </c>
    </row>
    <row r="290" spans="1:21" ht="15" customHeight="1" x14ac:dyDescent="0.25">
      <c r="A290" s="3"/>
      <c r="B290" s="2"/>
      <c r="C290" s="2"/>
      <c r="D290" s="72"/>
      <c r="E290" s="4"/>
      <c r="F290" s="345"/>
      <c r="G290" s="352" t="str">
        <f>IFERROR(VLOOKUP(Tabla46[[#This Row],[ID RIESGO]],'1. IDENTIFICACION DEL RIESGO'!$AB$27:$AL$36,11,0),"")</f>
        <v/>
      </c>
      <c r="H290" s="173"/>
      <c r="I290" s="173"/>
      <c r="J290" s="173"/>
      <c r="K290" s="173"/>
      <c r="L290" s="175"/>
      <c r="M290" s="175"/>
      <c r="N290" s="173" t="str">
        <f>IF(Tabla46[[#This Row],[ID RIESGO]]="","",IF(Tabla46[[#This Row],[DESCRIPCION DEL CONTROL]]="",0,15))</f>
        <v/>
      </c>
      <c r="O290" s="169" t="str">
        <f>IF(Tabla46[[#This Row],[ID RIESGO]]="","",IF(Tabla46[[#This Row],[RESPONSABLE DEL CONTROL (CARGO)]]="",0,20))</f>
        <v/>
      </c>
      <c r="P290" s="345">
        <f>IF(Tabla46[[#This Row],[PERIODICIDAD DE EJECUCIÓN DEL CONTROL]]="",0,20)</f>
        <v>0</v>
      </c>
      <c r="Q2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345" t="str">
        <f>IF(ISTEXT(Tabla46[[#This Row],[VALOR EVALUACION DISENO]]),"",IF(Tabla46[[#This Row],[VALOR EVALUACION DISENO]]&gt;96,DATOS!$AV$21,IF(Tabla46[[#This Row],[VALOR EVALUACION DISENO]]&gt;=86,DATOS!$AV$22,DATOS!$AV$23)))</f>
        <v/>
      </c>
      <c r="S290" s="352"/>
      <c r="T290" s="345" t="str">
        <f>IFERROR(VLOOKUP(Tabla46[[#This Row],[% DE CUMPLIMIENTO DE LA EJECUCION DEL CONTROL]],DATOS!$AS$38:$AT$40,2,0),"")</f>
        <v/>
      </c>
      <c r="U290" s="353" t="str">
        <f>IF(Tabla46[[#This Row],[RESULTADO EVALUACIÓN DEL DISEÑO DEL CONTROL]]="","",SUMIFS(DATOS!$AT$49:$AT$57,DATOS!$AR$49:$AR$57,Tabla46[[#This Row],[RESULTADO EVALUACIÓN DEL DISEÑO DEL CONTROL]],DATOS!$AS$49:$AS$57,Tabla46[[#This Row],[RESULTADO EVALUACION DE LA EJECUCION]]))</f>
        <v/>
      </c>
    </row>
    <row r="291" spans="1:21" ht="15" customHeight="1" x14ac:dyDescent="0.25">
      <c r="A291" s="3"/>
      <c r="B291" s="2"/>
      <c r="C291" s="2"/>
      <c r="D291" s="72"/>
      <c r="E291" s="4"/>
      <c r="F291" s="345"/>
      <c r="G291" s="352" t="str">
        <f>IFERROR(VLOOKUP(Tabla46[[#This Row],[ID RIESGO]],'1. IDENTIFICACION DEL RIESGO'!$AB$27:$AL$36,11,0),"")</f>
        <v/>
      </c>
      <c r="H291" s="173"/>
      <c r="I291" s="173"/>
      <c r="J291" s="173"/>
      <c r="K291" s="173"/>
      <c r="L291" s="175"/>
      <c r="M291" s="175"/>
      <c r="N291" s="173" t="str">
        <f>IF(Tabla46[[#This Row],[ID RIESGO]]="","",IF(Tabla46[[#This Row],[DESCRIPCION DEL CONTROL]]="",0,15))</f>
        <v/>
      </c>
      <c r="O291" s="169" t="str">
        <f>IF(Tabla46[[#This Row],[ID RIESGO]]="","",IF(Tabla46[[#This Row],[RESPONSABLE DEL CONTROL (CARGO)]]="",0,20))</f>
        <v/>
      </c>
      <c r="P291" s="345">
        <f>IF(Tabla46[[#This Row],[PERIODICIDAD DE EJECUCIÓN DEL CONTROL]]="",0,20)</f>
        <v>0</v>
      </c>
      <c r="Q2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345" t="str">
        <f>IF(ISTEXT(Tabla46[[#This Row],[VALOR EVALUACION DISENO]]),"",IF(Tabla46[[#This Row],[VALOR EVALUACION DISENO]]&gt;96,DATOS!$AV$21,IF(Tabla46[[#This Row],[VALOR EVALUACION DISENO]]&gt;=86,DATOS!$AV$22,DATOS!$AV$23)))</f>
        <v/>
      </c>
      <c r="S291" s="352"/>
      <c r="T291" s="345" t="str">
        <f>IFERROR(VLOOKUP(Tabla46[[#This Row],[% DE CUMPLIMIENTO DE LA EJECUCION DEL CONTROL]],DATOS!$AS$38:$AT$40,2,0),"")</f>
        <v/>
      </c>
      <c r="U291" s="353" t="str">
        <f>IF(Tabla46[[#This Row],[RESULTADO EVALUACIÓN DEL DISEÑO DEL CONTROL]]="","",SUMIFS(DATOS!$AT$49:$AT$57,DATOS!$AR$49:$AR$57,Tabla46[[#This Row],[RESULTADO EVALUACIÓN DEL DISEÑO DEL CONTROL]],DATOS!$AS$49:$AS$57,Tabla46[[#This Row],[RESULTADO EVALUACION DE LA EJECUCION]]))</f>
        <v/>
      </c>
    </row>
    <row r="292" spans="1:21" ht="15" customHeight="1" x14ac:dyDescent="0.25">
      <c r="A292" s="3"/>
      <c r="B292" s="2"/>
      <c r="C292" s="2"/>
      <c r="D292" s="72"/>
      <c r="E292" s="4"/>
      <c r="F292" s="345"/>
      <c r="G292" s="352" t="str">
        <f>IFERROR(VLOOKUP(Tabla46[[#This Row],[ID RIESGO]],'1. IDENTIFICACION DEL RIESGO'!$AB$27:$AL$36,11,0),"")</f>
        <v/>
      </c>
      <c r="H292" s="173"/>
      <c r="I292" s="173"/>
      <c r="J292" s="173"/>
      <c r="K292" s="173"/>
      <c r="L292" s="175"/>
      <c r="M292" s="175"/>
      <c r="N292" s="173" t="str">
        <f>IF(Tabla46[[#This Row],[ID RIESGO]]="","",IF(Tabla46[[#This Row],[DESCRIPCION DEL CONTROL]]="",0,15))</f>
        <v/>
      </c>
      <c r="O292" s="169" t="str">
        <f>IF(Tabla46[[#This Row],[ID RIESGO]]="","",IF(Tabla46[[#This Row],[RESPONSABLE DEL CONTROL (CARGO)]]="",0,20))</f>
        <v/>
      </c>
      <c r="P292" s="345">
        <f>IF(Tabla46[[#This Row],[PERIODICIDAD DE EJECUCIÓN DEL CONTROL]]="",0,20)</f>
        <v>0</v>
      </c>
      <c r="Q2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345" t="str">
        <f>IF(ISTEXT(Tabla46[[#This Row],[VALOR EVALUACION DISENO]]),"",IF(Tabla46[[#This Row],[VALOR EVALUACION DISENO]]&gt;96,DATOS!$AV$21,IF(Tabla46[[#This Row],[VALOR EVALUACION DISENO]]&gt;=86,DATOS!$AV$22,DATOS!$AV$23)))</f>
        <v/>
      </c>
      <c r="S292" s="352"/>
      <c r="T292" s="345" t="str">
        <f>IFERROR(VLOOKUP(Tabla46[[#This Row],[% DE CUMPLIMIENTO DE LA EJECUCION DEL CONTROL]],DATOS!$AS$38:$AT$40,2,0),"")</f>
        <v/>
      </c>
      <c r="U292" s="353" t="str">
        <f>IF(Tabla46[[#This Row],[RESULTADO EVALUACIÓN DEL DISEÑO DEL CONTROL]]="","",SUMIFS(DATOS!$AT$49:$AT$57,DATOS!$AR$49:$AR$57,Tabla46[[#This Row],[RESULTADO EVALUACIÓN DEL DISEÑO DEL CONTROL]],DATOS!$AS$49:$AS$57,Tabla46[[#This Row],[RESULTADO EVALUACION DE LA EJECUCION]]))</f>
        <v/>
      </c>
    </row>
    <row r="293" spans="1:21" ht="15" customHeight="1" x14ac:dyDescent="0.25">
      <c r="A293" s="3"/>
      <c r="B293" s="2"/>
      <c r="C293" s="2"/>
      <c r="D293" s="72"/>
      <c r="E293" s="4"/>
      <c r="F293" s="345"/>
      <c r="G293" s="352" t="str">
        <f>IFERROR(VLOOKUP(Tabla46[[#This Row],[ID RIESGO]],'1. IDENTIFICACION DEL RIESGO'!$AB$27:$AL$36,11,0),"")</f>
        <v/>
      </c>
      <c r="H293" s="173"/>
      <c r="I293" s="173"/>
      <c r="J293" s="173"/>
      <c r="K293" s="173"/>
      <c r="L293" s="175"/>
      <c r="M293" s="175"/>
      <c r="N293" s="173" t="str">
        <f>IF(Tabla46[[#This Row],[ID RIESGO]]="","",IF(Tabla46[[#This Row],[DESCRIPCION DEL CONTROL]]="",0,15))</f>
        <v/>
      </c>
      <c r="O293" s="169" t="str">
        <f>IF(Tabla46[[#This Row],[ID RIESGO]]="","",IF(Tabla46[[#This Row],[RESPONSABLE DEL CONTROL (CARGO)]]="",0,20))</f>
        <v/>
      </c>
      <c r="P293" s="345">
        <f>IF(Tabla46[[#This Row],[PERIODICIDAD DE EJECUCIÓN DEL CONTROL]]="",0,20)</f>
        <v>0</v>
      </c>
      <c r="Q2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345" t="str">
        <f>IF(ISTEXT(Tabla46[[#This Row],[VALOR EVALUACION DISENO]]),"",IF(Tabla46[[#This Row],[VALOR EVALUACION DISENO]]&gt;96,DATOS!$AV$21,IF(Tabla46[[#This Row],[VALOR EVALUACION DISENO]]&gt;=86,DATOS!$AV$22,DATOS!$AV$23)))</f>
        <v/>
      </c>
      <c r="S293" s="352"/>
      <c r="T293" s="345" t="str">
        <f>IFERROR(VLOOKUP(Tabla46[[#This Row],[% DE CUMPLIMIENTO DE LA EJECUCION DEL CONTROL]],DATOS!$AS$38:$AT$40,2,0),"")</f>
        <v/>
      </c>
      <c r="U293" s="353" t="str">
        <f>IF(Tabla46[[#This Row],[RESULTADO EVALUACIÓN DEL DISEÑO DEL CONTROL]]="","",SUMIFS(DATOS!$AT$49:$AT$57,DATOS!$AR$49:$AR$57,Tabla46[[#This Row],[RESULTADO EVALUACIÓN DEL DISEÑO DEL CONTROL]],DATOS!$AS$49:$AS$57,Tabla46[[#This Row],[RESULTADO EVALUACION DE LA EJECUCION]]))</f>
        <v/>
      </c>
    </row>
    <row r="294" spans="1:21" ht="15" customHeight="1" x14ac:dyDescent="0.25">
      <c r="A294" s="3"/>
      <c r="B294" s="2"/>
      <c r="C294" s="2"/>
      <c r="D294" s="72"/>
      <c r="E294" s="4"/>
      <c r="F294" s="345"/>
      <c r="G294" s="352" t="str">
        <f>IFERROR(VLOOKUP(Tabla46[[#This Row],[ID RIESGO]],'1. IDENTIFICACION DEL RIESGO'!$AB$27:$AL$36,11,0),"")</f>
        <v/>
      </c>
      <c r="H294" s="173"/>
      <c r="I294" s="173"/>
      <c r="J294" s="173"/>
      <c r="K294" s="173"/>
      <c r="L294" s="175"/>
      <c r="M294" s="175"/>
      <c r="N294" s="173" t="str">
        <f>IF(Tabla46[[#This Row],[ID RIESGO]]="","",IF(Tabla46[[#This Row],[DESCRIPCION DEL CONTROL]]="",0,15))</f>
        <v/>
      </c>
      <c r="O294" s="169" t="str">
        <f>IF(Tabla46[[#This Row],[ID RIESGO]]="","",IF(Tabla46[[#This Row],[RESPONSABLE DEL CONTROL (CARGO)]]="",0,20))</f>
        <v/>
      </c>
      <c r="P294" s="345">
        <f>IF(Tabla46[[#This Row],[PERIODICIDAD DE EJECUCIÓN DEL CONTROL]]="",0,20)</f>
        <v>0</v>
      </c>
      <c r="Q2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345" t="str">
        <f>IF(ISTEXT(Tabla46[[#This Row],[VALOR EVALUACION DISENO]]),"",IF(Tabla46[[#This Row],[VALOR EVALUACION DISENO]]&gt;96,DATOS!$AV$21,IF(Tabla46[[#This Row],[VALOR EVALUACION DISENO]]&gt;=86,DATOS!$AV$22,DATOS!$AV$23)))</f>
        <v/>
      </c>
      <c r="S294" s="352"/>
      <c r="T294" s="345" t="str">
        <f>IFERROR(VLOOKUP(Tabla46[[#This Row],[% DE CUMPLIMIENTO DE LA EJECUCION DEL CONTROL]],DATOS!$AS$38:$AT$40,2,0),"")</f>
        <v/>
      </c>
      <c r="U294" s="353" t="str">
        <f>IF(Tabla46[[#This Row],[RESULTADO EVALUACIÓN DEL DISEÑO DEL CONTROL]]="","",SUMIFS(DATOS!$AT$49:$AT$57,DATOS!$AR$49:$AR$57,Tabla46[[#This Row],[RESULTADO EVALUACIÓN DEL DISEÑO DEL CONTROL]],DATOS!$AS$49:$AS$57,Tabla46[[#This Row],[RESULTADO EVALUACION DE LA EJECUCION]]))</f>
        <v/>
      </c>
    </row>
    <row r="295" spans="1:21" ht="15" customHeight="1" x14ac:dyDescent="0.25">
      <c r="A295" s="3"/>
      <c r="B295" s="2"/>
      <c r="C295" s="2"/>
      <c r="D295" s="72"/>
      <c r="E295" s="4"/>
      <c r="F295" s="345"/>
      <c r="G295" s="352" t="str">
        <f>IFERROR(VLOOKUP(Tabla46[[#This Row],[ID RIESGO]],'1. IDENTIFICACION DEL RIESGO'!$AB$27:$AL$36,11,0),"")</f>
        <v/>
      </c>
      <c r="H295" s="173"/>
      <c r="I295" s="173"/>
      <c r="J295" s="173"/>
      <c r="K295" s="173"/>
      <c r="L295" s="175"/>
      <c r="M295" s="175"/>
      <c r="N295" s="173" t="str">
        <f>IF(Tabla46[[#This Row],[ID RIESGO]]="","",IF(Tabla46[[#This Row],[DESCRIPCION DEL CONTROL]]="",0,15))</f>
        <v/>
      </c>
      <c r="O295" s="169" t="str">
        <f>IF(Tabla46[[#This Row],[ID RIESGO]]="","",IF(Tabla46[[#This Row],[RESPONSABLE DEL CONTROL (CARGO)]]="",0,20))</f>
        <v/>
      </c>
      <c r="P295" s="345">
        <f>IF(Tabla46[[#This Row],[PERIODICIDAD DE EJECUCIÓN DEL CONTROL]]="",0,20)</f>
        <v>0</v>
      </c>
      <c r="Q2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345" t="str">
        <f>IF(ISTEXT(Tabla46[[#This Row],[VALOR EVALUACION DISENO]]),"",IF(Tabla46[[#This Row],[VALOR EVALUACION DISENO]]&gt;96,DATOS!$AV$21,IF(Tabla46[[#This Row],[VALOR EVALUACION DISENO]]&gt;=86,DATOS!$AV$22,DATOS!$AV$23)))</f>
        <v/>
      </c>
      <c r="S295" s="352"/>
      <c r="T295" s="345" t="str">
        <f>IFERROR(VLOOKUP(Tabla46[[#This Row],[% DE CUMPLIMIENTO DE LA EJECUCION DEL CONTROL]],DATOS!$AS$38:$AT$40,2,0),"")</f>
        <v/>
      </c>
      <c r="U295" s="353" t="str">
        <f>IF(Tabla46[[#This Row],[RESULTADO EVALUACIÓN DEL DISEÑO DEL CONTROL]]="","",SUMIFS(DATOS!$AT$49:$AT$57,DATOS!$AR$49:$AR$57,Tabla46[[#This Row],[RESULTADO EVALUACIÓN DEL DISEÑO DEL CONTROL]],DATOS!$AS$49:$AS$57,Tabla46[[#This Row],[RESULTADO EVALUACION DE LA EJECUCION]]))</f>
        <v/>
      </c>
    </row>
    <row r="296" spans="1:21" ht="15" customHeight="1" x14ac:dyDescent="0.25">
      <c r="A296" s="3"/>
      <c r="B296" s="2"/>
      <c r="C296" s="2"/>
      <c r="D296" s="72"/>
      <c r="E296" s="4"/>
      <c r="F296" s="345"/>
      <c r="G296" s="352" t="str">
        <f>IFERROR(VLOOKUP(Tabla46[[#This Row],[ID RIESGO]],'1. IDENTIFICACION DEL RIESGO'!$AB$27:$AL$36,11,0),"")</f>
        <v/>
      </c>
      <c r="H296" s="173"/>
      <c r="I296" s="173"/>
      <c r="J296" s="173"/>
      <c r="K296" s="173"/>
      <c r="L296" s="175"/>
      <c r="M296" s="175"/>
      <c r="N296" s="173" t="str">
        <f>IF(Tabla46[[#This Row],[ID RIESGO]]="","",IF(Tabla46[[#This Row],[DESCRIPCION DEL CONTROL]]="",0,15))</f>
        <v/>
      </c>
      <c r="O296" s="169" t="str">
        <f>IF(Tabla46[[#This Row],[ID RIESGO]]="","",IF(Tabla46[[#This Row],[RESPONSABLE DEL CONTROL (CARGO)]]="",0,20))</f>
        <v/>
      </c>
      <c r="P296" s="345">
        <f>IF(Tabla46[[#This Row],[PERIODICIDAD DE EJECUCIÓN DEL CONTROL]]="",0,20)</f>
        <v>0</v>
      </c>
      <c r="Q2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345" t="str">
        <f>IF(ISTEXT(Tabla46[[#This Row],[VALOR EVALUACION DISENO]]),"",IF(Tabla46[[#This Row],[VALOR EVALUACION DISENO]]&gt;96,DATOS!$AV$21,IF(Tabla46[[#This Row],[VALOR EVALUACION DISENO]]&gt;=86,DATOS!$AV$22,DATOS!$AV$23)))</f>
        <v/>
      </c>
      <c r="S296" s="352"/>
      <c r="T296" s="345" t="str">
        <f>IFERROR(VLOOKUP(Tabla46[[#This Row],[% DE CUMPLIMIENTO DE LA EJECUCION DEL CONTROL]],DATOS!$AS$38:$AT$40,2,0),"")</f>
        <v/>
      </c>
      <c r="U296" s="353" t="str">
        <f>IF(Tabla46[[#This Row],[RESULTADO EVALUACIÓN DEL DISEÑO DEL CONTROL]]="","",SUMIFS(DATOS!$AT$49:$AT$57,DATOS!$AR$49:$AR$57,Tabla46[[#This Row],[RESULTADO EVALUACIÓN DEL DISEÑO DEL CONTROL]],DATOS!$AS$49:$AS$57,Tabla46[[#This Row],[RESULTADO EVALUACION DE LA EJECUCION]]))</f>
        <v/>
      </c>
    </row>
    <row r="297" spans="1:21" ht="15" customHeight="1" x14ac:dyDescent="0.25">
      <c r="A297" s="3"/>
      <c r="B297" s="2"/>
      <c r="C297" s="2"/>
      <c r="D297" s="72"/>
      <c r="E297" s="4"/>
      <c r="F297" s="345"/>
      <c r="G297" s="352" t="str">
        <f>IFERROR(VLOOKUP(Tabla46[[#This Row],[ID RIESGO]],'1. IDENTIFICACION DEL RIESGO'!$AB$27:$AL$36,11,0),"")</f>
        <v/>
      </c>
      <c r="H297" s="173"/>
      <c r="I297" s="173"/>
      <c r="J297" s="173"/>
      <c r="K297" s="173"/>
      <c r="L297" s="175"/>
      <c r="M297" s="175"/>
      <c r="N297" s="173" t="str">
        <f>IF(Tabla46[[#This Row],[ID RIESGO]]="","",IF(Tabla46[[#This Row],[DESCRIPCION DEL CONTROL]]="",0,15))</f>
        <v/>
      </c>
      <c r="O297" s="169" t="str">
        <f>IF(Tabla46[[#This Row],[ID RIESGO]]="","",IF(Tabla46[[#This Row],[RESPONSABLE DEL CONTROL (CARGO)]]="",0,20))</f>
        <v/>
      </c>
      <c r="P297" s="345">
        <f>IF(Tabla46[[#This Row],[PERIODICIDAD DE EJECUCIÓN DEL CONTROL]]="",0,20)</f>
        <v>0</v>
      </c>
      <c r="Q2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345" t="str">
        <f>IF(ISTEXT(Tabla46[[#This Row],[VALOR EVALUACION DISENO]]),"",IF(Tabla46[[#This Row],[VALOR EVALUACION DISENO]]&gt;96,DATOS!$AV$21,IF(Tabla46[[#This Row],[VALOR EVALUACION DISENO]]&gt;=86,DATOS!$AV$22,DATOS!$AV$23)))</f>
        <v/>
      </c>
      <c r="S297" s="352"/>
      <c r="T297" s="345" t="str">
        <f>IFERROR(VLOOKUP(Tabla46[[#This Row],[% DE CUMPLIMIENTO DE LA EJECUCION DEL CONTROL]],DATOS!$AS$38:$AT$40,2,0),"")</f>
        <v/>
      </c>
      <c r="U297" s="353" t="str">
        <f>IF(Tabla46[[#This Row],[RESULTADO EVALUACIÓN DEL DISEÑO DEL CONTROL]]="","",SUMIFS(DATOS!$AT$49:$AT$57,DATOS!$AR$49:$AR$57,Tabla46[[#This Row],[RESULTADO EVALUACIÓN DEL DISEÑO DEL CONTROL]],DATOS!$AS$49:$AS$57,Tabla46[[#This Row],[RESULTADO EVALUACION DE LA EJECUCION]]))</f>
        <v/>
      </c>
    </row>
    <row r="298" spans="1:21" ht="15" customHeight="1" x14ac:dyDescent="0.25">
      <c r="A298" s="3"/>
      <c r="B298" s="2"/>
      <c r="C298" s="2"/>
      <c r="D298" s="72"/>
      <c r="E298" s="4"/>
      <c r="F298" s="345"/>
      <c r="G298" s="352" t="str">
        <f>IFERROR(VLOOKUP(Tabla46[[#This Row],[ID RIESGO]],'1. IDENTIFICACION DEL RIESGO'!$AB$27:$AL$36,11,0),"")</f>
        <v/>
      </c>
      <c r="H298" s="173"/>
      <c r="I298" s="173"/>
      <c r="J298" s="173"/>
      <c r="K298" s="173"/>
      <c r="L298" s="175"/>
      <c r="M298" s="175"/>
      <c r="N298" s="173" t="str">
        <f>IF(Tabla46[[#This Row],[ID RIESGO]]="","",IF(Tabla46[[#This Row],[DESCRIPCION DEL CONTROL]]="",0,15))</f>
        <v/>
      </c>
      <c r="O298" s="169" t="str">
        <f>IF(Tabla46[[#This Row],[ID RIESGO]]="","",IF(Tabla46[[#This Row],[RESPONSABLE DEL CONTROL (CARGO)]]="",0,20))</f>
        <v/>
      </c>
      <c r="P298" s="345">
        <f>IF(Tabla46[[#This Row],[PERIODICIDAD DE EJECUCIÓN DEL CONTROL]]="",0,20)</f>
        <v>0</v>
      </c>
      <c r="Q2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345" t="str">
        <f>IF(ISTEXT(Tabla46[[#This Row],[VALOR EVALUACION DISENO]]),"",IF(Tabla46[[#This Row],[VALOR EVALUACION DISENO]]&gt;96,DATOS!$AV$21,IF(Tabla46[[#This Row],[VALOR EVALUACION DISENO]]&gt;=86,DATOS!$AV$22,DATOS!$AV$23)))</f>
        <v/>
      </c>
      <c r="S298" s="352"/>
      <c r="T298" s="345" t="str">
        <f>IFERROR(VLOOKUP(Tabla46[[#This Row],[% DE CUMPLIMIENTO DE LA EJECUCION DEL CONTROL]],DATOS!$AS$38:$AT$40,2,0),"")</f>
        <v/>
      </c>
      <c r="U298" s="353" t="str">
        <f>IF(Tabla46[[#This Row],[RESULTADO EVALUACIÓN DEL DISEÑO DEL CONTROL]]="","",SUMIFS(DATOS!$AT$49:$AT$57,DATOS!$AR$49:$AR$57,Tabla46[[#This Row],[RESULTADO EVALUACIÓN DEL DISEÑO DEL CONTROL]],DATOS!$AS$49:$AS$57,Tabla46[[#This Row],[RESULTADO EVALUACION DE LA EJECUCION]]))</f>
        <v/>
      </c>
    </row>
    <row r="299" spans="1:21" ht="15" customHeight="1" x14ac:dyDescent="0.25">
      <c r="A299" s="3"/>
      <c r="B299" s="2"/>
      <c r="C299" s="2"/>
      <c r="D299" s="72"/>
      <c r="E299" s="4"/>
      <c r="F299" s="345"/>
      <c r="G299" s="352" t="str">
        <f>IFERROR(VLOOKUP(Tabla46[[#This Row],[ID RIESGO]],'1. IDENTIFICACION DEL RIESGO'!$AB$27:$AL$36,11,0),"")</f>
        <v/>
      </c>
      <c r="H299" s="173"/>
      <c r="I299" s="173"/>
      <c r="J299" s="173"/>
      <c r="K299" s="173"/>
      <c r="L299" s="175"/>
      <c r="M299" s="175"/>
      <c r="N299" s="173" t="str">
        <f>IF(Tabla46[[#This Row],[ID RIESGO]]="","",IF(Tabla46[[#This Row],[DESCRIPCION DEL CONTROL]]="",0,15))</f>
        <v/>
      </c>
      <c r="O299" s="169" t="str">
        <f>IF(Tabla46[[#This Row],[ID RIESGO]]="","",IF(Tabla46[[#This Row],[RESPONSABLE DEL CONTROL (CARGO)]]="",0,20))</f>
        <v/>
      </c>
      <c r="P299" s="345">
        <f>IF(Tabla46[[#This Row],[PERIODICIDAD DE EJECUCIÓN DEL CONTROL]]="",0,20)</f>
        <v>0</v>
      </c>
      <c r="Q2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345" t="str">
        <f>IF(ISTEXT(Tabla46[[#This Row],[VALOR EVALUACION DISENO]]),"",IF(Tabla46[[#This Row],[VALOR EVALUACION DISENO]]&gt;96,DATOS!$AV$21,IF(Tabla46[[#This Row],[VALOR EVALUACION DISENO]]&gt;=86,DATOS!$AV$22,DATOS!$AV$23)))</f>
        <v/>
      </c>
      <c r="S299" s="352"/>
      <c r="T299" s="345" t="str">
        <f>IFERROR(VLOOKUP(Tabla46[[#This Row],[% DE CUMPLIMIENTO DE LA EJECUCION DEL CONTROL]],DATOS!$AS$38:$AT$40,2,0),"")</f>
        <v/>
      </c>
      <c r="U299" s="353" t="str">
        <f>IF(Tabla46[[#This Row],[RESULTADO EVALUACIÓN DEL DISEÑO DEL CONTROL]]="","",SUMIFS(DATOS!$AT$49:$AT$57,DATOS!$AR$49:$AR$57,Tabla46[[#This Row],[RESULTADO EVALUACIÓN DEL DISEÑO DEL CONTROL]],DATOS!$AS$49:$AS$57,Tabla46[[#This Row],[RESULTADO EVALUACION DE LA EJECUCION]]))</f>
        <v/>
      </c>
    </row>
    <row r="300" spans="1:21" ht="15" customHeight="1" x14ac:dyDescent="0.25">
      <c r="A300" s="3"/>
      <c r="B300" s="2"/>
      <c r="C300" s="2"/>
      <c r="D300" s="72"/>
      <c r="E300" s="4"/>
      <c r="F300" s="345"/>
      <c r="G300" s="352" t="str">
        <f>IFERROR(VLOOKUP(Tabla46[[#This Row],[ID RIESGO]],'1. IDENTIFICACION DEL RIESGO'!$AB$27:$AL$36,11,0),"")</f>
        <v/>
      </c>
      <c r="H300" s="173"/>
      <c r="I300" s="173"/>
      <c r="J300" s="173"/>
      <c r="K300" s="173"/>
      <c r="L300" s="175"/>
      <c r="M300" s="175"/>
      <c r="N300" s="173" t="str">
        <f>IF(Tabla46[[#This Row],[ID RIESGO]]="","",IF(Tabla46[[#This Row],[DESCRIPCION DEL CONTROL]]="",0,15))</f>
        <v/>
      </c>
      <c r="O300" s="169" t="str">
        <f>IF(Tabla46[[#This Row],[ID RIESGO]]="","",IF(Tabla46[[#This Row],[RESPONSABLE DEL CONTROL (CARGO)]]="",0,20))</f>
        <v/>
      </c>
      <c r="P300" s="345">
        <f>IF(Tabla46[[#This Row],[PERIODICIDAD DE EJECUCIÓN DEL CONTROL]]="",0,20)</f>
        <v>0</v>
      </c>
      <c r="Q3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345" t="str">
        <f>IF(ISTEXT(Tabla46[[#This Row],[VALOR EVALUACION DISENO]]),"",IF(Tabla46[[#This Row],[VALOR EVALUACION DISENO]]&gt;96,DATOS!$AV$21,IF(Tabla46[[#This Row],[VALOR EVALUACION DISENO]]&gt;=86,DATOS!$AV$22,DATOS!$AV$23)))</f>
        <v/>
      </c>
      <c r="S300" s="352"/>
      <c r="T300" s="345" t="str">
        <f>IFERROR(VLOOKUP(Tabla46[[#This Row],[% DE CUMPLIMIENTO DE LA EJECUCION DEL CONTROL]],DATOS!$AS$38:$AT$40,2,0),"")</f>
        <v/>
      </c>
      <c r="U300" s="353" t="str">
        <f>IF(Tabla46[[#This Row],[RESULTADO EVALUACIÓN DEL DISEÑO DEL CONTROL]]="","",SUMIFS(DATOS!$AT$49:$AT$57,DATOS!$AR$49:$AR$57,Tabla46[[#This Row],[RESULTADO EVALUACIÓN DEL DISEÑO DEL CONTROL]],DATOS!$AS$49:$AS$57,Tabla46[[#This Row],[RESULTADO EVALUACION DE LA EJECUCION]]))</f>
        <v/>
      </c>
    </row>
    <row r="301" spans="1:21" ht="15" customHeight="1" x14ac:dyDescent="0.25">
      <c r="A301" s="3"/>
      <c r="B301" s="2"/>
      <c r="C301" s="2"/>
      <c r="D301" s="72"/>
      <c r="E301" s="4"/>
      <c r="F301" s="345"/>
      <c r="G301" s="352" t="str">
        <f>IFERROR(VLOOKUP(Tabla46[[#This Row],[ID RIESGO]],'1. IDENTIFICACION DEL RIESGO'!$AB$27:$AL$36,11,0),"")</f>
        <v/>
      </c>
      <c r="H301" s="173"/>
      <c r="I301" s="173"/>
      <c r="J301" s="173"/>
      <c r="K301" s="173"/>
      <c r="L301" s="175"/>
      <c r="M301" s="175"/>
      <c r="N301" s="173" t="str">
        <f>IF(Tabla46[[#This Row],[ID RIESGO]]="","",IF(Tabla46[[#This Row],[DESCRIPCION DEL CONTROL]]="",0,15))</f>
        <v/>
      </c>
      <c r="O301" s="169" t="str">
        <f>IF(Tabla46[[#This Row],[ID RIESGO]]="","",IF(Tabla46[[#This Row],[RESPONSABLE DEL CONTROL (CARGO)]]="",0,20))</f>
        <v/>
      </c>
      <c r="P301" s="345">
        <f>IF(Tabla46[[#This Row],[PERIODICIDAD DE EJECUCIÓN DEL CONTROL]]="",0,20)</f>
        <v>0</v>
      </c>
      <c r="Q3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345" t="str">
        <f>IF(ISTEXT(Tabla46[[#This Row],[VALOR EVALUACION DISENO]]),"",IF(Tabla46[[#This Row],[VALOR EVALUACION DISENO]]&gt;96,DATOS!$AV$21,IF(Tabla46[[#This Row],[VALOR EVALUACION DISENO]]&gt;=86,DATOS!$AV$22,DATOS!$AV$23)))</f>
        <v/>
      </c>
      <c r="S301" s="352"/>
      <c r="T301" s="345" t="str">
        <f>IFERROR(VLOOKUP(Tabla46[[#This Row],[% DE CUMPLIMIENTO DE LA EJECUCION DEL CONTROL]],DATOS!$AS$38:$AT$40,2,0),"")</f>
        <v/>
      </c>
      <c r="U301" s="353" t="str">
        <f>IF(Tabla46[[#This Row],[RESULTADO EVALUACIÓN DEL DISEÑO DEL CONTROL]]="","",SUMIFS(DATOS!$AT$49:$AT$57,DATOS!$AR$49:$AR$57,Tabla46[[#This Row],[RESULTADO EVALUACIÓN DEL DISEÑO DEL CONTROL]],DATOS!$AS$49:$AS$57,Tabla46[[#This Row],[RESULTADO EVALUACION DE LA EJECUCION]]))</f>
        <v/>
      </c>
    </row>
    <row r="302" spans="1:21" ht="15" customHeight="1" x14ac:dyDescent="0.25">
      <c r="A302" s="3"/>
      <c r="B302" s="2"/>
      <c r="C302" s="2"/>
      <c r="D302" s="72"/>
      <c r="E302" s="4"/>
      <c r="F302" s="345"/>
      <c r="G302" s="352" t="str">
        <f>IFERROR(VLOOKUP(Tabla46[[#This Row],[ID RIESGO]],'1. IDENTIFICACION DEL RIESGO'!$AB$27:$AL$36,11,0),"")</f>
        <v/>
      </c>
      <c r="H302" s="173"/>
      <c r="I302" s="173"/>
      <c r="J302" s="173"/>
      <c r="K302" s="173"/>
      <c r="L302" s="175"/>
      <c r="M302" s="175"/>
      <c r="N302" s="173" t="str">
        <f>IF(Tabla46[[#This Row],[ID RIESGO]]="","",IF(Tabla46[[#This Row],[DESCRIPCION DEL CONTROL]]="",0,15))</f>
        <v/>
      </c>
      <c r="O302" s="169" t="str">
        <f>IF(Tabla46[[#This Row],[ID RIESGO]]="","",IF(Tabla46[[#This Row],[RESPONSABLE DEL CONTROL (CARGO)]]="",0,20))</f>
        <v/>
      </c>
      <c r="P302" s="345">
        <f>IF(Tabla46[[#This Row],[PERIODICIDAD DE EJECUCIÓN DEL CONTROL]]="",0,20)</f>
        <v>0</v>
      </c>
      <c r="Q3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345" t="str">
        <f>IF(ISTEXT(Tabla46[[#This Row],[VALOR EVALUACION DISENO]]),"",IF(Tabla46[[#This Row],[VALOR EVALUACION DISENO]]&gt;96,DATOS!$AV$21,IF(Tabla46[[#This Row],[VALOR EVALUACION DISENO]]&gt;=86,DATOS!$AV$22,DATOS!$AV$23)))</f>
        <v/>
      </c>
      <c r="S302" s="278"/>
      <c r="T302" s="345" t="str">
        <f>IFERROR(VLOOKUP(Tabla46[[#This Row],[% DE CUMPLIMIENTO DE LA EJECUCION DEL CONTROL]],DATOS!$AS$38:$AT$40,2,0),"")</f>
        <v/>
      </c>
      <c r="U302" s="353" t="str">
        <f>IF(Tabla46[[#This Row],[RESULTADO EVALUACIÓN DEL DISEÑO DEL CONTROL]]="","",SUMIFS(DATOS!$AT$49:$AT$57,DATOS!$AR$49:$AR$57,Tabla46[[#This Row],[RESULTADO EVALUACIÓN DEL DISEÑO DEL CONTROL]],DATOS!$AS$49:$AS$57,Tabla46[[#This Row],[RESULTADO EVALUACION DE LA EJECUCION]]))</f>
        <v/>
      </c>
    </row>
    <row r="303" spans="1:21" ht="15" customHeight="1" x14ac:dyDescent="0.25">
      <c r="A303" s="3"/>
      <c r="B303" s="2"/>
      <c r="C303" s="2"/>
      <c r="D303" s="72"/>
      <c r="E303" s="4"/>
      <c r="F303" s="345"/>
      <c r="G303" s="352" t="str">
        <f>IFERROR(VLOOKUP(Tabla46[[#This Row],[ID RIESGO]],'1. IDENTIFICACION DEL RIESGO'!$AB$27:$AL$36,11,0),"")</f>
        <v/>
      </c>
      <c r="H303" s="173"/>
      <c r="I303" s="173"/>
      <c r="J303" s="173"/>
      <c r="K303" s="173"/>
      <c r="L303" s="175"/>
      <c r="M303" s="175"/>
      <c r="N303" s="173" t="str">
        <f>IF(Tabla46[[#This Row],[ID RIESGO]]="","",IF(Tabla46[[#This Row],[DESCRIPCION DEL CONTROL]]="",0,15))</f>
        <v/>
      </c>
      <c r="O303" s="169" t="str">
        <f>IF(Tabla46[[#This Row],[ID RIESGO]]="","",IF(Tabla46[[#This Row],[RESPONSABLE DEL CONTROL (CARGO)]]="",0,20))</f>
        <v/>
      </c>
      <c r="P303" s="345">
        <f>IF(Tabla46[[#This Row],[PERIODICIDAD DE EJECUCIÓN DEL CONTROL]]="",0,20)</f>
        <v>0</v>
      </c>
      <c r="Q3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345" t="str">
        <f>IF(ISTEXT(Tabla46[[#This Row],[VALOR EVALUACION DISENO]]),"",IF(Tabla46[[#This Row],[VALOR EVALUACION DISENO]]&gt;96,DATOS!$AV$21,IF(Tabla46[[#This Row],[VALOR EVALUACION DISENO]]&gt;=86,DATOS!$AV$22,DATOS!$AV$23)))</f>
        <v/>
      </c>
      <c r="S303" s="278"/>
      <c r="T303" s="345" t="str">
        <f>IFERROR(VLOOKUP(Tabla46[[#This Row],[% DE CUMPLIMIENTO DE LA EJECUCION DEL CONTROL]],DATOS!$AS$38:$AT$40,2,0),"")</f>
        <v/>
      </c>
      <c r="U303" s="353" t="str">
        <f>IF(Tabla46[[#This Row],[RESULTADO EVALUACIÓN DEL DISEÑO DEL CONTROL]]="","",SUMIFS(DATOS!$AT$49:$AT$57,DATOS!$AR$49:$AR$57,Tabla46[[#This Row],[RESULTADO EVALUACIÓN DEL DISEÑO DEL CONTROL]],DATOS!$AS$49:$AS$57,Tabla46[[#This Row],[RESULTADO EVALUACION DE LA EJECUCION]]))</f>
        <v/>
      </c>
    </row>
    <row r="304" spans="1:21" ht="15" customHeight="1" x14ac:dyDescent="0.25">
      <c r="A304" s="3"/>
      <c r="B304" s="2"/>
      <c r="C304" s="2"/>
      <c r="D304" s="72"/>
      <c r="E304" s="4"/>
      <c r="F304" s="345"/>
      <c r="G304" s="352" t="str">
        <f>IFERROR(VLOOKUP(Tabla46[[#This Row],[ID RIESGO]],'1. IDENTIFICACION DEL RIESGO'!$AB$27:$AL$36,11,0),"")</f>
        <v/>
      </c>
      <c r="H304" s="173"/>
      <c r="I304" s="173"/>
      <c r="J304" s="173"/>
      <c r="K304" s="173"/>
      <c r="L304" s="175"/>
      <c r="M304" s="175"/>
      <c r="N304" s="173" t="str">
        <f>IF(Tabla46[[#This Row],[ID RIESGO]]="","",IF(Tabla46[[#This Row],[DESCRIPCION DEL CONTROL]]="",0,15))</f>
        <v/>
      </c>
      <c r="O304" s="169" t="str">
        <f>IF(Tabla46[[#This Row],[ID RIESGO]]="","",IF(Tabla46[[#This Row],[RESPONSABLE DEL CONTROL (CARGO)]]="",0,20))</f>
        <v/>
      </c>
      <c r="P304" s="345">
        <f>IF(Tabla46[[#This Row],[PERIODICIDAD DE EJECUCIÓN DEL CONTROL]]="",0,20)</f>
        <v>0</v>
      </c>
      <c r="Q3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345" t="str">
        <f>IF(ISTEXT(Tabla46[[#This Row],[VALOR EVALUACION DISENO]]),"",IF(Tabla46[[#This Row],[VALOR EVALUACION DISENO]]&gt;96,DATOS!$AV$21,IF(Tabla46[[#This Row],[VALOR EVALUACION DISENO]]&gt;=86,DATOS!$AV$22,DATOS!$AV$23)))</f>
        <v/>
      </c>
      <c r="S304" s="278"/>
      <c r="T304" s="345" t="str">
        <f>IFERROR(VLOOKUP(Tabla46[[#This Row],[% DE CUMPLIMIENTO DE LA EJECUCION DEL CONTROL]],DATOS!$AS$38:$AT$40,2,0),"")</f>
        <v/>
      </c>
      <c r="U304" s="353" t="str">
        <f>IF(Tabla46[[#This Row],[RESULTADO EVALUACIÓN DEL DISEÑO DEL CONTROL]]="","",SUMIFS(DATOS!$AT$49:$AT$57,DATOS!$AR$49:$AR$57,Tabla46[[#This Row],[RESULTADO EVALUACIÓN DEL DISEÑO DEL CONTROL]],DATOS!$AS$49:$AS$57,Tabla46[[#This Row],[RESULTADO EVALUACION DE LA EJECUCION]]))</f>
        <v/>
      </c>
    </row>
    <row r="305" spans="1:21" ht="15" customHeight="1" x14ac:dyDescent="0.25">
      <c r="A305" s="3"/>
      <c r="B305" s="2"/>
      <c r="C305" s="2"/>
      <c r="D305" s="72"/>
      <c r="E305" s="4"/>
      <c r="F305" s="345"/>
      <c r="G305" s="352" t="str">
        <f>IFERROR(VLOOKUP(Tabla46[[#This Row],[ID RIESGO]],'1. IDENTIFICACION DEL RIESGO'!$AB$27:$AL$36,11,0),"")</f>
        <v/>
      </c>
      <c r="H305" s="173"/>
      <c r="I305" s="173"/>
      <c r="J305" s="173"/>
      <c r="K305" s="173"/>
      <c r="L305" s="175"/>
      <c r="M305" s="175"/>
      <c r="N305" s="173" t="str">
        <f>IF(Tabla46[[#This Row],[ID RIESGO]]="","",IF(Tabla46[[#This Row],[DESCRIPCION DEL CONTROL]]="",0,15))</f>
        <v/>
      </c>
      <c r="O305" s="169" t="str">
        <f>IF(Tabla46[[#This Row],[ID RIESGO]]="","",IF(Tabla46[[#This Row],[RESPONSABLE DEL CONTROL (CARGO)]]="",0,20))</f>
        <v/>
      </c>
      <c r="P305" s="345">
        <f>IF(Tabla46[[#This Row],[PERIODICIDAD DE EJECUCIÓN DEL CONTROL]]="",0,20)</f>
        <v>0</v>
      </c>
      <c r="Q3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345" t="str">
        <f>IF(ISTEXT(Tabla46[[#This Row],[VALOR EVALUACION DISENO]]),"",IF(Tabla46[[#This Row],[VALOR EVALUACION DISENO]]&gt;96,DATOS!$AV$21,IF(Tabla46[[#This Row],[VALOR EVALUACION DISENO]]&gt;=86,DATOS!$AV$22,DATOS!$AV$23)))</f>
        <v/>
      </c>
      <c r="S305" s="278"/>
      <c r="T305" s="345" t="str">
        <f>IFERROR(VLOOKUP(Tabla46[[#This Row],[% DE CUMPLIMIENTO DE LA EJECUCION DEL CONTROL]],DATOS!$AS$38:$AT$40,2,0),"")</f>
        <v/>
      </c>
      <c r="U305" s="353" t="str">
        <f>IF(Tabla46[[#This Row],[RESULTADO EVALUACIÓN DEL DISEÑO DEL CONTROL]]="","",SUMIFS(DATOS!$AT$49:$AT$57,DATOS!$AR$49:$AR$57,Tabla46[[#This Row],[RESULTADO EVALUACIÓN DEL DISEÑO DEL CONTROL]],DATOS!$AS$49:$AS$57,Tabla46[[#This Row],[RESULTADO EVALUACION DE LA EJECUCION]]))</f>
        <v/>
      </c>
    </row>
    <row r="306" spans="1:21" ht="15" customHeight="1" x14ac:dyDescent="0.25">
      <c r="A306" s="3"/>
      <c r="B306" s="2"/>
      <c r="C306" s="2"/>
      <c r="D306" s="72"/>
      <c r="E306" s="4"/>
      <c r="F306" s="345"/>
      <c r="G306" s="352" t="str">
        <f>IFERROR(VLOOKUP(Tabla46[[#This Row],[ID RIESGO]],'1. IDENTIFICACION DEL RIESGO'!$AB$27:$AL$36,11,0),"")</f>
        <v/>
      </c>
      <c r="H306" s="173"/>
      <c r="I306" s="173"/>
      <c r="J306" s="173"/>
      <c r="K306" s="173"/>
      <c r="L306" s="175"/>
      <c r="M306" s="175"/>
      <c r="N306" s="173" t="str">
        <f>IF(Tabla46[[#This Row],[ID RIESGO]]="","",IF(Tabla46[[#This Row],[DESCRIPCION DEL CONTROL]]="",0,15))</f>
        <v/>
      </c>
      <c r="O306" s="169" t="str">
        <f>IF(Tabla46[[#This Row],[ID RIESGO]]="","",IF(Tabla46[[#This Row],[RESPONSABLE DEL CONTROL (CARGO)]]="",0,20))</f>
        <v/>
      </c>
      <c r="P306" s="345">
        <f>IF(Tabla46[[#This Row],[PERIODICIDAD DE EJECUCIÓN DEL CONTROL]]="",0,20)</f>
        <v>0</v>
      </c>
      <c r="Q3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345" t="str">
        <f>IF(ISTEXT(Tabla46[[#This Row],[VALOR EVALUACION DISENO]]),"",IF(Tabla46[[#This Row],[VALOR EVALUACION DISENO]]&gt;96,DATOS!$AV$21,IF(Tabla46[[#This Row],[VALOR EVALUACION DISENO]]&gt;=86,DATOS!$AV$22,DATOS!$AV$23)))</f>
        <v/>
      </c>
      <c r="S306" s="278"/>
      <c r="T306" s="345" t="str">
        <f>IFERROR(VLOOKUP(Tabla46[[#This Row],[% DE CUMPLIMIENTO DE LA EJECUCION DEL CONTROL]],DATOS!$AS$38:$AT$40,2,0),"")</f>
        <v/>
      </c>
      <c r="U306" s="353" t="str">
        <f>IF(Tabla46[[#This Row],[RESULTADO EVALUACIÓN DEL DISEÑO DEL CONTROL]]="","",SUMIFS(DATOS!$AT$49:$AT$57,DATOS!$AR$49:$AR$57,Tabla46[[#This Row],[RESULTADO EVALUACIÓN DEL DISEÑO DEL CONTROL]],DATOS!$AS$49:$AS$57,Tabla46[[#This Row],[RESULTADO EVALUACION DE LA EJECUCION]]))</f>
        <v/>
      </c>
    </row>
    <row r="307" spans="1:21" ht="15" customHeight="1" x14ac:dyDescent="0.25">
      <c r="A307" s="3"/>
      <c r="B307" s="2"/>
      <c r="C307" s="2"/>
      <c r="D307" s="72"/>
      <c r="E307" s="4"/>
      <c r="F307" s="345"/>
      <c r="G307" s="352" t="str">
        <f>IFERROR(VLOOKUP(Tabla46[[#This Row],[ID RIESGO]],'1. IDENTIFICACION DEL RIESGO'!$AB$27:$AL$36,11,0),"")</f>
        <v/>
      </c>
      <c r="H307" s="173"/>
      <c r="I307" s="173"/>
      <c r="J307" s="173"/>
      <c r="K307" s="173"/>
      <c r="L307" s="175"/>
      <c r="M307" s="175"/>
      <c r="N307" s="173" t="str">
        <f>IF(Tabla46[[#This Row],[ID RIESGO]]="","",IF(Tabla46[[#This Row],[DESCRIPCION DEL CONTROL]]="",0,15))</f>
        <v/>
      </c>
      <c r="O307" s="169" t="str">
        <f>IF(Tabla46[[#This Row],[ID RIESGO]]="","",IF(Tabla46[[#This Row],[RESPONSABLE DEL CONTROL (CARGO)]]="",0,20))</f>
        <v/>
      </c>
      <c r="P307" s="345">
        <f>IF(Tabla46[[#This Row],[PERIODICIDAD DE EJECUCIÓN DEL CONTROL]]="",0,20)</f>
        <v>0</v>
      </c>
      <c r="Q3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345" t="str">
        <f>IF(ISTEXT(Tabla46[[#This Row],[VALOR EVALUACION DISENO]]),"",IF(Tabla46[[#This Row],[VALOR EVALUACION DISENO]]&gt;96,DATOS!$AV$21,IF(Tabla46[[#This Row],[VALOR EVALUACION DISENO]]&gt;=86,DATOS!$AV$22,DATOS!$AV$23)))</f>
        <v/>
      </c>
      <c r="S307" s="278"/>
      <c r="T307" s="345" t="str">
        <f>IFERROR(VLOOKUP(Tabla46[[#This Row],[% DE CUMPLIMIENTO DE LA EJECUCION DEL CONTROL]],DATOS!$AS$38:$AT$40,2,0),"")</f>
        <v/>
      </c>
      <c r="U307" s="353" t="str">
        <f>IF(Tabla46[[#This Row],[RESULTADO EVALUACIÓN DEL DISEÑO DEL CONTROL]]="","",SUMIFS(DATOS!$AT$49:$AT$57,DATOS!$AR$49:$AR$57,Tabla46[[#This Row],[RESULTADO EVALUACIÓN DEL DISEÑO DEL CONTROL]],DATOS!$AS$49:$AS$57,Tabla46[[#This Row],[RESULTADO EVALUACION DE LA EJECUCION]]))</f>
        <v/>
      </c>
    </row>
    <row r="308" spans="1:21" ht="15" customHeight="1" x14ac:dyDescent="0.25">
      <c r="A308" s="3"/>
      <c r="B308" s="2"/>
      <c r="C308" s="2"/>
      <c r="D308" s="72"/>
      <c r="E308" s="4"/>
      <c r="F308" s="345"/>
      <c r="G308" s="352" t="str">
        <f>IFERROR(VLOOKUP(Tabla46[[#This Row],[ID RIESGO]],'1. IDENTIFICACION DEL RIESGO'!$AB$27:$AL$36,11,0),"")</f>
        <v/>
      </c>
      <c r="H308" s="173"/>
      <c r="I308" s="173"/>
      <c r="J308" s="173"/>
      <c r="K308" s="173"/>
      <c r="L308" s="175"/>
      <c r="M308" s="175"/>
      <c r="N308" s="173" t="str">
        <f>IF(Tabla46[[#This Row],[ID RIESGO]]="","",IF(Tabla46[[#This Row],[DESCRIPCION DEL CONTROL]]="",0,15))</f>
        <v/>
      </c>
      <c r="O308" s="169" t="str">
        <f>IF(Tabla46[[#This Row],[ID RIESGO]]="","",IF(Tabla46[[#This Row],[RESPONSABLE DEL CONTROL (CARGO)]]="",0,20))</f>
        <v/>
      </c>
      <c r="P308" s="345">
        <f>IF(Tabla46[[#This Row],[PERIODICIDAD DE EJECUCIÓN DEL CONTROL]]="",0,20)</f>
        <v>0</v>
      </c>
      <c r="Q3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345" t="str">
        <f>IF(ISTEXT(Tabla46[[#This Row],[VALOR EVALUACION DISENO]]),"",IF(Tabla46[[#This Row],[VALOR EVALUACION DISENO]]&gt;96,DATOS!$AV$21,IF(Tabla46[[#This Row],[VALOR EVALUACION DISENO]]&gt;=86,DATOS!$AV$22,DATOS!$AV$23)))</f>
        <v/>
      </c>
      <c r="S308" s="278"/>
      <c r="T308" s="345" t="str">
        <f>IFERROR(VLOOKUP(Tabla46[[#This Row],[% DE CUMPLIMIENTO DE LA EJECUCION DEL CONTROL]],DATOS!$AS$38:$AT$40,2,0),"")</f>
        <v/>
      </c>
      <c r="U308" s="353" t="str">
        <f>IF(Tabla46[[#This Row],[RESULTADO EVALUACIÓN DEL DISEÑO DEL CONTROL]]="","",SUMIFS(DATOS!$AT$49:$AT$57,DATOS!$AR$49:$AR$57,Tabla46[[#This Row],[RESULTADO EVALUACIÓN DEL DISEÑO DEL CONTROL]],DATOS!$AS$49:$AS$57,Tabla46[[#This Row],[RESULTADO EVALUACION DE LA EJECUCION]]))</f>
        <v/>
      </c>
    </row>
    <row r="309" spans="1:21" ht="15" customHeight="1" x14ac:dyDescent="0.25">
      <c r="A309" s="3"/>
      <c r="B309" s="2"/>
      <c r="C309" s="2"/>
      <c r="D309" s="72"/>
      <c r="E309" s="4"/>
      <c r="F309" s="345"/>
      <c r="G309" s="352" t="str">
        <f>IFERROR(VLOOKUP(Tabla46[[#This Row],[ID RIESGO]],'1. IDENTIFICACION DEL RIESGO'!$AB$27:$AL$36,11,0),"")</f>
        <v/>
      </c>
      <c r="H309" s="173"/>
      <c r="I309" s="173"/>
      <c r="J309" s="173"/>
      <c r="K309" s="173"/>
      <c r="L309" s="175"/>
      <c r="M309" s="175"/>
      <c r="N309" s="173" t="str">
        <f>IF(Tabla46[[#This Row],[ID RIESGO]]="","",IF(Tabla46[[#This Row],[DESCRIPCION DEL CONTROL]]="",0,15))</f>
        <v/>
      </c>
      <c r="O309" s="169" t="str">
        <f>IF(Tabla46[[#This Row],[ID RIESGO]]="","",IF(Tabla46[[#This Row],[RESPONSABLE DEL CONTROL (CARGO)]]="",0,20))</f>
        <v/>
      </c>
      <c r="P309" s="345">
        <f>IF(Tabla46[[#This Row],[PERIODICIDAD DE EJECUCIÓN DEL CONTROL]]="",0,20)</f>
        <v>0</v>
      </c>
      <c r="Q3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345" t="str">
        <f>IF(ISTEXT(Tabla46[[#This Row],[VALOR EVALUACION DISENO]]),"",IF(Tabla46[[#This Row],[VALOR EVALUACION DISENO]]&gt;96,DATOS!$AV$21,IF(Tabla46[[#This Row],[VALOR EVALUACION DISENO]]&gt;=86,DATOS!$AV$22,DATOS!$AV$23)))</f>
        <v/>
      </c>
      <c r="S309" s="278"/>
      <c r="T309" s="345" t="str">
        <f>IFERROR(VLOOKUP(Tabla46[[#This Row],[% DE CUMPLIMIENTO DE LA EJECUCION DEL CONTROL]],DATOS!$AS$38:$AT$40,2,0),"")</f>
        <v/>
      </c>
      <c r="U309" s="129" t="str">
        <f>IF(Tabla46[[#This Row],[RESULTADO EVALUACIÓN DEL DISEÑO DEL CONTROL]]="","",SUMIFS(DATOS!$AT$49:$AT$57,DATOS!$AR$49:$AR$57,Tabla46[[#This Row],[RESULTADO EVALUACIÓN DEL DISEÑO DEL CONTROL]],DATOS!$AS$49:$AS$57,Tabla46[[#This Row],[RESULTADO EVALUACION DE LA EJECUCION]]))</f>
        <v/>
      </c>
    </row>
    <row r="310" spans="1:21" ht="15" customHeight="1" x14ac:dyDescent="0.25">
      <c r="A310" s="3"/>
      <c r="B310" s="2"/>
      <c r="C310" s="2"/>
      <c r="D310" s="72"/>
      <c r="E310" s="4"/>
      <c r="F310" s="345"/>
      <c r="G310" s="352" t="str">
        <f>IFERROR(VLOOKUP(Tabla46[[#This Row],[ID RIESGO]],'1. IDENTIFICACION DEL RIESGO'!$AB$27:$AL$36,11,0),"")</f>
        <v/>
      </c>
      <c r="H310" s="173"/>
      <c r="I310" s="173"/>
      <c r="J310" s="173"/>
      <c r="K310" s="173"/>
      <c r="L310" s="175"/>
      <c r="M310" s="175"/>
      <c r="N310" s="173" t="str">
        <f>IF(Tabla46[[#This Row],[ID RIESGO]]="","",IF(Tabla46[[#This Row],[DESCRIPCION DEL CONTROL]]="",0,15))</f>
        <v/>
      </c>
      <c r="O310" s="169" t="str">
        <f>IF(Tabla46[[#This Row],[ID RIESGO]]="","",IF(Tabla46[[#This Row],[RESPONSABLE DEL CONTROL (CARGO)]]="",0,20))</f>
        <v/>
      </c>
      <c r="P310" s="345">
        <f>IF(Tabla46[[#This Row],[PERIODICIDAD DE EJECUCIÓN DEL CONTROL]]="",0,20)</f>
        <v>0</v>
      </c>
      <c r="Q3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345" t="str">
        <f>IF(ISTEXT(Tabla46[[#This Row],[VALOR EVALUACION DISENO]]),"",IF(Tabla46[[#This Row],[VALOR EVALUACION DISENO]]&gt;96,DATOS!$AV$21,IF(Tabla46[[#This Row],[VALOR EVALUACION DISENO]]&gt;=86,DATOS!$AV$22,DATOS!$AV$23)))</f>
        <v/>
      </c>
      <c r="S310" s="278"/>
      <c r="T310" s="345" t="str">
        <f>IFERROR(VLOOKUP(Tabla46[[#This Row],[% DE CUMPLIMIENTO DE LA EJECUCION DEL CONTROL]],DATOS!$AS$38:$AT$40,2,0),"")</f>
        <v/>
      </c>
      <c r="U310" s="129" t="str">
        <f>IF(Tabla46[[#This Row],[RESULTADO EVALUACIÓN DEL DISEÑO DEL CONTROL]]="","",SUMIFS(DATOS!$AT$49:$AT$57,DATOS!$AR$49:$AR$57,Tabla46[[#This Row],[RESULTADO EVALUACIÓN DEL DISEÑO DEL CONTROL]],DATOS!$AS$49:$AS$57,Tabla46[[#This Row],[RESULTADO EVALUACION DE LA EJECUCION]]))</f>
        <v/>
      </c>
    </row>
    <row r="311" spans="1:21" ht="15" customHeight="1" x14ac:dyDescent="0.25">
      <c r="A311" s="3"/>
      <c r="B311" s="2"/>
      <c r="C311" s="2"/>
      <c r="D311" s="72"/>
      <c r="E311" s="4"/>
      <c r="F311" s="345"/>
      <c r="G311" s="352" t="str">
        <f>IFERROR(VLOOKUP(Tabla46[[#This Row],[ID RIESGO]],'1. IDENTIFICACION DEL RIESGO'!$AB$27:$AL$36,11,0),"")</f>
        <v/>
      </c>
      <c r="H311" s="173"/>
      <c r="I311" s="173"/>
      <c r="J311" s="173"/>
      <c r="K311" s="173"/>
      <c r="L311" s="175"/>
      <c r="M311" s="175"/>
      <c r="N311" s="173" t="str">
        <f>IF(Tabla46[[#This Row],[ID RIESGO]]="","",IF(Tabla46[[#This Row],[DESCRIPCION DEL CONTROL]]="",0,15))</f>
        <v/>
      </c>
      <c r="O311" s="169" t="str">
        <f>IF(Tabla46[[#This Row],[ID RIESGO]]="","",IF(Tabla46[[#This Row],[RESPONSABLE DEL CONTROL (CARGO)]]="",0,20))</f>
        <v/>
      </c>
      <c r="P311" s="345">
        <f>IF(Tabla46[[#This Row],[PERIODICIDAD DE EJECUCIÓN DEL CONTROL]]="",0,20)</f>
        <v>0</v>
      </c>
      <c r="Q3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345" t="str">
        <f>IF(ISTEXT(Tabla46[[#This Row],[VALOR EVALUACION DISENO]]),"",IF(Tabla46[[#This Row],[VALOR EVALUACION DISENO]]&gt;96,DATOS!$AV$21,IF(Tabla46[[#This Row],[VALOR EVALUACION DISENO]]&gt;=86,DATOS!$AV$22,DATOS!$AV$23)))</f>
        <v/>
      </c>
      <c r="S311" s="278"/>
      <c r="T311" s="345" t="str">
        <f>IFERROR(VLOOKUP(Tabla46[[#This Row],[% DE CUMPLIMIENTO DE LA EJECUCION DEL CONTROL]],DATOS!$AS$38:$AT$40,2,0),"")</f>
        <v/>
      </c>
      <c r="U311" s="129" t="str">
        <f>IF(Tabla46[[#This Row],[RESULTADO EVALUACIÓN DEL DISEÑO DEL CONTROL]]="","",SUMIFS(DATOS!$AT$49:$AT$57,DATOS!$AR$49:$AR$57,Tabla46[[#This Row],[RESULTADO EVALUACIÓN DEL DISEÑO DEL CONTROL]],DATOS!$AS$49:$AS$57,Tabla46[[#This Row],[RESULTADO EVALUACION DE LA EJECUCION]]))</f>
        <v/>
      </c>
    </row>
    <row r="312" spans="1:21" ht="15" customHeight="1" x14ac:dyDescent="0.25">
      <c r="A312" s="3"/>
      <c r="B312" s="2"/>
      <c r="C312" s="2"/>
      <c r="D312" s="72"/>
      <c r="E312" s="4"/>
      <c r="F312" s="345"/>
      <c r="G312" s="352" t="str">
        <f>IFERROR(VLOOKUP(Tabla46[[#This Row],[ID RIESGO]],'1. IDENTIFICACION DEL RIESGO'!$AB$27:$AL$36,11,0),"")</f>
        <v/>
      </c>
      <c r="H312" s="173"/>
      <c r="I312" s="173"/>
      <c r="J312" s="173"/>
      <c r="K312" s="173"/>
      <c r="L312" s="175"/>
      <c r="M312" s="175"/>
      <c r="N312" s="173" t="str">
        <f>IF(Tabla46[[#This Row],[ID RIESGO]]="","",IF(Tabla46[[#This Row],[DESCRIPCION DEL CONTROL]]="",0,15))</f>
        <v/>
      </c>
      <c r="O312" s="169" t="str">
        <f>IF(Tabla46[[#This Row],[ID RIESGO]]="","",IF(Tabla46[[#This Row],[RESPONSABLE DEL CONTROL (CARGO)]]="",0,20))</f>
        <v/>
      </c>
      <c r="P312" s="345">
        <f>IF(Tabla46[[#This Row],[PERIODICIDAD DE EJECUCIÓN DEL CONTROL]]="",0,20)</f>
        <v>0</v>
      </c>
      <c r="Q3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345" t="str">
        <f>IF(ISTEXT(Tabla46[[#This Row],[VALOR EVALUACION DISENO]]),"",IF(Tabla46[[#This Row],[VALOR EVALUACION DISENO]]&gt;96,DATOS!$AV$21,IF(Tabla46[[#This Row],[VALOR EVALUACION DISENO]]&gt;=86,DATOS!$AV$22,DATOS!$AV$23)))</f>
        <v/>
      </c>
      <c r="S312" s="278"/>
      <c r="T312" s="345" t="str">
        <f>IFERROR(VLOOKUP(Tabla46[[#This Row],[% DE CUMPLIMIENTO DE LA EJECUCION DEL CONTROL]],DATOS!$AS$38:$AT$40,2,0),"")</f>
        <v/>
      </c>
      <c r="U312" s="129" t="str">
        <f>IF(Tabla46[[#This Row],[RESULTADO EVALUACIÓN DEL DISEÑO DEL CONTROL]]="","",SUMIFS(DATOS!$AT$49:$AT$57,DATOS!$AR$49:$AR$57,Tabla46[[#This Row],[RESULTADO EVALUACIÓN DEL DISEÑO DEL CONTROL]],DATOS!$AS$49:$AS$57,Tabla46[[#This Row],[RESULTADO EVALUACION DE LA EJECUCION]]))</f>
        <v/>
      </c>
    </row>
    <row r="313" spans="1:21" ht="15" customHeight="1" x14ac:dyDescent="0.25">
      <c r="A313" s="3"/>
      <c r="B313" s="2"/>
      <c r="C313" s="2"/>
      <c r="D313" s="72"/>
      <c r="E313" s="4"/>
      <c r="F313" s="345"/>
      <c r="G313" s="352" t="str">
        <f>IFERROR(VLOOKUP(Tabla46[[#This Row],[ID RIESGO]],'1. IDENTIFICACION DEL RIESGO'!$AB$27:$AL$36,11,0),"")</f>
        <v/>
      </c>
      <c r="H313" s="173"/>
      <c r="I313" s="173"/>
      <c r="J313" s="173"/>
      <c r="K313" s="173"/>
      <c r="L313" s="175"/>
      <c r="M313" s="175"/>
      <c r="N313" s="173" t="str">
        <f>IF(Tabla46[[#This Row],[ID RIESGO]]="","",IF(Tabla46[[#This Row],[DESCRIPCION DEL CONTROL]]="",0,15))</f>
        <v/>
      </c>
      <c r="O313" s="169" t="str">
        <f>IF(Tabla46[[#This Row],[ID RIESGO]]="","",IF(Tabla46[[#This Row],[RESPONSABLE DEL CONTROL (CARGO)]]="",0,20))</f>
        <v/>
      </c>
      <c r="P313" s="345">
        <f>IF(Tabla46[[#This Row],[PERIODICIDAD DE EJECUCIÓN DEL CONTROL]]="",0,20)</f>
        <v>0</v>
      </c>
      <c r="Q3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345" t="str">
        <f>IF(ISTEXT(Tabla46[[#This Row],[VALOR EVALUACION DISENO]]),"",IF(Tabla46[[#This Row],[VALOR EVALUACION DISENO]]&gt;96,DATOS!$AV$21,IF(Tabla46[[#This Row],[VALOR EVALUACION DISENO]]&gt;=86,DATOS!$AV$22,DATOS!$AV$23)))</f>
        <v/>
      </c>
      <c r="S313" s="278"/>
      <c r="T313" s="345" t="str">
        <f>IFERROR(VLOOKUP(Tabla46[[#This Row],[% DE CUMPLIMIENTO DE LA EJECUCION DEL CONTROL]],DATOS!$AS$38:$AT$40,2,0),"")</f>
        <v/>
      </c>
      <c r="U313" s="129" t="str">
        <f>IF(Tabla46[[#This Row],[RESULTADO EVALUACIÓN DEL DISEÑO DEL CONTROL]]="","",SUMIFS(DATOS!$AT$49:$AT$57,DATOS!$AR$49:$AR$57,Tabla46[[#This Row],[RESULTADO EVALUACIÓN DEL DISEÑO DEL CONTROL]],DATOS!$AS$49:$AS$57,Tabla46[[#This Row],[RESULTADO EVALUACION DE LA EJECUCION]]))</f>
        <v/>
      </c>
    </row>
    <row r="314" spans="1:21" ht="15" customHeight="1" x14ac:dyDescent="0.25">
      <c r="A314" s="3"/>
      <c r="B314" s="2"/>
      <c r="C314" s="2"/>
      <c r="D314" s="72"/>
      <c r="E314" s="4"/>
      <c r="F314" s="345"/>
      <c r="G314" s="352" t="str">
        <f>IFERROR(VLOOKUP(Tabla46[[#This Row],[ID RIESGO]],'1. IDENTIFICACION DEL RIESGO'!$AB$27:$AL$36,11,0),"")</f>
        <v/>
      </c>
      <c r="H314" s="173"/>
      <c r="I314" s="173"/>
      <c r="J314" s="173"/>
      <c r="K314" s="173"/>
      <c r="L314" s="175"/>
      <c r="M314" s="175"/>
      <c r="N314" s="173" t="str">
        <f>IF(Tabla46[[#This Row],[ID RIESGO]]="","",IF(Tabla46[[#This Row],[DESCRIPCION DEL CONTROL]]="",0,15))</f>
        <v/>
      </c>
      <c r="O314" s="169" t="str">
        <f>IF(Tabla46[[#This Row],[ID RIESGO]]="","",IF(Tabla46[[#This Row],[RESPONSABLE DEL CONTROL (CARGO)]]="",0,20))</f>
        <v/>
      </c>
      <c r="P314" s="345">
        <f>IF(Tabla46[[#This Row],[PERIODICIDAD DE EJECUCIÓN DEL CONTROL]]="",0,20)</f>
        <v>0</v>
      </c>
      <c r="Q3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345" t="str">
        <f>IF(ISTEXT(Tabla46[[#This Row],[VALOR EVALUACION DISENO]]),"",IF(Tabla46[[#This Row],[VALOR EVALUACION DISENO]]&gt;96,DATOS!$AV$21,IF(Tabla46[[#This Row],[VALOR EVALUACION DISENO]]&gt;=86,DATOS!$AV$22,DATOS!$AV$23)))</f>
        <v/>
      </c>
      <c r="S314" s="278"/>
      <c r="T314" s="345" t="str">
        <f>IFERROR(VLOOKUP(Tabla46[[#This Row],[% DE CUMPLIMIENTO DE LA EJECUCION DEL CONTROL]],DATOS!$AS$38:$AT$40,2,0),"")</f>
        <v/>
      </c>
      <c r="U314" s="129" t="str">
        <f>IF(Tabla46[[#This Row],[RESULTADO EVALUACIÓN DEL DISEÑO DEL CONTROL]]="","",SUMIFS(DATOS!$AT$49:$AT$57,DATOS!$AR$49:$AR$57,Tabla46[[#This Row],[RESULTADO EVALUACIÓN DEL DISEÑO DEL CONTROL]],DATOS!$AS$49:$AS$57,Tabla46[[#This Row],[RESULTADO EVALUACION DE LA EJECUCION]]))</f>
        <v/>
      </c>
    </row>
    <row r="315" spans="1:21" ht="15" customHeight="1" x14ac:dyDescent="0.25">
      <c r="A315" s="3"/>
      <c r="B315" s="2"/>
      <c r="C315" s="2"/>
      <c r="D315" s="72"/>
      <c r="E315" s="4"/>
      <c r="F315" s="345"/>
      <c r="G315" s="352" t="str">
        <f>IFERROR(VLOOKUP(Tabla46[[#This Row],[ID RIESGO]],'1. IDENTIFICACION DEL RIESGO'!$AB$27:$AL$36,11,0),"")</f>
        <v/>
      </c>
      <c r="H315" s="173"/>
      <c r="I315" s="173"/>
      <c r="J315" s="173"/>
      <c r="K315" s="173"/>
      <c r="L315" s="175"/>
      <c r="M315" s="175"/>
      <c r="N315" s="173" t="str">
        <f>IF(Tabla46[[#This Row],[ID RIESGO]]="","",IF(Tabla46[[#This Row],[DESCRIPCION DEL CONTROL]]="",0,15))</f>
        <v/>
      </c>
      <c r="O315" s="169" t="str">
        <f>IF(Tabla46[[#This Row],[ID RIESGO]]="","",IF(Tabla46[[#This Row],[RESPONSABLE DEL CONTROL (CARGO)]]="",0,20))</f>
        <v/>
      </c>
      <c r="P315" s="345">
        <f>IF(Tabla46[[#This Row],[PERIODICIDAD DE EJECUCIÓN DEL CONTROL]]="",0,20)</f>
        <v>0</v>
      </c>
      <c r="Q3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345" t="str">
        <f>IF(ISTEXT(Tabla46[[#This Row],[VALOR EVALUACION DISENO]]),"",IF(Tabla46[[#This Row],[VALOR EVALUACION DISENO]]&gt;96,DATOS!$AV$21,IF(Tabla46[[#This Row],[VALOR EVALUACION DISENO]]&gt;=86,DATOS!$AV$22,DATOS!$AV$23)))</f>
        <v/>
      </c>
      <c r="S315" s="278"/>
      <c r="T315" s="345" t="str">
        <f>IFERROR(VLOOKUP(Tabla46[[#This Row],[% DE CUMPLIMIENTO DE LA EJECUCION DEL CONTROL]],DATOS!$AS$38:$AT$40,2,0),"")</f>
        <v/>
      </c>
      <c r="U315" s="129" t="str">
        <f>IF(Tabla46[[#This Row],[RESULTADO EVALUACIÓN DEL DISEÑO DEL CONTROL]]="","",SUMIFS(DATOS!$AT$49:$AT$57,DATOS!$AR$49:$AR$57,Tabla46[[#This Row],[RESULTADO EVALUACIÓN DEL DISEÑO DEL CONTROL]],DATOS!$AS$49:$AS$57,Tabla46[[#This Row],[RESULTADO EVALUACION DE LA EJECUCION]]))</f>
        <v/>
      </c>
    </row>
    <row r="316" spans="1:21" ht="15" customHeight="1" x14ac:dyDescent="0.25">
      <c r="A316" s="3"/>
      <c r="B316" s="2"/>
      <c r="C316" s="2"/>
      <c r="D316" s="72"/>
      <c r="E316" s="4"/>
      <c r="F316" s="345"/>
      <c r="G316" s="352" t="str">
        <f>IFERROR(VLOOKUP(Tabla46[[#This Row],[ID RIESGO]],'1. IDENTIFICACION DEL RIESGO'!$AB$27:$AL$36,11,0),"")</f>
        <v/>
      </c>
      <c r="H316" s="173"/>
      <c r="I316" s="173"/>
      <c r="J316" s="173"/>
      <c r="K316" s="173"/>
      <c r="L316" s="175"/>
      <c r="M316" s="175"/>
      <c r="N316" s="173" t="str">
        <f>IF(Tabla46[[#This Row],[ID RIESGO]]="","",IF(Tabla46[[#This Row],[DESCRIPCION DEL CONTROL]]="",0,15))</f>
        <v/>
      </c>
      <c r="O316" s="169" t="str">
        <f>IF(Tabla46[[#This Row],[ID RIESGO]]="","",IF(Tabla46[[#This Row],[RESPONSABLE DEL CONTROL (CARGO)]]="",0,20))</f>
        <v/>
      </c>
      <c r="P316" s="345">
        <f>IF(Tabla46[[#This Row],[PERIODICIDAD DE EJECUCIÓN DEL CONTROL]]="",0,20)</f>
        <v>0</v>
      </c>
      <c r="Q3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345" t="str">
        <f>IF(ISTEXT(Tabla46[[#This Row],[VALOR EVALUACION DISENO]]),"",IF(Tabla46[[#This Row],[VALOR EVALUACION DISENO]]&gt;96,DATOS!$AV$21,IF(Tabla46[[#This Row],[VALOR EVALUACION DISENO]]&gt;=86,DATOS!$AV$22,DATOS!$AV$23)))</f>
        <v/>
      </c>
      <c r="S316" s="278"/>
      <c r="T316" s="345" t="str">
        <f>IFERROR(VLOOKUP(Tabla46[[#This Row],[% DE CUMPLIMIENTO DE LA EJECUCION DEL CONTROL]],DATOS!$AS$38:$AT$40,2,0),"")</f>
        <v/>
      </c>
      <c r="U316" s="129" t="str">
        <f>IF(Tabla46[[#This Row],[RESULTADO EVALUACIÓN DEL DISEÑO DEL CONTROL]]="","",SUMIFS(DATOS!$AT$49:$AT$57,DATOS!$AR$49:$AR$57,Tabla46[[#This Row],[RESULTADO EVALUACIÓN DEL DISEÑO DEL CONTROL]],DATOS!$AS$49:$AS$57,Tabla46[[#This Row],[RESULTADO EVALUACION DE LA EJECUCION]]))</f>
        <v/>
      </c>
    </row>
    <row r="317" spans="1:21" ht="15" customHeight="1" x14ac:dyDescent="0.25">
      <c r="A317" s="3"/>
      <c r="B317" s="2"/>
      <c r="C317" s="2"/>
      <c r="D317" s="72"/>
      <c r="E317" s="4"/>
      <c r="F317" s="345"/>
      <c r="G317" s="352" t="str">
        <f>IFERROR(VLOOKUP(Tabla46[[#This Row],[ID RIESGO]],'1. IDENTIFICACION DEL RIESGO'!$AB$27:$AL$36,11,0),"")</f>
        <v/>
      </c>
      <c r="H317" s="173"/>
      <c r="I317" s="173"/>
      <c r="J317" s="173"/>
      <c r="K317" s="173"/>
      <c r="L317" s="175"/>
      <c r="M317" s="175"/>
      <c r="N317" s="173" t="str">
        <f>IF(Tabla46[[#This Row],[ID RIESGO]]="","",IF(Tabla46[[#This Row],[DESCRIPCION DEL CONTROL]]="",0,15))</f>
        <v/>
      </c>
      <c r="O317" s="169" t="str">
        <f>IF(Tabla46[[#This Row],[ID RIESGO]]="","",IF(Tabla46[[#This Row],[RESPONSABLE DEL CONTROL (CARGO)]]="",0,20))</f>
        <v/>
      </c>
      <c r="P317" s="345">
        <f>IF(Tabla46[[#This Row],[PERIODICIDAD DE EJECUCIÓN DEL CONTROL]]="",0,20)</f>
        <v>0</v>
      </c>
      <c r="Q3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345" t="str">
        <f>IF(ISTEXT(Tabla46[[#This Row],[VALOR EVALUACION DISENO]]),"",IF(Tabla46[[#This Row],[VALOR EVALUACION DISENO]]&gt;96,DATOS!$AV$21,IF(Tabla46[[#This Row],[VALOR EVALUACION DISENO]]&gt;=86,DATOS!$AV$22,DATOS!$AV$23)))</f>
        <v/>
      </c>
      <c r="S317" s="278"/>
      <c r="T317" s="345" t="str">
        <f>IFERROR(VLOOKUP(Tabla46[[#This Row],[% DE CUMPLIMIENTO DE LA EJECUCION DEL CONTROL]],DATOS!$AS$38:$AT$40,2,0),"")</f>
        <v/>
      </c>
      <c r="U317" s="129" t="str">
        <f>IF(Tabla46[[#This Row],[RESULTADO EVALUACIÓN DEL DISEÑO DEL CONTROL]]="","",SUMIFS(DATOS!$AT$49:$AT$57,DATOS!$AR$49:$AR$57,Tabla46[[#This Row],[RESULTADO EVALUACIÓN DEL DISEÑO DEL CONTROL]],DATOS!$AS$49:$AS$57,Tabla46[[#This Row],[RESULTADO EVALUACION DE LA EJECUCION]]))</f>
        <v/>
      </c>
    </row>
    <row r="318" spans="1:21" ht="15" customHeight="1" x14ac:dyDescent="0.25">
      <c r="A318" s="3"/>
      <c r="B318" s="2"/>
      <c r="C318" s="2"/>
      <c r="D318" s="72"/>
      <c r="E318" s="4"/>
      <c r="F318" s="345"/>
      <c r="G318" s="352" t="str">
        <f>IFERROR(VLOOKUP(Tabla46[[#This Row],[ID RIESGO]],'1. IDENTIFICACION DEL RIESGO'!$AB$27:$AL$36,11,0),"")</f>
        <v/>
      </c>
      <c r="H318" s="173"/>
      <c r="I318" s="173"/>
      <c r="J318" s="173"/>
      <c r="K318" s="173"/>
      <c r="L318" s="175"/>
      <c r="M318" s="175"/>
      <c r="N318" s="173" t="str">
        <f>IF(Tabla46[[#This Row],[ID RIESGO]]="","",IF(Tabla46[[#This Row],[DESCRIPCION DEL CONTROL]]="",0,15))</f>
        <v/>
      </c>
      <c r="O318" s="169" t="str">
        <f>IF(Tabla46[[#This Row],[ID RIESGO]]="","",IF(Tabla46[[#This Row],[RESPONSABLE DEL CONTROL (CARGO)]]="",0,20))</f>
        <v/>
      </c>
      <c r="P318" s="345">
        <f>IF(Tabla46[[#This Row],[PERIODICIDAD DE EJECUCIÓN DEL CONTROL]]="",0,20)</f>
        <v>0</v>
      </c>
      <c r="Q3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345" t="str">
        <f>IF(ISTEXT(Tabla46[[#This Row],[VALOR EVALUACION DISENO]]),"",IF(Tabla46[[#This Row],[VALOR EVALUACION DISENO]]&gt;96,DATOS!$AV$21,IF(Tabla46[[#This Row],[VALOR EVALUACION DISENO]]&gt;=86,DATOS!$AV$22,DATOS!$AV$23)))</f>
        <v/>
      </c>
      <c r="S318" s="278"/>
      <c r="T318" s="345" t="str">
        <f>IFERROR(VLOOKUP(Tabla46[[#This Row],[% DE CUMPLIMIENTO DE LA EJECUCION DEL CONTROL]],DATOS!$AS$38:$AT$40,2,0),"")</f>
        <v/>
      </c>
      <c r="U318" s="129" t="str">
        <f>IF(Tabla46[[#This Row],[RESULTADO EVALUACIÓN DEL DISEÑO DEL CONTROL]]="","",SUMIFS(DATOS!$AT$49:$AT$57,DATOS!$AR$49:$AR$57,Tabla46[[#This Row],[RESULTADO EVALUACIÓN DEL DISEÑO DEL CONTROL]],DATOS!$AS$49:$AS$57,Tabla46[[#This Row],[RESULTADO EVALUACION DE LA EJECUCION]]))</f>
        <v/>
      </c>
    </row>
    <row r="319" spans="1:21" ht="15" customHeight="1" x14ac:dyDescent="0.25">
      <c r="A319" s="3"/>
      <c r="B319" s="2"/>
      <c r="C319" s="2"/>
      <c r="D319" s="72"/>
      <c r="E319" s="4"/>
      <c r="F319" s="345"/>
      <c r="G319" s="352" t="str">
        <f>IFERROR(VLOOKUP(Tabla46[[#This Row],[ID RIESGO]],'1. IDENTIFICACION DEL RIESGO'!$AB$27:$AL$36,11,0),"")</f>
        <v/>
      </c>
      <c r="H319" s="173"/>
      <c r="I319" s="173"/>
      <c r="J319" s="173"/>
      <c r="K319" s="173"/>
      <c r="L319" s="175"/>
      <c r="M319" s="175"/>
      <c r="N319" s="173" t="str">
        <f>IF(Tabla46[[#This Row],[ID RIESGO]]="","",IF(Tabla46[[#This Row],[DESCRIPCION DEL CONTROL]]="",0,15))</f>
        <v/>
      </c>
      <c r="O319" s="169" t="str">
        <f>IF(Tabla46[[#This Row],[ID RIESGO]]="","",IF(Tabla46[[#This Row],[RESPONSABLE DEL CONTROL (CARGO)]]="",0,20))</f>
        <v/>
      </c>
      <c r="P319" s="345">
        <f>IF(Tabla46[[#This Row],[PERIODICIDAD DE EJECUCIÓN DEL CONTROL]]="",0,20)</f>
        <v>0</v>
      </c>
      <c r="Q3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345" t="str">
        <f>IF(ISTEXT(Tabla46[[#This Row],[VALOR EVALUACION DISENO]]),"",IF(Tabla46[[#This Row],[VALOR EVALUACION DISENO]]&gt;96,DATOS!$AV$21,IF(Tabla46[[#This Row],[VALOR EVALUACION DISENO]]&gt;=86,DATOS!$AV$22,DATOS!$AV$23)))</f>
        <v/>
      </c>
      <c r="S319" s="278"/>
      <c r="T319" s="345" t="str">
        <f>IFERROR(VLOOKUP(Tabla46[[#This Row],[% DE CUMPLIMIENTO DE LA EJECUCION DEL CONTROL]],DATOS!$AS$38:$AT$40,2,0),"")</f>
        <v/>
      </c>
      <c r="U319" s="129" t="str">
        <f>IF(Tabla46[[#This Row],[RESULTADO EVALUACIÓN DEL DISEÑO DEL CONTROL]]="","",SUMIFS(DATOS!$AT$49:$AT$57,DATOS!$AR$49:$AR$57,Tabla46[[#This Row],[RESULTADO EVALUACIÓN DEL DISEÑO DEL CONTROL]],DATOS!$AS$49:$AS$57,Tabla46[[#This Row],[RESULTADO EVALUACION DE LA EJECUCION]]))</f>
        <v/>
      </c>
    </row>
    <row r="320" spans="1:21" ht="15" customHeight="1" x14ac:dyDescent="0.25">
      <c r="A320" s="3"/>
      <c r="B320" s="2"/>
      <c r="C320" s="2"/>
      <c r="D320" s="72"/>
      <c r="E320" s="4"/>
      <c r="F320" s="345"/>
      <c r="G320" s="352" t="str">
        <f>IFERROR(VLOOKUP(Tabla46[[#This Row],[ID RIESGO]],'1. IDENTIFICACION DEL RIESGO'!$AB$27:$AL$36,11,0),"")</f>
        <v/>
      </c>
      <c r="H320" s="173"/>
      <c r="I320" s="173"/>
      <c r="J320" s="173"/>
      <c r="K320" s="173"/>
      <c r="L320" s="175"/>
      <c r="M320" s="175"/>
      <c r="N320" s="173" t="str">
        <f>IF(Tabla46[[#This Row],[ID RIESGO]]="","",IF(Tabla46[[#This Row],[DESCRIPCION DEL CONTROL]]="",0,15))</f>
        <v/>
      </c>
      <c r="O320" s="169" t="str">
        <f>IF(Tabla46[[#This Row],[ID RIESGO]]="","",IF(Tabla46[[#This Row],[RESPONSABLE DEL CONTROL (CARGO)]]="",0,20))</f>
        <v/>
      </c>
      <c r="P320" s="345">
        <f>IF(Tabla46[[#This Row],[PERIODICIDAD DE EJECUCIÓN DEL CONTROL]]="",0,20)</f>
        <v>0</v>
      </c>
      <c r="Q3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345" t="str">
        <f>IF(ISTEXT(Tabla46[[#This Row],[VALOR EVALUACION DISENO]]),"",IF(Tabla46[[#This Row],[VALOR EVALUACION DISENO]]&gt;96,DATOS!$AV$21,IF(Tabla46[[#This Row],[VALOR EVALUACION DISENO]]&gt;=86,DATOS!$AV$22,DATOS!$AV$23)))</f>
        <v/>
      </c>
      <c r="S320" s="278"/>
      <c r="T320" s="345" t="str">
        <f>IFERROR(VLOOKUP(Tabla46[[#This Row],[% DE CUMPLIMIENTO DE LA EJECUCION DEL CONTROL]],DATOS!$AS$38:$AT$40,2,0),"")</f>
        <v/>
      </c>
      <c r="U320" s="129" t="str">
        <f>IF(Tabla46[[#This Row],[RESULTADO EVALUACIÓN DEL DISEÑO DEL CONTROL]]="","",SUMIFS(DATOS!$AT$49:$AT$57,DATOS!$AR$49:$AR$57,Tabla46[[#This Row],[RESULTADO EVALUACIÓN DEL DISEÑO DEL CONTROL]],DATOS!$AS$49:$AS$57,Tabla46[[#This Row],[RESULTADO EVALUACION DE LA EJECUCION]]))</f>
        <v/>
      </c>
    </row>
    <row r="321" spans="1:21" ht="15" customHeight="1" x14ac:dyDescent="0.25">
      <c r="A321" s="3"/>
      <c r="B321" s="2"/>
      <c r="C321" s="2"/>
      <c r="D321" s="72"/>
      <c r="E321" s="4"/>
      <c r="F321" s="345"/>
      <c r="G321" s="352" t="str">
        <f>IFERROR(VLOOKUP(Tabla46[[#This Row],[ID RIESGO]],'1. IDENTIFICACION DEL RIESGO'!$AB$27:$AL$36,11,0),"")</f>
        <v/>
      </c>
      <c r="H321" s="173"/>
      <c r="I321" s="173"/>
      <c r="J321" s="173"/>
      <c r="K321" s="173"/>
      <c r="L321" s="175"/>
      <c r="M321" s="175"/>
      <c r="N321" s="173" t="str">
        <f>IF(Tabla46[[#This Row],[ID RIESGO]]="","",IF(Tabla46[[#This Row],[DESCRIPCION DEL CONTROL]]="",0,15))</f>
        <v/>
      </c>
      <c r="O321" s="169" t="str">
        <f>IF(Tabla46[[#This Row],[ID RIESGO]]="","",IF(Tabla46[[#This Row],[RESPONSABLE DEL CONTROL (CARGO)]]="",0,20))</f>
        <v/>
      </c>
      <c r="P321" s="345">
        <f>IF(Tabla46[[#This Row],[PERIODICIDAD DE EJECUCIÓN DEL CONTROL]]="",0,20)</f>
        <v>0</v>
      </c>
      <c r="Q3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345" t="str">
        <f>IF(ISTEXT(Tabla46[[#This Row],[VALOR EVALUACION DISENO]]),"",IF(Tabla46[[#This Row],[VALOR EVALUACION DISENO]]&gt;96,DATOS!$AV$21,IF(Tabla46[[#This Row],[VALOR EVALUACION DISENO]]&gt;=86,DATOS!$AV$22,DATOS!$AV$23)))</f>
        <v/>
      </c>
      <c r="S321" s="278"/>
      <c r="T321" s="345" t="str">
        <f>IFERROR(VLOOKUP(Tabla46[[#This Row],[% DE CUMPLIMIENTO DE LA EJECUCION DEL CONTROL]],DATOS!$AS$38:$AT$40,2,0),"")</f>
        <v/>
      </c>
      <c r="U321" s="129" t="str">
        <f>IF(Tabla46[[#This Row],[RESULTADO EVALUACIÓN DEL DISEÑO DEL CONTROL]]="","",SUMIFS(DATOS!$AT$49:$AT$57,DATOS!$AR$49:$AR$57,Tabla46[[#This Row],[RESULTADO EVALUACIÓN DEL DISEÑO DEL CONTROL]],DATOS!$AS$49:$AS$57,Tabla46[[#This Row],[RESULTADO EVALUACION DE LA EJECUCION]]))</f>
        <v/>
      </c>
    </row>
    <row r="322" spans="1:21" ht="15" customHeight="1" x14ac:dyDescent="0.25">
      <c r="A322" s="3"/>
      <c r="B322" s="2"/>
      <c r="C322" s="2"/>
      <c r="D322" s="72"/>
      <c r="E322" s="4"/>
      <c r="F322" s="345"/>
      <c r="G322" s="352" t="str">
        <f>IFERROR(VLOOKUP(Tabla46[[#This Row],[ID RIESGO]],'1. IDENTIFICACION DEL RIESGO'!$AB$27:$AL$36,11,0),"")</f>
        <v/>
      </c>
      <c r="H322" s="173"/>
      <c r="I322" s="173"/>
      <c r="J322" s="173"/>
      <c r="K322" s="173"/>
      <c r="L322" s="175"/>
      <c r="M322" s="175"/>
      <c r="N322" s="173" t="str">
        <f>IF(Tabla46[[#This Row],[ID RIESGO]]="","",IF(Tabla46[[#This Row],[DESCRIPCION DEL CONTROL]]="",0,15))</f>
        <v/>
      </c>
      <c r="O322" s="169" t="str">
        <f>IF(Tabla46[[#This Row],[ID RIESGO]]="","",IF(Tabla46[[#This Row],[RESPONSABLE DEL CONTROL (CARGO)]]="",0,20))</f>
        <v/>
      </c>
      <c r="P322" s="345">
        <f>IF(Tabla46[[#This Row],[PERIODICIDAD DE EJECUCIÓN DEL CONTROL]]="",0,20)</f>
        <v>0</v>
      </c>
      <c r="Q3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345" t="str">
        <f>IF(ISTEXT(Tabla46[[#This Row],[VALOR EVALUACION DISENO]]),"",IF(Tabla46[[#This Row],[VALOR EVALUACION DISENO]]&gt;96,DATOS!$AV$21,IF(Tabla46[[#This Row],[VALOR EVALUACION DISENO]]&gt;=86,DATOS!$AV$22,DATOS!$AV$23)))</f>
        <v/>
      </c>
      <c r="S322" s="278"/>
      <c r="T322" s="345" t="str">
        <f>IFERROR(VLOOKUP(Tabla46[[#This Row],[% DE CUMPLIMIENTO DE LA EJECUCION DEL CONTROL]],DATOS!$AS$38:$AT$40,2,0),"")</f>
        <v/>
      </c>
      <c r="U322" s="129" t="str">
        <f>IF(Tabla46[[#This Row],[RESULTADO EVALUACIÓN DEL DISEÑO DEL CONTROL]]="","",SUMIFS(DATOS!$AT$49:$AT$57,DATOS!$AR$49:$AR$57,Tabla46[[#This Row],[RESULTADO EVALUACIÓN DEL DISEÑO DEL CONTROL]],DATOS!$AS$49:$AS$57,Tabla46[[#This Row],[RESULTADO EVALUACION DE LA EJECUCION]]))</f>
        <v/>
      </c>
    </row>
    <row r="323" spans="1:21" ht="15" customHeight="1" x14ac:dyDescent="0.25">
      <c r="A323" s="3"/>
      <c r="B323" s="2"/>
      <c r="C323" s="2"/>
      <c r="D323" s="72"/>
      <c r="E323" s="4"/>
      <c r="F323" s="345"/>
      <c r="G323" s="352" t="str">
        <f>IFERROR(VLOOKUP(Tabla46[[#This Row],[ID RIESGO]],'1. IDENTIFICACION DEL RIESGO'!$AB$27:$AL$36,11,0),"")</f>
        <v/>
      </c>
      <c r="H323" s="173"/>
      <c r="I323" s="173"/>
      <c r="J323" s="173"/>
      <c r="K323" s="173"/>
      <c r="L323" s="175"/>
      <c r="M323" s="175"/>
      <c r="N323" s="173" t="str">
        <f>IF(Tabla46[[#This Row],[ID RIESGO]]="","",IF(Tabla46[[#This Row],[DESCRIPCION DEL CONTROL]]="",0,15))</f>
        <v/>
      </c>
      <c r="O323" s="169" t="str">
        <f>IF(Tabla46[[#This Row],[ID RIESGO]]="","",IF(Tabla46[[#This Row],[RESPONSABLE DEL CONTROL (CARGO)]]="",0,20))</f>
        <v/>
      </c>
      <c r="P323" s="345">
        <f>IF(Tabla46[[#This Row],[PERIODICIDAD DE EJECUCIÓN DEL CONTROL]]="",0,20)</f>
        <v>0</v>
      </c>
      <c r="Q3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345" t="str">
        <f>IF(ISTEXT(Tabla46[[#This Row],[VALOR EVALUACION DISENO]]),"",IF(Tabla46[[#This Row],[VALOR EVALUACION DISENO]]&gt;96,DATOS!$AV$21,IF(Tabla46[[#This Row],[VALOR EVALUACION DISENO]]&gt;=86,DATOS!$AV$22,DATOS!$AV$23)))</f>
        <v/>
      </c>
      <c r="S323" s="278"/>
      <c r="T323" s="345" t="str">
        <f>IFERROR(VLOOKUP(Tabla46[[#This Row],[% DE CUMPLIMIENTO DE LA EJECUCION DEL CONTROL]],DATOS!$AS$38:$AT$40,2,0),"")</f>
        <v/>
      </c>
      <c r="U323" s="129" t="str">
        <f>IF(Tabla46[[#This Row],[RESULTADO EVALUACIÓN DEL DISEÑO DEL CONTROL]]="","",SUMIFS(DATOS!$AT$49:$AT$57,DATOS!$AR$49:$AR$57,Tabla46[[#This Row],[RESULTADO EVALUACIÓN DEL DISEÑO DEL CONTROL]],DATOS!$AS$49:$AS$57,Tabla46[[#This Row],[RESULTADO EVALUACION DE LA EJECUCION]]))</f>
        <v/>
      </c>
    </row>
    <row r="324" spans="1:21" ht="15" customHeight="1" x14ac:dyDescent="0.25">
      <c r="A324" s="3"/>
      <c r="B324" s="2"/>
      <c r="C324" s="2"/>
      <c r="D324" s="72"/>
      <c r="E324" s="4"/>
      <c r="F324" s="345"/>
      <c r="G324" s="352" t="str">
        <f>IFERROR(VLOOKUP(Tabla46[[#This Row],[ID RIESGO]],'1. IDENTIFICACION DEL RIESGO'!$AB$27:$AL$36,11,0),"")</f>
        <v/>
      </c>
      <c r="H324" s="173"/>
      <c r="I324" s="173"/>
      <c r="J324" s="173"/>
      <c r="K324" s="173"/>
      <c r="L324" s="175"/>
      <c r="M324" s="175"/>
      <c r="N324" s="173" t="str">
        <f>IF(Tabla46[[#This Row],[ID RIESGO]]="","",IF(Tabla46[[#This Row],[DESCRIPCION DEL CONTROL]]="",0,15))</f>
        <v/>
      </c>
      <c r="O324" s="169" t="str">
        <f>IF(Tabla46[[#This Row],[ID RIESGO]]="","",IF(Tabla46[[#This Row],[RESPONSABLE DEL CONTROL (CARGO)]]="",0,20))</f>
        <v/>
      </c>
      <c r="P324" s="345">
        <f>IF(Tabla46[[#This Row],[PERIODICIDAD DE EJECUCIÓN DEL CONTROL]]="",0,20)</f>
        <v>0</v>
      </c>
      <c r="Q3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345" t="str">
        <f>IF(ISTEXT(Tabla46[[#This Row],[VALOR EVALUACION DISENO]]),"",IF(Tabla46[[#This Row],[VALOR EVALUACION DISENO]]&gt;96,DATOS!$AV$21,IF(Tabla46[[#This Row],[VALOR EVALUACION DISENO]]&gt;=86,DATOS!$AV$22,DATOS!$AV$23)))</f>
        <v/>
      </c>
      <c r="S324" s="278"/>
      <c r="T324" s="345" t="str">
        <f>IFERROR(VLOOKUP(Tabla46[[#This Row],[% DE CUMPLIMIENTO DE LA EJECUCION DEL CONTROL]],DATOS!$AS$38:$AT$40,2,0),"")</f>
        <v/>
      </c>
      <c r="U324" s="129" t="str">
        <f>IF(Tabla46[[#This Row],[RESULTADO EVALUACIÓN DEL DISEÑO DEL CONTROL]]="","",SUMIFS(DATOS!$AT$49:$AT$57,DATOS!$AR$49:$AR$57,Tabla46[[#This Row],[RESULTADO EVALUACIÓN DEL DISEÑO DEL CONTROL]],DATOS!$AS$49:$AS$57,Tabla46[[#This Row],[RESULTADO EVALUACION DE LA EJECUCION]]))</f>
        <v/>
      </c>
    </row>
    <row r="325" spans="1:21" ht="15" customHeight="1" x14ac:dyDescent="0.25">
      <c r="A325" s="3"/>
      <c r="B325" s="2"/>
      <c r="C325" s="2"/>
      <c r="D325" s="72"/>
      <c r="E325" s="4"/>
      <c r="F325" s="345"/>
      <c r="G325" s="352" t="str">
        <f>IFERROR(VLOOKUP(Tabla46[[#This Row],[ID RIESGO]],'1. IDENTIFICACION DEL RIESGO'!$AB$27:$AL$36,11,0),"")</f>
        <v/>
      </c>
      <c r="H325" s="173"/>
      <c r="I325" s="173"/>
      <c r="J325" s="173"/>
      <c r="K325" s="173"/>
      <c r="L325" s="175"/>
      <c r="M325" s="175"/>
      <c r="N325" s="173" t="str">
        <f>IF(Tabla46[[#This Row],[ID RIESGO]]="","",IF(Tabla46[[#This Row],[DESCRIPCION DEL CONTROL]]="",0,15))</f>
        <v/>
      </c>
      <c r="O325" s="169" t="str">
        <f>IF(Tabla46[[#This Row],[ID RIESGO]]="","",IF(Tabla46[[#This Row],[RESPONSABLE DEL CONTROL (CARGO)]]="",0,20))</f>
        <v/>
      </c>
      <c r="P325" s="345">
        <f>IF(Tabla46[[#This Row],[PERIODICIDAD DE EJECUCIÓN DEL CONTROL]]="",0,20)</f>
        <v>0</v>
      </c>
      <c r="Q3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345" t="str">
        <f>IF(ISTEXT(Tabla46[[#This Row],[VALOR EVALUACION DISENO]]),"",IF(Tabla46[[#This Row],[VALOR EVALUACION DISENO]]&gt;96,DATOS!$AV$21,IF(Tabla46[[#This Row],[VALOR EVALUACION DISENO]]&gt;=86,DATOS!$AV$22,DATOS!$AV$23)))</f>
        <v/>
      </c>
      <c r="S325" s="278"/>
      <c r="T325" s="345" t="str">
        <f>IFERROR(VLOOKUP(Tabla46[[#This Row],[% DE CUMPLIMIENTO DE LA EJECUCION DEL CONTROL]],DATOS!$AS$38:$AT$40,2,0),"")</f>
        <v/>
      </c>
      <c r="U325" s="129" t="str">
        <f>IF(Tabla46[[#This Row],[RESULTADO EVALUACIÓN DEL DISEÑO DEL CONTROL]]="","",SUMIFS(DATOS!$AT$49:$AT$57,DATOS!$AR$49:$AR$57,Tabla46[[#This Row],[RESULTADO EVALUACIÓN DEL DISEÑO DEL CONTROL]],DATOS!$AS$49:$AS$57,Tabla46[[#This Row],[RESULTADO EVALUACION DE LA EJECUCION]]))</f>
        <v/>
      </c>
    </row>
    <row r="326" spans="1:21" ht="15" customHeight="1" x14ac:dyDescent="0.25">
      <c r="A326" s="3"/>
      <c r="B326" s="2"/>
      <c r="C326" s="2"/>
      <c r="D326" s="72"/>
      <c r="E326" s="4"/>
      <c r="F326" s="345"/>
      <c r="G326" s="352" t="str">
        <f>IFERROR(VLOOKUP(Tabla46[[#This Row],[ID RIESGO]],'1. IDENTIFICACION DEL RIESGO'!$AB$27:$AL$36,11,0),"")</f>
        <v/>
      </c>
      <c r="H326" s="173"/>
      <c r="I326" s="173"/>
      <c r="J326" s="173"/>
      <c r="K326" s="173"/>
      <c r="L326" s="175"/>
      <c r="M326" s="175"/>
      <c r="N326" s="173" t="str">
        <f>IF(Tabla46[[#This Row],[ID RIESGO]]="","",IF(Tabla46[[#This Row],[DESCRIPCION DEL CONTROL]]="",0,15))</f>
        <v/>
      </c>
      <c r="O326" s="169" t="str">
        <f>IF(Tabla46[[#This Row],[ID RIESGO]]="","",IF(Tabla46[[#This Row],[RESPONSABLE DEL CONTROL (CARGO)]]="",0,20))</f>
        <v/>
      </c>
      <c r="P326" s="345">
        <f>IF(Tabla46[[#This Row],[PERIODICIDAD DE EJECUCIÓN DEL CONTROL]]="",0,20)</f>
        <v>0</v>
      </c>
      <c r="Q3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345" t="str">
        <f>IF(ISTEXT(Tabla46[[#This Row],[VALOR EVALUACION DISENO]]),"",IF(Tabla46[[#This Row],[VALOR EVALUACION DISENO]]&gt;96,DATOS!$AV$21,IF(Tabla46[[#This Row],[VALOR EVALUACION DISENO]]&gt;=86,DATOS!$AV$22,DATOS!$AV$23)))</f>
        <v/>
      </c>
      <c r="S326" s="278"/>
      <c r="T326" s="345" t="str">
        <f>IFERROR(VLOOKUP(Tabla46[[#This Row],[% DE CUMPLIMIENTO DE LA EJECUCION DEL CONTROL]],DATOS!$AS$38:$AT$40,2,0),"")</f>
        <v/>
      </c>
      <c r="U326" s="129" t="str">
        <f>IF(Tabla46[[#This Row],[RESULTADO EVALUACIÓN DEL DISEÑO DEL CONTROL]]="","",SUMIFS(DATOS!$AT$49:$AT$57,DATOS!$AR$49:$AR$57,Tabla46[[#This Row],[RESULTADO EVALUACIÓN DEL DISEÑO DEL CONTROL]],DATOS!$AS$49:$AS$57,Tabla46[[#This Row],[RESULTADO EVALUACION DE LA EJECUCION]]))</f>
        <v/>
      </c>
    </row>
    <row r="327" spans="1:21" ht="15" customHeight="1" x14ac:dyDescent="0.25">
      <c r="A327" s="3"/>
      <c r="B327" s="2"/>
      <c r="C327" s="2"/>
      <c r="D327" s="72"/>
      <c r="E327" s="4"/>
      <c r="F327" s="345"/>
      <c r="G327" s="352" t="str">
        <f>IFERROR(VLOOKUP(Tabla46[[#This Row],[ID RIESGO]],'1. IDENTIFICACION DEL RIESGO'!$AB$27:$AL$36,11,0),"")</f>
        <v/>
      </c>
      <c r="H327" s="173"/>
      <c r="I327" s="173"/>
      <c r="J327" s="173"/>
      <c r="K327" s="173"/>
      <c r="L327" s="175"/>
      <c r="M327" s="175"/>
      <c r="N327" s="173" t="str">
        <f>IF(Tabla46[[#This Row],[ID RIESGO]]="","",IF(Tabla46[[#This Row],[DESCRIPCION DEL CONTROL]]="",0,15))</f>
        <v/>
      </c>
      <c r="O327" s="169" t="str">
        <f>IF(Tabla46[[#This Row],[ID RIESGO]]="","",IF(Tabla46[[#This Row],[RESPONSABLE DEL CONTROL (CARGO)]]="",0,20))</f>
        <v/>
      </c>
      <c r="P327" s="345">
        <f>IF(Tabla46[[#This Row],[PERIODICIDAD DE EJECUCIÓN DEL CONTROL]]="",0,20)</f>
        <v>0</v>
      </c>
      <c r="Q3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345" t="str">
        <f>IF(ISTEXT(Tabla46[[#This Row],[VALOR EVALUACION DISENO]]),"",IF(Tabla46[[#This Row],[VALOR EVALUACION DISENO]]&gt;96,DATOS!$AV$21,IF(Tabla46[[#This Row],[VALOR EVALUACION DISENO]]&gt;=86,DATOS!$AV$22,DATOS!$AV$23)))</f>
        <v/>
      </c>
      <c r="S327" s="278"/>
      <c r="T327" s="345" t="str">
        <f>IFERROR(VLOOKUP(Tabla46[[#This Row],[% DE CUMPLIMIENTO DE LA EJECUCION DEL CONTROL]],DATOS!$AS$38:$AT$40,2,0),"")</f>
        <v/>
      </c>
      <c r="U327" s="129" t="str">
        <f>IF(Tabla46[[#This Row],[RESULTADO EVALUACIÓN DEL DISEÑO DEL CONTROL]]="","",SUMIFS(DATOS!$AT$49:$AT$57,DATOS!$AR$49:$AR$57,Tabla46[[#This Row],[RESULTADO EVALUACIÓN DEL DISEÑO DEL CONTROL]],DATOS!$AS$49:$AS$57,Tabla46[[#This Row],[RESULTADO EVALUACION DE LA EJECUCION]]))</f>
        <v/>
      </c>
    </row>
    <row r="328" spans="1:21" ht="15" customHeight="1" x14ac:dyDescent="0.25">
      <c r="A328" s="3"/>
      <c r="B328" s="2"/>
      <c r="C328" s="2"/>
      <c r="D328" s="72"/>
      <c r="E328" s="4"/>
      <c r="F328" s="345"/>
      <c r="G328" s="352" t="str">
        <f>IFERROR(VLOOKUP(Tabla46[[#This Row],[ID RIESGO]],'1. IDENTIFICACION DEL RIESGO'!$AB$27:$AL$36,11,0),"")</f>
        <v/>
      </c>
      <c r="H328" s="173"/>
      <c r="I328" s="173"/>
      <c r="J328" s="173"/>
      <c r="K328" s="173"/>
      <c r="L328" s="175"/>
      <c r="M328" s="175"/>
      <c r="N328" s="173" t="str">
        <f>IF(Tabla46[[#This Row],[ID RIESGO]]="","",IF(Tabla46[[#This Row],[DESCRIPCION DEL CONTROL]]="",0,15))</f>
        <v/>
      </c>
      <c r="O328" s="169" t="str">
        <f>IF(Tabla46[[#This Row],[ID RIESGO]]="","",IF(Tabla46[[#This Row],[RESPONSABLE DEL CONTROL (CARGO)]]="",0,20))</f>
        <v/>
      </c>
      <c r="P328" s="345">
        <f>IF(Tabla46[[#This Row],[PERIODICIDAD DE EJECUCIÓN DEL CONTROL]]="",0,20)</f>
        <v>0</v>
      </c>
      <c r="Q3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345" t="str">
        <f>IF(ISTEXT(Tabla46[[#This Row],[VALOR EVALUACION DISENO]]),"",IF(Tabla46[[#This Row],[VALOR EVALUACION DISENO]]&gt;96,DATOS!$AV$21,IF(Tabla46[[#This Row],[VALOR EVALUACION DISENO]]&gt;=86,DATOS!$AV$22,DATOS!$AV$23)))</f>
        <v/>
      </c>
      <c r="S328" s="278"/>
      <c r="T328" s="345" t="str">
        <f>IFERROR(VLOOKUP(Tabla46[[#This Row],[% DE CUMPLIMIENTO DE LA EJECUCION DEL CONTROL]],DATOS!$AS$38:$AT$40,2,0),"")</f>
        <v/>
      </c>
      <c r="U328" s="129" t="str">
        <f>IF(Tabla46[[#This Row],[RESULTADO EVALUACIÓN DEL DISEÑO DEL CONTROL]]="","",SUMIFS(DATOS!$AT$49:$AT$57,DATOS!$AR$49:$AR$57,Tabla46[[#This Row],[RESULTADO EVALUACIÓN DEL DISEÑO DEL CONTROL]],DATOS!$AS$49:$AS$57,Tabla46[[#This Row],[RESULTADO EVALUACION DE LA EJECUCION]]))</f>
        <v/>
      </c>
    </row>
    <row r="329" spans="1:21" ht="15" customHeight="1" x14ac:dyDescent="0.25">
      <c r="A329" s="3"/>
      <c r="B329" s="2"/>
      <c r="C329" s="2"/>
      <c r="D329" s="72"/>
      <c r="E329" s="4"/>
      <c r="F329" s="345"/>
      <c r="G329" s="352" t="str">
        <f>IFERROR(VLOOKUP(Tabla46[[#This Row],[ID RIESGO]],'1. IDENTIFICACION DEL RIESGO'!$AB$27:$AL$36,11,0),"")</f>
        <v/>
      </c>
      <c r="H329" s="173"/>
      <c r="I329" s="173"/>
      <c r="J329" s="173"/>
      <c r="K329" s="173"/>
      <c r="L329" s="175"/>
      <c r="M329" s="175"/>
      <c r="N329" s="173" t="str">
        <f>IF(Tabla46[[#This Row],[ID RIESGO]]="","",IF(Tabla46[[#This Row],[DESCRIPCION DEL CONTROL]]="",0,15))</f>
        <v/>
      </c>
      <c r="O329" s="169" t="str">
        <f>IF(Tabla46[[#This Row],[ID RIESGO]]="","",IF(Tabla46[[#This Row],[RESPONSABLE DEL CONTROL (CARGO)]]="",0,20))</f>
        <v/>
      </c>
      <c r="P329" s="345">
        <f>IF(Tabla46[[#This Row],[PERIODICIDAD DE EJECUCIÓN DEL CONTROL]]="",0,20)</f>
        <v>0</v>
      </c>
      <c r="Q3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345" t="str">
        <f>IF(ISTEXT(Tabla46[[#This Row],[VALOR EVALUACION DISENO]]),"",IF(Tabla46[[#This Row],[VALOR EVALUACION DISENO]]&gt;96,DATOS!$AV$21,IF(Tabla46[[#This Row],[VALOR EVALUACION DISENO]]&gt;=86,DATOS!$AV$22,DATOS!$AV$23)))</f>
        <v/>
      </c>
      <c r="S329" s="278"/>
      <c r="T329" s="345" t="str">
        <f>IFERROR(VLOOKUP(Tabla46[[#This Row],[% DE CUMPLIMIENTO DE LA EJECUCION DEL CONTROL]],DATOS!$AS$38:$AT$40,2,0),"")</f>
        <v/>
      </c>
      <c r="U329" s="129" t="str">
        <f>IF(Tabla46[[#This Row],[RESULTADO EVALUACIÓN DEL DISEÑO DEL CONTROL]]="","",SUMIFS(DATOS!$AT$49:$AT$57,DATOS!$AR$49:$AR$57,Tabla46[[#This Row],[RESULTADO EVALUACIÓN DEL DISEÑO DEL CONTROL]],DATOS!$AS$49:$AS$57,Tabla46[[#This Row],[RESULTADO EVALUACION DE LA EJECUCION]]))</f>
        <v/>
      </c>
    </row>
    <row r="330" spans="1:21" ht="15" customHeight="1" x14ac:dyDescent="0.25">
      <c r="A330" s="3"/>
      <c r="B330" s="2"/>
      <c r="C330" s="2"/>
      <c r="D330" s="72"/>
      <c r="E330" s="4"/>
      <c r="F330" s="345"/>
      <c r="G330" s="352" t="str">
        <f>IFERROR(VLOOKUP(Tabla46[[#This Row],[ID RIESGO]],'1. IDENTIFICACION DEL RIESGO'!$AB$27:$AL$36,11,0),"")</f>
        <v/>
      </c>
      <c r="H330" s="173"/>
      <c r="I330" s="173"/>
      <c r="J330" s="173"/>
      <c r="K330" s="173"/>
      <c r="L330" s="175"/>
      <c r="M330" s="175"/>
      <c r="N330" s="173" t="str">
        <f>IF(Tabla46[[#This Row],[ID RIESGO]]="","",IF(Tabla46[[#This Row],[DESCRIPCION DEL CONTROL]]="",0,15))</f>
        <v/>
      </c>
      <c r="O330" s="169" t="str">
        <f>IF(Tabla46[[#This Row],[ID RIESGO]]="","",IF(Tabla46[[#This Row],[RESPONSABLE DEL CONTROL (CARGO)]]="",0,20))</f>
        <v/>
      </c>
      <c r="P330" s="345">
        <f>IF(Tabla46[[#This Row],[PERIODICIDAD DE EJECUCIÓN DEL CONTROL]]="",0,20)</f>
        <v>0</v>
      </c>
      <c r="Q3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345" t="str">
        <f>IF(ISTEXT(Tabla46[[#This Row],[VALOR EVALUACION DISENO]]),"",IF(Tabla46[[#This Row],[VALOR EVALUACION DISENO]]&gt;96,DATOS!$AV$21,IF(Tabla46[[#This Row],[VALOR EVALUACION DISENO]]&gt;=86,DATOS!$AV$22,DATOS!$AV$23)))</f>
        <v/>
      </c>
      <c r="S330" s="278"/>
      <c r="T330" s="345" t="str">
        <f>IFERROR(VLOOKUP(Tabla46[[#This Row],[% DE CUMPLIMIENTO DE LA EJECUCION DEL CONTROL]],DATOS!$AS$38:$AT$40,2,0),"")</f>
        <v/>
      </c>
      <c r="U330" s="129" t="str">
        <f>IF(Tabla46[[#This Row],[RESULTADO EVALUACIÓN DEL DISEÑO DEL CONTROL]]="","",SUMIFS(DATOS!$AT$49:$AT$57,DATOS!$AR$49:$AR$57,Tabla46[[#This Row],[RESULTADO EVALUACIÓN DEL DISEÑO DEL CONTROL]],DATOS!$AS$49:$AS$57,Tabla46[[#This Row],[RESULTADO EVALUACION DE LA EJECUCION]]))</f>
        <v/>
      </c>
    </row>
    <row r="331" spans="1:21" ht="15" customHeight="1" x14ac:dyDescent="0.25">
      <c r="A331" s="3"/>
      <c r="B331" s="2"/>
      <c r="C331" s="2"/>
      <c r="D331" s="72"/>
      <c r="E331" s="4"/>
      <c r="F331" s="345"/>
      <c r="G331" s="352" t="str">
        <f>IFERROR(VLOOKUP(Tabla46[[#This Row],[ID RIESGO]],'1. IDENTIFICACION DEL RIESGO'!$AB$27:$AL$36,11,0),"")</f>
        <v/>
      </c>
      <c r="H331" s="173"/>
      <c r="I331" s="173"/>
      <c r="J331" s="173"/>
      <c r="K331" s="173"/>
      <c r="L331" s="175"/>
      <c r="M331" s="175"/>
      <c r="N331" s="173" t="str">
        <f>IF(Tabla46[[#This Row],[ID RIESGO]]="","",IF(Tabla46[[#This Row],[DESCRIPCION DEL CONTROL]]="",0,15))</f>
        <v/>
      </c>
      <c r="O331" s="169" t="str">
        <f>IF(Tabla46[[#This Row],[ID RIESGO]]="","",IF(Tabla46[[#This Row],[RESPONSABLE DEL CONTROL (CARGO)]]="",0,20))</f>
        <v/>
      </c>
      <c r="P331" s="345">
        <f>IF(Tabla46[[#This Row],[PERIODICIDAD DE EJECUCIÓN DEL CONTROL]]="",0,20)</f>
        <v>0</v>
      </c>
      <c r="Q3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345" t="str">
        <f>IF(ISTEXT(Tabla46[[#This Row],[VALOR EVALUACION DISENO]]),"",IF(Tabla46[[#This Row],[VALOR EVALUACION DISENO]]&gt;96,DATOS!$AV$21,IF(Tabla46[[#This Row],[VALOR EVALUACION DISENO]]&gt;=86,DATOS!$AV$22,DATOS!$AV$23)))</f>
        <v/>
      </c>
      <c r="S331" s="278"/>
      <c r="T331" s="345" t="str">
        <f>IFERROR(VLOOKUP(Tabla46[[#This Row],[% DE CUMPLIMIENTO DE LA EJECUCION DEL CONTROL]],DATOS!$AS$38:$AT$40,2,0),"")</f>
        <v/>
      </c>
      <c r="U331" s="129" t="str">
        <f>IF(Tabla46[[#This Row],[RESULTADO EVALUACIÓN DEL DISEÑO DEL CONTROL]]="","",SUMIFS(DATOS!$AT$49:$AT$57,DATOS!$AR$49:$AR$57,Tabla46[[#This Row],[RESULTADO EVALUACIÓN DEL DISEÑO DEL CONTROL]],DATOS!$AS$49:$AS$57,Tabla46[[#This Row],[RESULTADO EVALUACION DE LA EJECUCION]]))</f>
        <v/>
      </c>
    </row>
    <row r="332" spans="1:21" ht="15" customHeight="1" x14ac:dyDescent="0.25">
      <c r="A332" s="3"/>
      <c r="B332" s="2"/>
      <c r="C332" s="2"/>
      <c r="D332" s="72"/>
      <c r="E332" s="4"/>
      <c r="F332" s="345"/>
      <c r="G332" s="352" t="str">
        <f>IFERROR(VLOOKUP(Tabla46[[#This Row],[ID RIESGO]],'1. IDENTIFICACION DEL RIESGO'!$AB$27:$AL$36,11,0),"")</f>
        <v/>
      </c>
      <c r="H332" s="173"/>
      <c r="I332" s="173"/>
      <c r="J332" s="173"/>
      <c r="K332" s="173"/>
      <c r="L332" s="175"/>
      <c r="M332" s="175"/>
      <c r="N332" s="173" t="str">
        <f>IF(Tabla46[[#This Row],[ID RIESGO]]="","",IF(Tabla46[[#This Row],[DESCRIPCION DEL CONTROL]]="",0,15))</f>
        <v/>
      </c>
      <c r="O332" s="169" t="str">
        <f>IF(Tabla46[[#This Row],[ID RIESGO]]="","",IF(Tabla46[[#This Row],[RESPONSABLE DEL CONTROL (CARGO)]]="",0,20))</f>
        <v/>
      </c>
      <c r="P332" s="345">
        <f>IF(Tabla46[[#This Row],[PERIODICIDAD DE EJECUCIÓN DEL CONTROL]]="",0,20)</f>
        <v>0</v>
      </c>
      <c r="Q3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345" t="str">
        <f>IF(ISTEXT(Tabla46[[#This Row],[VALOR EVALUACION DISENO]]),"",IF(Tabla46[[#This Row],[VALOR EVALUACION DISENO]]&gt;96,DATOS!$AV$21,IF(Tabla46[[#This Row],[VALOR EVALUACION DISENO]]&gt;=86,DATOS!$AV$22,DATOS!$AV$23)))</f>
        <v/>
      </c>
      <c r="S332" s="278"/>
      <c r="T332" s="345" t="str">
        <f>IFERROR(VLOOKUP(Tabla46[[#This Row],[% DE CUMPLIMIENTO DE LA EJECUCION DEL CONTROL]],DATOS!$AS$38:$AT$40,2,0),"")</f>
        <v/>
      </c>
      <c r="U332" s="129" t="str">
        <f>IF(Tabla46[[#This Row],[RESULTADO EVALUACIÓN DEL DISEÑO DEL CONTROL]]="","",SUMIFS(DATOS!$AT$49:$AT$57,DATOS!$AR$49:$AR$57,Tabla46[[#This Row],[RESULTADO EVALUACIÓN DEL DISEÑO DEL CONTROL]],DATOS!$AS$49:$AS$57,Tabla46[[#This Row],[RESULTADO EVALUACION DE LA EJECUCION]]))</f>
        <v/>
      </c>
    </row>
    <row r="333" spans="1:21" ht="15" customHeight="1" x14ac:dyDescent="0.25">
      <c r="A333" s="3"/>
      <c r="B333" s="2"/>
      <c r="C333" s="2"/>
      <c r="D333" s="72"/>
      <c r="E333" s="4"/>
      <c r="F333" s="345"/>
      <c r="G333" s="352" t="str">
        <f>IFERROR(VLOOKUP(Tabla46[[#This Row],[ID RIESGO]],'1. IDENTIFICACION DEL RIESGO'!$AB$27:$AL$36,11,0),"")</f>
        <v/>
      </c>
      <c r="H333" s="173"/>
      <c r="I333" s="173"/>
      <c r="J333" s="173"/>
      <c r="K333" s="173"/>
      <c r="L333" s="175"/>
      <c r="M333" s="175"/>
      <c r="N333" s="173" t="str">
        <f>IF(Tabla46[[#This Row],[ID RIESGO]]="","",IF(Tabla46[[#This Row],[DESCRIPCION DEL CONTROL]]="",0,15))</f>
        <v/>
      </c>
      <c r="O333" s="169" t="str">
        <f>IF(Tabla46[[#This Row],[ID RIESGO]]="","",IF(Tabla46[[#This Row],[RESPONSABLE DEL CONTROL (CARGO)]]="",0,20))</f>
        <v/>
      </c>
      <c r="P333" s="345">
        <f>IF(Tabla46[[#This Row],[PERIODICIDAD DE EJECUCIÓN DEL CONTROL]]="",0,20)</f>
        <v>0</v>
      </c>
      <c r="Q3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345" t="str">
        <f>IF(ISTEXT(Tabla46[[#This Row],[VALOR EVALUACION DISENO]]),"",IF(Tabla46[[#This Row],[VALOR EVALUACION DISENO]]&gt;96,DATOS!$AV$21,IF(Tabla46[[#This Row],[VALOR EVALUACION DISENO]]&gt;=86,DATOS!$AV$22,DATOS!$AV$23)))</f>
        <v/>
      </c>
      <c r="S333" s="278"/>
      <c r="T333" s="345" t="str">
        <f>IFERROR(VLOOKUP(Tabla46[[#This Row],[% DE CUMPLIMIENTO DE LA EJECUCION DEL CONTROL]],DATOS!$AS$38:$AT$40,2,0),"")</f>
        <v/>
      </c>
      <c r="U333" s="129" t="str">
        <f>IF(Tabla46[[#This Row],[RESULTADO EVALUACIÓN DEL DISEÑO DEL CONTROL]]="","",SUMIFS(DATOS!$AT$49:$AT$57,DATOS!$AR$49:$AR$57,Tabla46[[#This Row],[RESULTADO EVALUACIÓN DEL DISEÑO DEL CONTROL]],DATOS!$AS$49:$AS$57,Tabla46[[#This Row],[RESULTADO EVALUACION DE LA EJECUCION]]))</f>
        <v/>
      </c>
    </row>
    <row r="334" spans="1:21" ht="15" customHeight="1" x14ac:dyDescent="0.25">
      <c r="A334" s="3"/>
      <c r="B334" s="2"/>
      <c r="C334" s="2"/>
      <c r="D334" s="72"/>
      <c r="E334" s="4"/>
      <c r="F334" s="345"/>
      <c r="G334" s="352" t="str">
        <f>IFERROR(VLOOKUP(Tabla46[[#This Row],[ID RIESGO]],'1. IDENTIFICACION DEL RIESGO'!$AB$27:$AL$36,11,0),"")</f>
        <v/>
      </c>
      <c r="H334" s="173"/>
      <c r="I334" s="173"/>
      <c r="J334" s="173"/>
      <c r="K334" s="173"/>
      <c r="L334" s="175"/>
      <c r="M334" s="175"/>
      <c r="N334" s="173" t="str">
        <f>IF(Tabla46[[#This Row],[ID RIESGO]]="","",IF(Tabla46[[#This Row],[DESCRIPCION DEL CONTROL]]="",0,15))</f>
        <v/>
      </c>
      <c r="O334" s="169" t="str">
        <f>IF(Tabla46[[#This Row],[ID RIESGO]]="","",IF(Tabla46[[#This Row],[RESPONSABLE DEL CONTROL (CARGO)]]="",0,20))</f>
        <v/>
      </c>
      <c r="P334" s="345">
        <f>IF(Tabla46[[#This Row],[PERIODICIDAD DE EJECUCIÓN DEL CONTROL]]="",0,20)</f>
        <v>0</v>
      </c>
      <c r="Q3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345" t="str">
        <f>IF(ISTEXT(Tabla46[[#This Row],[VALOR EVALUACION DISENO]]),"",IF(Tabla46[[#This Row],[VALOR EVALUACION DISENO]]&gt;96,DATOS!$AV$21,IF(Tabla46[[#This Row],[VALOR EVALUACION DISENO]]&gt;=86,DATOS!$AV$22,DATOS!$AV$23)))</f>
        <v/>
      </c>
      <c r="S334" s="278"/>
      <c r="T334" s="345" t="str">
        <f>IFERROR(VLOOKUP(Tabla46[[#This Row],[% DE CUMPLIMIENTO DE LA EJECUCION DEL CONTROL]],DATOS!$AS$38:$AT$40,2,0),"")</f>
        <v/>
      </c>
      <c r="U334" s="129" t="str">
        <f>IF(Tabla46[[#This Row],[RESULTADO EVALUACIÓN DEL DISEÑO DEL CONTROL]]="","",SUMIFS(DATOS!$AT$49:$AT$57,DATOS!$AR$49:$AR$57,Tabla46[[#This Row],[RESULTADO EVALUACIÓN DEL DISEÑO DEL CONTROL]],DATOS!$AS$49:$AS$57,Tabla46[[#This Row],[RESULTADO EVALUACION DE LA EJECUCION]]))</f>
        <v/>
      </c>
    </row>
    <row r="335" spans="1:21" ht="15" customHeight="1" x14ac:dyDescent="0.25">
      <c r="A335" s="3"/>
      <c r="B335" s="2"/>
      <c r="C335" s="2"/>
      <c r="D335" s="72"/>
      <c r="E335" s="4"/>
      <c r="F335" s="345"/>
      <c r="G335" s="352" t="str">
        <f>IFERROR(VLOOKUP(Tabla46[[#This Row],[ID RIESGO]],'1. IDENTIFICACION DEL RIESGO'!$AB$27:$AL$36,11,0),"")</f>
        <v/>
      </c>
      <c r="H335" s="173"/>
      <c r="I335" s="173"/>
      <c r="J335" s="173"/>
      <c r="K335" s="173"/>
      <c r="L335" s="175"/>
      <c r="M335" s="175"/>
      <c r="N335" s="173" t="str">
        <f>IF(Tabla46[[#This Row],[ID RIESGO]]="","",IF(Tabla46[[#This Row],[DESCRIPCION DEL CONTROL]]="",0,15))</f>
        <v/>
      </c>
      <c r="O335" s="169" t="str">
        <f>IF(Tabla46[[#This Row],[ID RIESGO]]="","",IF(Tabla46[[#This Row],[RESPONSABLE DEL CONTROL (CARGO)]]="",0,20))</f>
        <v/>
      </c>
      <c r="P335" s="345">
        <f>IF(Tabla46[[#This Row],[PERIODICIDAD DE EJECUCIÓN DEL CONTROL]]="",0,20)</f>
        <v>0</v>
      </c>
      <c r="Q3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345" t="str">
        <f>IF(ISTEXT(Tabla46[[#This Row],[VALOR EVALUACION DISENO]]),"",IF(Tabla46[[#This Row],[VALOR EVALUACION DISENO]]&gt;96,DATOS!$AV$21,IF(Tabla46[[#This Row],[VALOR EVALUACION DISENO]]&gt;=86,DATOS!$AV$22,DATOS!$AV$23)))</f>
        <v/>
      </c>
      <c r="S335" s="278"/>
      <c r="T335" s="345" t="str">
        <f>IFERROR(VLOOKUP(Tabla46[[#This Row],[% DE CUMPLIMIENTO DE LA EJECUCION DEL CONTROL]],DATOS!$AS$38:$AT$40,2,0),"")</f>
        <v/>
      </c>
      <c r="U335" s="129" t="str">
        <f>IF(Tabla46[[#This Row],[RESULTADO EVALUACIÓN DEL DISEÑO DEL CONTROL]]="","",SUMIFS(DATOS!$AT$49:$AT$57,DATOS!$AR$49:$AR$57,Tabla46[[#This Row],[RESULTADO EVALUACIÓN DEL DISEÑO DEL CONTROL]],DATOS!$AS$49:$AS$57,Tabla46[[#This Row],[RESULTADO EVALUACION DE LA EJECUCION]]))</f>
        <v/>
      </c>
    </row>
    <row r="336" spans="1:21" ht="15" customHeight="1" x14ac:dyDescent="0.25">
      <c r="A336" s="3"/>
      <c r="B336" s="2"/>
      <c r="C336" s="2"/>
      <c r="D336" s="72"/>
      <c r="E336" s="4"/>
      <c r="F336" s="345"/>
      <c r="G336" s="352" t="str">
        <f>IFERROR(VLOOKUP(Tabla46[[#This Row],[ID RIESGO]],'1. IDENTIFICACION DEL RIESGO'!$AB$27:$AL$36,11,0),"")</f>
        <v/>
      </c>
      <c r="H336" s="173"/>
      <c r="I336" s="173"/>
      <c r="J336" s="173"/>
      <c r="K336" s="173"/>
      <c r="L336" s="175"/>
      <c r="M336" s="175"/>
      <c r="N336" s="173" t="str">
        <f>IF(Tabla46[[#This Row],[ID RIESGO]]="","",IF(Tabla46[[#This Row],[DESCRIPCION DEL CONTROL]]="",0,15))</f>
        <v/>
      </c>
      <c r="O336" s="169" t="str">
        <f>IF(Tabla46[[#This Row],[ID RIESGO]]="","",IF(Tabla46[[#This Row],[RESPONSABLE DEL CONTROL (CARGO)]]="",0,20))</f>
        <v/>
      </c>
      <c r="P336" s="345">
        <f>IF(Tabla46[[#This Row],[PERIODICIDAD DE EJECUCIÓN DEL CONTROL]]="",0,20)</f>
        <v>0</v>
      </c>
      <c r="Q3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345" t="str">
        <f>IF(ISTEXT(Tabla46[[#This Row],[VALOR EVALUACION DISENO]]),"",IF(Tabla46[[#This Row],[VALOR EVALUACION DISENO]]&gt;96,DATOS!$AV$21,IF(Tabla46[[#This Row],[VALOR EVALUACION DISENO]]&gt;=86,DATOS!$AV$22,DATOS!$AV$23)))</f>
        <v/>
      </c>
      <c r="S336" s="278"/>
      <c r="T336" s="345" t="str">
        <f>IFERROR(VLOOKUP(Tabla46[[#This Row],[% DE CUMPLIMIENTO DE LA EJECUCION DEL CONTROL]],DATOS!$AS$38:$AT$40,2,0),"")</f>
        <v/>
      </c>
      <c r="U336" s="129" t="str">
        <f>IF(Tabla46[[#This Row],[RESULTADO EVALUACIÓN DEL DISEÑO DEL CONTROL]]="","",SUMIFS(DATOS!$AT$49:$AT$57,DATOS!$AR$49:$AR$57,Tabla46[[#This Row],[RESULTADO EVALUACIÓN DEL DISEÑO DEL CONTROL]],DATOS!$AS$49:$AS$57,Tabla46[[#This Row],[RESULTADO EVALUACION DE LA EJECUCION]]))</f>
        <v/>
      </c>
    </row>
    <row r="337" spans="1:21" ht="15" customHeight="1" x14ac:dyDescent="0.25">
      <c r="A337" s="3"/>
      <c r="B337" s="2"/>
      <c r="C337" s="2"/>
      <c r="D337" s="72"/>
      <c r="E337" s="4"/>
      <c r="F337" s="345"/>
      <c r="G337" s="352" t="str">
        <f>IFERROR(VLOOKUP(Tabla46[[#This Row],[ID RIESGO]],'1. IDENTIFICACION DEL RIESGO'!$AB$27:$AL$36,11,0),"")</f>
        <v/>
      </c>
      <c r="H337" s="173"/>
      <c r="I337" s="173"/>
      <c r="J337" s="173"/>
      <c r="K337" s="173"/>
      <c r="L337" s="175"/>
      <c r="M337" s="175"/>
      <c r="N337" s="173" t="str">
        <f>IF(Tabla46[[#This Row],[ID RIESGO]]="","",IF(Tabla46[[#This Row],[DESCRIPCION DEL CONTROL]]="",0,15))</f>
        <v/>
      </c>
      <c r="O337" s="169" t="str">
        <f>IF(Tabla46[[#This Row],[ID RIESGO]]="","",IF(Tabla46[[#This Row],[RESPONSABLE DEL CONTROL (CARGO)]]="",0,20))</f>
        <v/>
      </c>
      <c r="P337" s="345">
        <f>IF(Tabla46[[#This Row],[PERIODICIDAD DE EJECUCIÓN DEL CONTROL]]="",0,20)</f>
        <v>0</v>
      </c>
      <c r="Q3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345" t="str">
        <f>IF(ISTEXT(Tabla46[[#This Row],[VALOR EVALUACION DISENO]]),"",IF(Tabla46[[#This Row],[VALOR EVALUACION DISENO]]&gt;96,DATOS!$AV$21,IF(Tabla46[[#This Row],[VALOR EVALUACION DISENO]]&gt;=86,DATOS!$AV$22,DATOS!$AV$23)))</f>
        <v/>
      </c>
      <c r="S337" s="278"/>
      <c r="T337" s="345" t="str">
        <f>IFERROR(VLOOKUP(Tabla46[[#This Row],[% DE CUMPLIMIENTO DE LA EJECUCION DEL CONTROL]],DATOS!$AS$38:$AT$40,2,0),"")</f>
        <v/>
      </c>
      <c r="U337" s="129" t="str">
        <f>IF(Tabla46[[#This Row],[RESULTADO EVALUACIÓN DEL DISEÑO DEL CONTROL]]="","",SUMIFS(DATOS!$AT$49:$AT$57,DATOS!$AR$49:$AR$57,Tabla46[[#This Row],[RESULTADO EVALUACIÓN DEL DISEÑO DEL CONTROL]],DATOS!$AS$49:$AS$57,Tabla46[[#This Row],[RESULTADO EVALUACION DE LA EJECUCION]]))</f>
        <v/>
      </c>
    </row>
    <row r="338" spans="1:21" ht="15" customHeight="1" x14ac:dyDescent="0.25">
      <c r="A338" s="3"/>
      <c r="B338" s="2"/>
      <c r="C338" s="2"/>
      <c r="D338" s="72"/>
      <c r="E338" s="4"/>
      <c r="F338" s="345"/>
      <c r="G338" s="352" t="str">
        <f>IFERROR(VLOOKUP(Tabla46[[#This Row],[ID RIESGO]],'1. IDENTIFICACION DEL RIESGO'!$AB$27:$AL$36,11,0),"")</f>
        <v/>
      </c>
      <c r="H338" s="173"/>
      <c r="I338" s="173"/>
      <c r="J338" s="173"/>
      <c r="K338" s="173"/>
      <c r="L338" s="175"/>
      <c r="M338" s="175"/>
      <c r="N338" s="173" t="str">
        <f>IF(Tabla46[[#This Row],[ID RIESGO]]="","",IF(Tabla46[[#This Row],[DESCRIPCION DEL CONTROL]]="",0,15))</f>
        <v/>
      </c>
      <c r="O338" s="169" t="str">
        <f>IF(Tabla46[[#This Row],[ID RIESGO]]="","",IF(Tabla46[[#This Row],[RESPONSABLE DEL CONTROL (CARGO)]]="",0,20))</f>
        <v/>
      </c>
      <c r="P338" s="345">
        <f>IF(Tabla46[[#This Row],[PERIODICIDAD DE EJECUCIÓN DEL CONTROL]]="",0,20)</f>
        <v>0</v>
      </c>
      <c r="Q3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345" t="str">
        <f>IF(ISTEXT(Tabla46[[#This Row],[VALOR EVALUACION DISENO]]),"",IF(Tabla46[[#This Row],[VALOR EVALUACION DISENO]]&gt;96,DATOS!$AV$21,IF(Tabla46[[#This Row],[VALOR EVALUACION DISENO]]&gt;=86,DATOS!$AV$22,DATOS!$AV$23)))</f>
        <v/>
      </c>
      <c r="S338" s="278"/>
      <c r="T338" s="345" t="str">
        <f>IFERROR(VLOOKUP(Tabla46[[#This Row],[% DE CUMPLIMIENTO DE LA EJECUCION DEL CONTROL]],DATOS!$AS$38:$AT$40,2,0),"")</f>
        <v/>
      </c>
      <c r="U338" s="129" t="str">
        <f>IF(Tabla46[[#This Row],[RESULTADO EVALUACIÓN DEL DISEÑO DEL CONTROL]]="","",SUMIFS(DATOS!$AT$49:$AT$57,DATOS!$AR$49:$AR$57,Tabla46[[#This Row],[RESULTADO EVALUACIÓN DEL DISEÑO DEL CONTROL]],DATOS!$AS$49:$AS$57,Tabla46[[#This Row],[RESULTADO EVALUACION DE LA EJECUCION]]))</f>
        <v/>
      </c>
    </row>
    <row r="339" spans="1:21" ht="15" customHeight="1" x14ac:dyDescent="0.25">
      <c r="A339" s="3"/>
      <c r="B339" s="2"/>
      <c r="C339" s="2"/>
      <c r="D339" s="72"/>
      <c r="E339" s="4"/>
      <c r="F339" s="345"/>
      <c r="G339" s="352" t="str">
        <f>IFERROR(VLOOKUP(Tabla46[[#This Row],[ID RIESGO]],'1. IDENTIFICACION DEL RIESGO'!$AB$27:$AL$36,11,0),"")</f>
        <v/>
      </c>
      <c r="H339" s="173"/>
      <c r="I339" s="173"/>
      <c r="J339" s="173"/>
      <c r="K339" s="173"/>
      <c r="L339" s="175"/>
      <c r="M339" s="175"/>
      <c r="N339" s="173" t="str">
        <f>IF(Tabla46[[#This Row],[ID RIESGO]]="","",IF(Tabla46[[#This Row],[DESCRIPCION DEL CONTROL]]="",0,15))</f>
        <v/>
      </c>
      <c r="O339" s="169" t="str">
        <f>IF(Tabla46[[#This Row],[ID RIESGO]]="","",IF(Tabla46[[#This Row],[RESPONSABLE DEL CONTROL (CARGO)]]="",0,20))</f>
        <v/>
      </c>
      <c r="P339" s="345">
        <f>IF(Tabla46[[#This Row],[PERIODICIDAD DE EJECUCIÓN DEL CONTROL]]="",0,20)</f>
        <v>0</v>
      </c>
      <c r="Q3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345" t="str">
        <f>IF(ISTEXT(Tabla46[[#This Row],[VALOR EVALUACION DISENO]]),"",IF(Tabla46[[#This Row],[VALOR EVALUACION DISENO]]&gt;96,DATOS!$AV$21,IF(Tabla46[[#This Row],[VALOR EVALUACION DISENO]]&gt;=86,DATOS!$AV$22,DATOS!$AV$23)))</f>
        <v/>
      </c>
      <c r="S339" s="278"/>
      <c r="T339" s="345" t="str">
        <f>IFERROR(VLOOKUP(Tabla46[[#This Row],[% DE CUMPLIMIENTO DE LA EJECUCION DEL CONTROL]],DATOS!$AS$38:$AT$40,2,0),"")</f>
        <v/>
      </c>
      <c r="U339" s="129" t="str">
        <f>IF(Tabla46[[#This Row],[RESULTADO EVALUACIÓN DEL DISEÑO DEL CONTROL]]="","",SUMIFS(DATOS!$AT$49:$AT$57,DATOS!$AR$49:$AR$57,Tabla46[[#This Row],[RESULTADO EVALUACIÓN DEL DISEÑO DEL CONTROL]],DATOS!$AS$49:$AS$57,Tabla46[[#This Row],[RESULTADO EVALUACION DE LA EJECUCION]]))</f>
        <v/>
      </c>
    </row>
    <row r="340" spans="1:21" ht="15" customHeight="1" x14ac:dyDescent="0.25">
      <c r="A340" s="3"/>
      <c r="B340" s="2"/>
      <c r="C340" s="2"/>
      <c r="D340" s="72"/>
      <c r="E340" s="4"/>
      <c r="F340" s="345"/>
      <c r="G340" s="352" t="str">
        <f>IFERROR(VLOOKUP(Tabla46[[#This Row],[ID RIESGO]],'1. IDENTIFICACION DEL RIESGO'!$AB$27:$AL$36,11,0),"")</f>
        <v/>
      </c>
      <c r="H340" s="173"/>
      <c r="I340" s="173"/>
      <c r="J340" s="173"/>
      <c r="K340" s="173"/>
      <c r="L340" s="175"/>
      <c r="M340" s="175"/>
      <c r="N340" s="173" t="str">
        <f>IF(Tabla46[[#This Row],[ID RIESGO]]="","",IF(Tabla46[[#This Row],[DESCRIPCION DEL CONTROL]]="",0,15))</f>
        <v/>
      </c>
      <c r="O340" s="169" t="str">
        <f>IF(Tabla46[[#This Row],[ID RIESGO]]="","",IF(Tabla46[[#This Row],[RESPONSABLE DEL CONTROL (CARGO)]]="",0,20))</f>
        <v/>
      </c>
      <c r="P340" s="345">
        <f>IF(Tabla46[[#This Row],[PERIODICIDAD DE EJECUCIÓN DEL CONTROL]]="",0,20)</f>
        <v>0</v>
      </c>
      <c r="Q3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345" t="str">
        <f>IF(ISTEXT(Tabla46[[#This Row],[VALOR EVALUACION DISENO]]),"",IF(Tabla46[[#This Row],[VALOR EVALUACION DISENO]]&gt;96,DATOS!$AV$21,IF(Tabla46[[#This Row],[VALOR EVALUACION DISENO]]&gt;=86,DATOS!$AV$22,DATOS!$AV$23)))</f>
        <v/>
      </c>
      <c r="S340" s="278"/>
      <c r="T340" s="345" t="str">
        <f>IFERROR(VLOOKUP(Tabla46[[#This Row],[% DE CUMPLIMIENTO DE LA EJECUCION DEL CONTROL]],DATOS!$AS$38:$AT$40,2,0),"")</f>
        <v/>
      </c>
      <c r="U340" s="129" t="str">
        <f>IF(Tabla46[[#This Row],[RESULTADO EVALUACIÓN DEL DISEÑO DEL CONTROL]]="","",SUMIFS(DATOS!$AT$49:$AT$57,DATOS!$AR$49:$AR$57,Tabla46[[#This Row],[RESULTADO EVALUACIÓN DEL DISEÑO DEL CONTROL]],DATOS!$AS$49:$AS$57,Tabla46[[#This Row],[RESULTADO EVALUACION DE LA EJECUCION]]))</f>
        <v/>
      </c>
    </row>
    <row r="341" spans="1:21" ht="15" customHeight="1" x14ac:dyDescent="0.25">
      <c r="A341" s="3"/>
      <c r="B341" s="2"/>
      <c r="C341" s="2"/>
      <c r="D341" s="72"/>
      <c r="E341" s="4"/>
      <c r="F341" s="345"/>
      <c r="G341" s="352" t="str">
        <f>IFERROR(VLOOKUP(Tabla46[[#This Row],[ID RIESGO]],'1. IDENTIFICACION DEL RIESGO'!$AB$27:$AL$36,11,0),"")</f>
        <v/>
      </c>
      <c r="H341" s="173"/>
      <c r="I341" s="173"/>
      <c r="J341" s="173"/>
      <c r="K341" s="173"/>
      <c r="L341" s="175"/>
      <c r="M341" s="175"/>
      <c r="N341" s="173" t="str">
        <f>IF(Tabla46[[#This Row],[ID RIESGO]]="","",IF(Tabla46[[#This Row],[DESCRIPCION DEL CONTROL]]="",0,15))</f>
        <v/>
      </c>
      <c r="O341" s="169" t="str">
        <f>IF(Tabla46[[#This Row],[ID RIESGO]]="","",IF(Tabla46[[#This Row],[RESPONSABLE DEL CONTROL (CARGO)]]="",0,20))</f>
        <v/>
      </c>
      <c r="P341" s="345">
        <f>IF(Tabla46[[#This Row],[PERIODICIDAD DE EJECUCIÓN DEL CONTROL]]="",0,20)</f>
        <v>0</v>
      </c>
      <c r="Q3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345" t="str">
        <f>IF(ISTEXT(Tabla46[[#This Row],[VALOR EVALUACION DISENO]]),"",IF(Tabla46[[#This Row],[VALOR EVALUACION DISENO]]&gt;96,DATOS!$AV$21,IF(Tabla46[[#This Row],[VALOR EVALUACION DISENO]]&gt;=86,DATOS!$AV$22,DATOS!$AV$23)))</f>
        <v/>
      </c>
      <c r="S341" s="278"/>
      <c r="T341" s="345" t="str">
        <f>IFERROR(VLOOKUP(Tabla46[[#This Row],[% DE CUMPLIMIENTO DE LA EJECUCION DEL CONTROL]],DATOS!$AS$38:$AT$40,2,0),"")</f>
        <v/>
      </c>
      <c r="U341" s="129" t="str">
        <f>IF(Tabla46[[#This Row],[RESULTADO EVALUACIÓN DEL DISEÑO DEL CONTROL]]="","",SUMIFS(DATOS!$AT$49:$AT$57,DATOS!$AR$49:$AR$57,Tabla46[[#This Row],[RESULTADO EVALUACIÓN DEL DISEÑO DEL CONTROL]],DATOS!$AS$49:$AS$57,Tabla46[[#This Row],[RESULTADO EVALUACION DE LA EJECUCION]]))</f>
        <v/>
      </c>
    </row>
    <row r="342" spans="1:21" ht="15" customHeight="1" x14ac:dyDescent="0.25">
      <c r="A342" s="3"/>
      <c r="B342" s="2"/>
      <c r="C342" s="2"/>
      <c r="D342" s="72"/>
      <c r="E342" s="4"/>
      <c r="F342" s="345"/>
      <c r="G342" s="352" t="str">
        <f>IFERROR(VLOOKUP(Tabla46[[#This Row],[ID RIESGO]],'1. IDENTIFICACION DEL RIESGO'!$AB$27:$AL$36,11,0),"")</f>
        <v/>
      </c>
      <c r="H342" s="173"/>
      <c r="I342" s="173"/>
      <c r="J342" s="173"/>
      <c r="K342" s="173"/>
      <c r="L342" s="175"/>
      <c r="M342" s="175"/>
      <c r="N342" s="173" t="str">
        <f>IF(Tabla46[[#This Row],[ID RIESGO]]="","",IF(Tabla46[[#This Row],[DESCRIPCION DEL CONTROL]]="",0,15))</f>
        <v/>
      </c>
      <c r="O342" s="169" t="str">
        <f>IF(Tabla46[[#This Row],[ID RIESGO]]="","",IF(Tabla46[[#This Row],[RESPONSABLE DEL CONTROL (CARGO)]]="",0,20))</f>
        <v/>
      </c>
      <c r="P342" s="345">
        <f>IF(Tabla46[[#This Row],[PERIODICIDAD DE EJECUCIÓN DEL CONTROL]]="",0,20)</f>
        <v>0</v>
      </c>
      <c r="Q3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345" t="str">
        <f>IF(ISTEXT(Tabla46[[#This Row],[VALOR EVALUACION DISENO]]),"",IF(Tabla46[[#This Row],[VALOR EVALUACION DISENO]]&gt;96,DATOS!$AV$21,IF(Tabla46[[#This Row],[VALOR EVALUACION DISENO]]&gt;=86,DATOS!$AV$22,DATOS!$AV$23)))</f>
        <v/>
      </c>
      <c r="S342" s="278"/>
      <c r="T342" s="345" t="str">
        <f>IFERROR(VLOOKUP(Tabla46[[#This Row],[% DE CUMPLIMIENTO DE LA EJECUCION DEL CONTROL]],DATOS!$AS$38:$AT$40,2,0),"")</f>
        <v/>
      </c>
      <c r="U342" s="129" t="str">
        <f>IF(Tabla46[[#This Row],[RESULTADO EVALUACIÓN DEL DISEÑO DEL CONTROL]]="","",SUMIFS(DATOS!$AT$49:$AT$57,DATOS!$AR$49:$AR$57,Tabla46[[#This Row],[RESULTADO EVALUACIÓN DEL DISEÑO DEL CONTROL]],DATOS!$AS$49:$AS$57,Tabla46[[#This Row],[RESULTADO EVALUACION DE LA EJECUCION]]))</f>
        <v/>
      </c>
    </row>
    <row r="343" spans="1:21" ht="15" customHeight="1" x14ac:dyDescent="0.25">
      <c r="A343" s="3"/>
      <c r="B343" s="2"/>
      <c r="C343" s="2"/>
      <c r="D343" s="72"/>
      <c r="E343" s="4"/>
      <c r="F343" s="345"/>
      <c r="G343" s="352" t="str">
        <f>IFERROR(VLOOKUP(Tabla46[[#This Row],[ID RIESGO]],'1. IDENTIFICACION DEL RIESGO'!$AB$27:$AL$36,11,0),"")</f>
        <v/>
      </c>
      <c r="H343" s="173"/>
      <c r="I343" s="173"/>
      <c r="J343" s="173"/>
      <c r="K343" s="173"/>
      <c r="L343" s="175"/>
      <c r="M343" s="175"/>
      <c r="N343" s="173" t="str">
        <f>IF(Tabla46[[#This Row],[ID RIESGO]]="","",IF(Tabla46[[#This Row],[DESCRIPCION DEL CONTROL]]="",0,15))</f>
        <v/>
      </c>
      <c r="O343" s="169" t="str">
        <f>IF(Tabla46[[#This Row],[ID RIESGO]]="","",IF(Tabla46[[#This Row],[RESPONSABLE DEL CONTROL (CARGO)]]="",0,20))</f>
        <v/>
      </c>
      <c r="P343" s="345">
        <f>IF(Tabla46[[#This Row],[PERIODICIDAD DE EJECUCIÓN DEL CONTROL]]="",0,20)</f>
        <v>0</v>
      </c>
      <c r="Q3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345" t="str">
        <f>IF(ISTEXT(Tabla46[[#This Row],[VALOR EVALUACION DISENO]]),"",IF(Tabla46[[#This Row],[VALOR EVALUACION DISENO]]&gt;96,DATOS!$AV$21,IF(Tabla46[[#This Row],[VALOR EVALUACION DISENO]]&gt;=86,DATOS!$AV$22,DATOS!$AV$23)))</f>
        <v/>
      </c>
      <c r="S343" s="278"/>
      <c r="T343" s="345" t="str">
        <f>IFERROR(VLOOKUP(Tabla46[[#This Row],[% DE CUMPLIMIENTO DE LA EJECUCION DEL CONTROL]],DATOS!$AS$38:$AT$40,2,0),"")</f>
        <v/>
      </c>
      <c r="U343" s="129" t="str">
        <f>IF(Tabla46[[#This Row],[RESULTADO EVALUACIÓN DEL DISEÑO DEL CONTROL]]="","",SUMIFS(DATOS!$AT$49:$AT$57,DATOS!$AR$49:$AR$57,Tabla46[[#This Row],[RESULTADO EVALUACIÓN DEL DISEÑO DEL CONTROL]],DATOS!$AS$49:$AS$57,Tabla46[[#This Row],[RESULTADO EVALUACION DE LA EJECUCION]]))</f>
        <v/>
      </c>
    </row>
    <row r="344" spans="1:21" ht="15" customHeight="1" x14ac:dyDescent="0.25">
      <c r="A344" s="3"/>
      <c r="B344" s="2"/>
      <c r="C344" s="2"/>
      <c r="D344" s="72"/>
      <c r="E344" s="4"/>
      <c r="F344" s="345"/>
      <c r="G344" s="352" t="str">
        <f>IFERROR(VLOOKUP(Tabla46[[#This Row],[ID RIESGO]],'1. IDENTIFICACION DEL RIESGO'!$AB$27:$AL$36,11,0),"")</f>
        <v/>
      </c>
      <c r="H344" s="173"/>
      <c r="I344" s="173"/>
      <c r="J344" s="173"/>
      <c r="K344" s="173"/>
      <c r="L344" s="175"/>
      <c r="M344" s="175"/>
      <c r="N344" s="173" t="str">
        <f>IF(Tabla46[[#This Row],[ID RIESGO]]="","",IF(Tabla46[[#This Row],[DESCRIPCION DEL CONTROL]]="",0,15))</f>
        <v/>
      </c>
      <c r="O344" s="169" t="str">
        <f>IF(Tabla46[[#This Row],[ID RIESGO]]="","",IF(Tabla46[[#This Row],[RESPONSABLE DEL CONTROL (CARGO)]]="",0,20))</f>
        <v/>
      </c>
      <c r="P344" s="345">
        <f>IF(Tabla46[[#This Row],[PERIODICIDAD DE EJECUCIÓN DEL CONTROL]]="",0,20)</f>
        <v>0</v>
      </c>
      <c r="Q3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345" t="str">
        <f>IF(ISTEXT(Tabla46[[#This Row],[VALOR EVALUACION DISENO]]),"",IF(Tabla46[[#This Row],[VALOR EVALUACION DISENO]]&gt;96,DATOS!$AV$21,IF(Tabla46[[#This Row],[VALOR EVALUACION DISENO]]&gt;=86,DATOS!$AV$22,DATOS!$AV$23)))</f>
        <v/>
      </c>
      <c r="S344" s="278"/>
      <c r="T344" s="345" t="str">
        <f>IFERROR(VLOOKUP(Tabla46[[#This Row],[% DE CUMPLIMIENTO DE LA EJECUCION DEL CONTROL]],DATOS!$AS$38:$AT$40,2,0),"")</f>
        <v/>
      </c>
      <c r="U344" s="129" t="str">
        <f>IF(Tabla46[[#This Row],[RESULTADO EVALUACIÓN DEL DISEÑO DEL CONTROL]]="","",SUMIFS(DATOS!$AT$49:$AT$57,DATOS!$AR$49:$AR$57,Tabla46[[#This Row],[RESULTADO EVALUACIÓN DEL DISEÑO DEL CONTROL]],DATOS!$AS$49:$AS$57,Tabla46[[#This Row],[RESULTADO EVALUACION DE LA EJECUCION]]))</f>
        <v/>
      </c>
    </row>
    <row r="345" spans="1:21" ht="15" customHeight="1" x14ac:dyDescent="0.25">
      <c r="A345" s="3"/>
      <c r="B345" s="2"/>
      <c r="C345" s="2"/>
      <c r="D345" s="72"/>
      <c r="E345" s="4"/>
      <c r="F345" s="345"/>
      <c r="G345" s="352" t="str">
        <f>IFERROR(VLOOKUP(Tabla46[[#This Row],[ID RIESGO]],'1. IDENTIFICACION DEL RIESGO'!$AB$27:$AL$36,11,0),"")</f>
        <v/>
      </c>
      <c r="H345" s="173"/>
      <c r="I345" s="173"/>
      <c r="J345" s="173"/>
      <c r="K345" s="173"/>
      <c r="L345" s="175"/>
      <c r="M345" s="175"/>
      <c r="N345" s="173" t="str">
        <f>IF(Tabla46[[#This Row],[ID RIESGO]]="","",IF(Tabla46[[#This Row],[DESCRIPCION DEL CONTROL]]="",0,15))</f>
        <v/>
      </c>
      <c r="O345" s="169" t="str">
        <f>IF(Tabla46[[#This Row],[ID RIESGO]]="","",IF(Tabla46[[#This Row],[RESPONSABLE DEL CONTROL (CARGO)]]="",0,20))</f>
        <v/>
      </c>
      <c r="P345" s="345">
        <f>IF(Tabla46[[#This Row],[PERIODICIDAD DE EJECUCIÓN DEL CONTROL]]="",0,20)</f>
        <v>0</v>
      </c>
      <c r="Q3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345" t="str">
        <f>IF(ISTEXT(Tabla46[[#This Row],[VALOR EVALUACION DISENO]]),"",IF(Tabla46[[#This Row],[VALOR EVALUACION DISENO]]&gt;96,DATOS!$AV$21,IF(Tabla46[[#This Row],[VALOR EVALUACION DISENO]]&gt;=86,DATOS!$AV$22,DATOS!$AV$23)))</f>
        <v/>
      </c>
      <c r="S345" s="278"/>
      <c r="T345" s="345" t="str">
        <f>IFERROR(VLOOKUP(Tabla46[[#This Row],[% DE CUMPLIMIENTO DE LA EJECUCION DEL CONTROL]],DATOS!$AS$38:$AT$40,2,0),"")</f>
        <v/>
      </c>
      <c r="U345" s="129" t="str">
        <f>IF(Tabla46[[#This Row],[RESULTADO EVALUACIÓN DEL DISEÑO DEL CONTROL]]="","",SUMIFS(DATOS!$AT$49:$AT$57,DATOS!$AR$49:$AR$57,Tabla46[[#This Row],[RESULTADO EVALUACIÓN DEL DISEÑO DEL CONTROL]],DATOS!$AS$49:$AS$57,Tabla46[[#This Row],[RESULTADO EVALUACION DE LA EJECUCION]]))</f>
        <v/>
      </c>
    </row>
    <row r="346" spans="1:21" ht="15" customHeight="1" x14ac:dyDescent="0.25">
      <c r="A346" s="3"/>
      <c r="B346" s="2"/>
      <c r="C346" s="2"/>
      <c r="D346" s="72"/>
      <c r="E346" s="4"/>
      <c r="F346" s="345"/>
      <c r="G346" s="352" t="str">
        <f>IFERROR(VLOOKUP(Tabla46[[#This Row],[ID RIESGO]],'1. IDENTIFICACION DEL RIESGO'!$AB$27:$AL$36,11,0),"")</f>
        <v/>
      </c>
      <c r="H346" s="173"/>
      <c r="I346" s="173"/>
      <c r="J346" s="173"/>
      <c r="K346" s="173"/>
      <c r="L346" s="175"/>
      <c r="M346" s="175"/>
      <c r="N346" s="173" t="str">
        <f>IF(Tabla46[[#This Row],[ID RIESGO]]="","",IF(Tabla46[[#This Row],[DESCRIPCION DEL CONTROL]]="",0,15))</f>
        <v/>
      </c>
      <c r="O346" s="169" t="str">
        <f>IF(Tabla46[[#This Row],[ID RIESGO]]="","",IF(Tabla46[[#This Row],[RESPONSABLE DEL CONTROL (CARGO)]]="",0,20))</f>
        <v/>
      </c>
      <c r="P346" s="345">
        <f>IF(Tabla46[[#This Row],[PERIODICIDAD DE EJECUCIÓN DEL CONTROL]]="",0,20)</f>
        <v>0</v>
      </c>
      <c r="Q3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345" t="str">
        <f>IF(ISTEXT(Tabla46[[#This Row],[VALOR EVALUACION DISENO]]),"",IF(Tabla46[[#This Row],[VALOR EVALUACION DISENO]]&gt;96,DATOS!$AV$21,IF(Tabla46[[#This Row],[VALOR EVALUACION DISENO]]&gt;=86,DATOS!$AV$22,DATOS!$AV$23)))</f>
        <v/>
      </c>
      <c r="S346" s="278"/>
      <c r="T346" s="345" t="str">
        <f>IFERROR(VLOOKUP(Tabla46[[#This Row],[% DE CUMPLIMIENTO DE LA EJECUCION DEL CONTROL]],DATOS!$AS$38:$AT$40,2,0),"")</f>
        <v/>
      </c>
      <c r="U346" s="129" t="str">
        <f>IF(Tabla46[[#This Row],[RESULTADO EVALUACIÓN DEL DISEÑO DEL CONTROL]]="","",SUMIFS(DATOS!$AT$49:$AT$57,DATOS!$AR$49:$AR$57,Tabla46[[#This Row],[RESULTADO EVALUACIÓN DEL DISEÑO DEL CONTROL]],DATOS!$AS$49:$AS$57,Tabla46[[#This Row],[RESULTADO EVALUACION DE LA EJECUCION]]))</f>
        <v/>
      </c>
    </row>
    <row r="347" spans="1:21" ht="15" customHeight="1" x14ac:dyDescent="0.25">
      <c r="A347" s="3"/>
      <c r="B347" s="2"/>
      <c r="C347" s="2"/>
      <c r="D347" s="72"/>
      <c r="E347" s="4"/>
      <c r="F347" s="345"/>
      <c r="G347" s="352" t="str">
        <f>IFERROR(VLOOKUP(Tabla46[[#This Row],[ID RIESGO]],'1. IDENTIFICACION DEL RIESGO'!$AB$27:$AL$36,11,0),"")</f>
        <v/>
      </c>
      <c r="H347" s="173"/>
      <c r="I347" s="173"/>
      <c r="J347" s="173"/>
      <c r="K347" s="173"/>
      <c r="L347" s="175"/>
      <c r="M347" s="175"/>
      <c r="N347" s="173" t="str">
        <f>IF(Tabla46[[#This Row],[ID RIESGO]]="","",IF(Tabla46[[#This Row],[DESCRIPCION DEL CONTROL]]="",0,15))</f>
        <v/>
      </c>
      <c r="O347" s="169" t="str">
        <f>IF(Tabla46[[#This Row],[ID RIESGO]]="","",IF(Tabla46[[#This Row],[RESPONSABLE DEL CONTROL (CARGO)]]="",0,20))</f>
        <v/>
      </c>
      <c r="P347" s="345">
        <f>IF(Tabla46[[#This Row],[PERIODICIDAD DE EJECUCIÓN DEL CONTROL]]="",0,20)</f>
        <v>0</v>
      </c>
      <c r="Q3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345" t="str">
        <f>IF(ISTEXT(Tabla46[[#This Row],[VALOR EVALUACION DISENO]]),"",IF(Tabla46[[#This Row],[VALOR EVALUACION DISENO]]&gt;96,DATOS!$AV$21,IF(Tabla46[[#This Row],[VALOR EVALUACION DISENO]]&gt;=86,DATOS!$AV$22,DATOS!$AV$23)))</f>
        <v/>
      </c>
      <c r="S347" s="278"/>
      <c r="T347" s="345" t="str">
        <f>IFERROR(VLOOKUP(Tabla46[[#This Row],[% DE CUMPLIMIENTO DE LA EJECUCION DEL CONTROL]],DATOS!$AS$38:$AT$40,2,0),"")</f>
        <v/>
      </c>
      <c r="U347" s="129" t="str">
        <f>IF(Tabla46[[#This Row],[RESULTADO EVALUACIÓN DEL DISEÑO DEL CONTROL]]="","",SUMIFS(DATOS!$AT$49:$AT$57,DATOS!$AR$49:$AR$57,Tabla46[[#This Row],[RESULTADO EVALUACIÓN DEL DISEÑO DEL CONTROL]],DATOS!$AS$49:$AS$57,Tabla46[[#This Row],[RESULTADO EVALUACION DE LA EJECUCION]]))</f>
        <v/>
      </c>
    </row>
    <row r="348" spans="1:21" ht="15" customHeight="1" x14ac:dyDescent="0.25">
      <c r="A348" s="3"/>
      <c r="B348" s="2"/>
      <c r="C348" s="2"/>
      <c r="D348" s="72"/>
      <c r="E348" s="4"/>
      <c r="F348" s="345"/>
      <c r="G348" s="352" t="str">
        <f>IFERROR(VLOOKUP(Tabla46[[#This Row],[ID RIESGO]],'1. IDENTIFICACION DEL RIESGO'!$AB$27:$AL$36,11,0),"")</f>
        <v/>
      </c>
      <c r="H348" s="173"/>
      <c r="I348" s="173"/>
      <c r="J348" s="173"/>
      <c r="K348" s="173"/>
      <c r="L348" s="175"/>
      <c r="M348" s="175"/>
      <c r="N348" s="173" t="str">
        <f>IF(Tabla46[[#This Row],[ID RIESGO]]="","",IF(Tabla46[[#This Row],[DESCRIPCION DEL CONTROL]]="",0,15))</f>
        <v/>
      </c>
      <c r="O348" s="169" t="str">
        <f>IF(Tabla46[[#This Row],[ID RIESGO]]="","",IF(Tabla46[[#This Row],[RESPONSABLE DEL CONTROL (CARGO)]]="",0,20))</f>
        <v/>
      </c>
      <c r="P348" s="345">
        <f>IF(Tabla46[[#This Row],[PERIODICIDAD DE EJECUCIÓN DEL CONTROL]]="",0,20)</f>
        <v>0</v>
      </c>
      <c r="Q3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345" t="str">
        <f>IF(ISTEXT(Tabla46[[#This Row],[VALOR EVALUACION DISENO]]),"",IF(Tabla46[[#This Row],[VALOR EVALUACION DISENO]]&gt;96,DATOS!$AV$21,IF(Tabla46[[#This Row],[VALOR EVALUACION DISENO]]&gt;=86,DATOS!$AV$22,DATOS!$AV$23)))</f>
        <v/>
      </c>
      <c r="S348" s="278"/>
      <c r="T348" s="345" t="str">
        <f>IFERROR(VLOOKUP(Tabla46[[#This Row],[% DE CUMPLIMIENTO DE LA EJECUCION DEL CONTROL]],DATOS!$AS$38:$AT$40,2,0),"")</f>
        <v/>
      </c>
      <c r="U348" s="129" t="str">
        <f>IF(Tabla46[[#This Row],[RESULTADO EVALUACIÓN DEL DISEÑO DEL CONTROL]]="","",SUMIFS(DATOS!$AT$49:$AT$57,DATOS!$AR$49:$AR$57,Tabla46[[#This Row],[RESULTADO EVALUACIÓN DEL DISEÑO DEL CONTROL]],DATOS!$AS$49:$AS$57,Tabla46[[#This Row],[RESULTADO EVALUACION DE LA EJECUCION]]))</f>
        <v/>
      </c>
    </row>
    <row r="349" spans="1:21" ht="15" customHeight="1" x14ac:dyDescent="0.25">
      <c r="A349" s="3"/>
      <c r="B349" s="2"/>
      <c r="C349" s="2"/>
      <c r="D349" s="72"/>
      <c r="E349" s="4"/>
      <c r="F349" s="345"/>
      <c r="G349" s="352" t="str">
        <f>IFERROR(VLOOKUP(Tabla46[[#This Row],[ID RIESGO]],'1. IDENTIFICACION DEL RIESGO'!$AB$27:$AL$36,11,0),"")</f>
        <v/>
      </c>
      <c r="H349" s="173"/>
      <c r="I349" s="173"/>
      <c r="J349" s="173"/>
      <c r="K349" s="173"/>
      <c r="L349" s="175"/>
      <c r="M349" s="175"/>
      <c r="N349" s="173" t="str">
        <f>IF(Tabla46[[#This Row],[ID RIESGO]]="","",IF(Tabla46[[#This Row],[DESCRIPCION DEL CONTROL]]="",0,15))</f>
        <v/>
      </c>
      <c r="O349" s="169" t="str">
        <f>IF(Tabla46[[#This Row],[ID RIESGO]]="","",IF(Tabla46[[#This Row],[RESPONSABLE DEL CONTROL (CARGO)]]="",0,20))</f>
        <v/>
      </c>
      <c r="P349" s="345">
        <f>IF(Tabla46[[#This Row],[PERIODICIDAD DE EJECUCIÓN DEL CONTROL]]="",0,20)</f>
        <v>0</v>
      </c>
      <c r="Q3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345" t="str">
        <f>IF(ISTEXT(Tabla46[[#This Row],[VALOR EVALUACION DISENO]]),"",IF(Tabla46[[#This Row],[VALOR EVALUACION DISENO]]&gt;96,DATOS!$AV$21,IF(Tabla46[[#This Row],[VALOR EVALUACION DISENO]]&gt;=86,DATOS!$AV$22,DATOS!$AV$23)))</f>
        <v/>
      </c>
      <c r="S349" s="278"/>
      <c r="T349" s="345" t="str">
        <f>IFERROR(VLOOKUP(Tabla46[[#This Row],[% DE CUMPLIMIENTO DE LA EJECUCION DEL CONTROL]],DATOS!$AS$38:$AT$40,2,0),"")</f>
        <v/>
      </c>
      <c r="U349" s="129" t="str">
        <f>IF(Tabla46[[#This Row],[RESULTADO EVALUACIÓN DEL DISEÑO DEL CONTROL]]="","",SUMIFS(DATOS!$AT$49:$AT$57,DATOS!$AR$49:$AR$57,Tabla46[[#This Row],[RESULTADO EVALUACIÓN DEL DISEÑO DEL CONTROL]],DATOS!$AS$49:$AS$57,Tabla46[[#This Row],[RESULTADO EVALUACION DE LA EJECUCION]]))</f>
        <v/>
      </c>
    </row>
    <row r="350" spans="1:21" ht="15" customHeight="1" x14ac:dyDescent="0.25">
      <c r="A350" s="3"/>
      <c r="B350" s="2"/>
      <c r="C350" s="2"/>
      <c r="D350" s="72"/>
      <c r="E350" s="4"/>
      <c r="F350" s="345"/>
      <c r="G350" s="352" t="str">
        <f>IFERROR(VLOOKUP(Tabla46[[#This Row],[ID RIESGO]],'1. IDENTIFICACION DEL RIESGO'!$AB$27:$AL$36,11,0),"")</f>
        <v/>
      </c>
      <c r="H350" s="173"/>
      <c r="I350" s="173"/>
      <c r="J350" s="173"/>
      <c r="K350" s="173"/>
      <c r="L350" s="175"/>
      <c r="M350" s="175"/>
      <c r="N350" s="173" t="str">
        <f>IF(Tabla46[[#This Row],[ID RIESGO]]="","",IF(Tabla46[[#This Row],[DESCRIPCION DEL CONTROL]]="",0,15))</f>
        <v/>
      </c>
      <c r="O350" s="169" t="str">
        <f>IF(Tabla46[[#This Row],[ID RIESGO]]="","",IF(Tabla46[[#This Row],[RESPONSABLE DEL CONTROL (CARGO)]]="",0,20))</f>
        <v/>
      </c>
      <c r="P350" s="345">
        <f>IF(Tabla46[[#This Row],[PERIODICIDAD DE EJECUCIÓN DEL CONTROL]]="",0,20)</f>
        <v>0</v>
      </c>
      <c r="Q3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345" t="str">
        <f>IF(ISTEXT(Tabla46[[#This Row],[VALOR EVALUACION DISENO]]),"",IF(Tabla46[[#This Row],[VALOR EVALUACION DISENO]]&gt;96,DATOS!$AV$21,IF(Tabla46[[#This Row],[VALOR EVALUACION DISENO]]&gt;=86,DATOS!$AV$22,DATOS!$AV$23)))</f>
        <v/>
      </c>
      <c r="S350" s="278"/>
      <c r="T350" s="345" t="str">
        <f>IFERROR(VLOOKUP(Tabla46[[#This Row],[% DE CUMPLIMIENTO DE LA EJECUCION DEL CONTROL]],DATOS!$AS$38:$AT$40,2,0),"")</f>
        <v/>
      </c>
      <c r="U350" s="129" t="str">
        <f>IF(Tabla46[[#This Row],[RESULTADO EVALUACIÓN DEL DISEÑO DEL CONTROL]]="","",SUMIFS(DATOS!$AT$49:$AT$57,DATOS!$AR$49:$AR$57,Tabla46[[#This Row],[RESULTADO EVALUACIÓN DEL DISEÑO DEL CONTROL]],DATOS!$AS$49:$AS$57,Tabla46[[#This Row],[RESULTADO EVALUACION DE LA EJECUCION]]))</f>
        <v/>
      </c>
    </row>
    <row r="351" spans="1:21" ht="15" customHeight="1" x14ac:dyDescent="0.25">
      <c r="A351" s="3"/>
      <c r="B351" s="2"/>
      <c r="C351" s="2"/>
      <c r="D351" s="72"/>
      <c r="E351" s="4"/>
      <c r="F351" s="345"/>
      <c r="G351" s="352" t="str">
        <f>IFERROR(VLOOKUP(Tabla46[[#This Row],[ID RIESGO]],'1. IDENTIFICACION DEL RIESGO'!$AB$27:$AL$36,11,0),"")</f>
        <v/>
      </c>
      <c r="H351" s="173"/>
      <c r="I351" s="173"/>
      <c r="J351" s="173"/>
      <c r="K351" s="173"/>
      <c r="L351" s="175"/>
      <c r="M351" s="175"/>
      <c r="N351" s="173" t="str">
        <f>IF(Tabla46[[#This Row],[ID RIESGO]]="","",IF(Tabla46[[#This Row],[DESCRIPCION DEL CONTROL]]="",0,15))</f>
        <v/>
      </c>
      <c r="O351" s="169" t="str">
        <f>IF(Tabla46[[#This Row],[ID RIESGO]]="","",IF(Tabla46[[#This Row],[RESPONSABLE DEL CONTROL (CARGO)]]="",0,20))</f>
        <v/>
      </c>
      <c r="P351" s="345">
        <f>IF(Tabla46[[#This Row],[PERIODICIDAD DE EJECUCIÓN DEL CONTROL]]="",0,20)</f>
        <v>0</v>
      </c>
      <c r="Q3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345" t="str">
        <f>IF(ISTEXT(Tabla46[[#This Row],[VALOR EVALUACION DISENO]]),"",IF(Tabla46[[#This Row],[VALOR EVALUACION DISENO]]&gt;96,DATOS!$AV$21,IF(Tabla46[[#This Row],[VALOR EVALUACION DISENO]]&gt;=86,DATOS!$AV$22,DATOS!$AV$23)))</f>
        <v/>
      </c>
      <c r="S351" s="278"/>
      <c r="T351" s="345" t="str">
        <f>IFERROR(VLOOKUP(Tabla46[[#This Row],[% DE CUMPLIMIENTO DE LA EJECUCION DEL CONTROL]],DATOS!$AS$38:$AT$40,2,0),"")</f>
        <v/>
      </c>
      <c r="U351" s="129" t="str">
        <f>IF(Tabla46[[#This Row],[RESULTADO EVALUACIÓN DEL DISEÑO DEL CONTROL]]="","",SUMIFS(DATOS!$AT$49:$AT$57,DATOS!$AR$49:$AR$57,Tabla46[[#This Row],[RESULTADO EVALUACIÓN DEL DISEÑO DEL CONTROL]],DATOS!$AS$49:$AS$57,Tabla46[[#This Row],[RESULTADO EVALUACION DE LA EJECUCION]]))</f>
        <v/>
      </c>
    </row>
    <row r="352" spans="1:21" ht="15" customHeight="1" x14ac:dyDescent="0.25">
      <c r="A352" s="3"/>
      <c r="B352" s="2"/>
      <c r="C352" s="2"/>
      <c r="D352" s="72"/>
      <c r="E352" s="4"/>
      <c r="F352" s="345"/>
      <c r="G352" s="352" t="str">
        <f>IFERROR(VLOOKUP(Tabla46[[#This Row],[ID RIESGO]],'1. IDENTIFICACION DEL RIESGO'!$AB$27:$AL$36,11,0),"")</f>
        <v/>
      </c>
      <c r="H352" s="173"/>
      <c r="I352" s="173"/>
      <c r="J352" s="173"/>
      <c r="K352" s="173"/>
      <c r="L352" s="175"/>
      <c r="M352" s="175"/>
      <c r="N352" s="173" t="str">
        <f>IF(Tabla46[[#This Row],[ID RIESGO]]="","",IF(Tabla46[[#This Row],[DESCRIPCION DEL CONTROL]]="",0,15))</f>
        <v/>
      </c>
      <c r="O352" s="169" t="str">
        <f>IF(Tabla46[[#This Row],[ID RIESGO]]="","",IF(Tabla46[[#This Row],[RESPONSABLE DEL CONTROL (CARGO)]]="",0,20))</f>
        <v/>
      </c>
      <c r="P352" s="345">
        <f>IF(Tabla46[[#This Row],[PERIODICIDAD DE EJECUCIÓN DEL CONTROL]]="",0,20)</f>
        <v>0</v>
      </c>
      <c r="Q3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345" t="str">
        <f>IF(ISTEXT(Tabla46[[#This Row],[VALOR EVALUACION DISENO]]),"",IF(Tabla46[[#This Row],[VALOR EVALUACION DISENO]]&gt;96,DATOS!$AV$21,IF(Tabla46[[#This Row],[VALOR EVALUACION DISENO]]&gt;=86,DATOS!$AV$22,DATOS!$AV$23)))</f>
        <v/>
      </c>
      <c r="S352" s="278"/>
      <c r="T352" s="345" t="str">
        <f>IFERROR(VLOOKUP(Tabla46[[#This Row],[% DE CUMPLIMIENTO DE LA EJECUCION DEL CONTROL]],DATOS!$AS$38:$AT$40,2,0),"")</f>
        <v/>
      </c>
      <c r="U352" s="129" t="str">
        <f>IF(Tabla46[[#This Row],[RESULTADO EVALUACIÓN DEL DISEÑO DEL CONTROL]]="","",SUMIFS(DATOS!$AT$49:$AT$57,DATOS!$AR$49:$AR$57,Tabla46[[#This Row],[RESULTADO EVALUACIÓN DEL DISEÑO DEL CONTROL]],DATOS!$AS$49:$AS$57,Tabla46[[#This Row],[RESULTADO EVALUACION DE LA EJECUCION]]))</f>
        <v/>
      </c>
    </row>
    <row r="353" spans="1:21" ht="15" customHeight="1" x14ac:dyDescent="0.25">
      <c r="A353" s="3"/>
      <c r="B353" s="2"/>
      <c r="C353" s="2"/>
      <c r="D353" s="72"/>
      <c r="E353" s="4"/>
      <c r="F353" s="345"/>
      <c r="G353" s="352" t="str">
        <f>IFERROR(VLOOKUP(Tabla46[[#This Row],[ID RIESGO]],'1. IDENTIFICACION DEL RIESGO'!$AB$27:$AL$36,11,0),"")</f>
        <v/>
      </c>
      <c r="H353" s="173"/>
      <c r="I353" s="173"/>
      <c r="J353" s="173"/>
      <c r="K353" s="173"/>
      <c r="L353" s="175"/>
      <c r="M353" s="175"/>
      <c r="N353" s="173" t="str">
        <f>IF(Tabla46[[#This Row],[ID RIESGO]]="","",IF(Tabla46[[#This Row],[DESCRIPCION DEL CONTROL]]="",0,15))</f>
        <v/>
      </c>
      <c r="O353" s="169" t="str">
        <f>IF(Tabla46[[#This Row],[ID RIESGO]]="","",IF(Tabla46[[#This Row],[RESPONSABLE DEL CONTROL (CARGO)]]="",0,20))</f>
        <v/>
      </c>
      <c r="P353" s="345">
        <f>IF(Tabla46[[#This Row],[PERIODICIDAD DE EJECUCIÓN DEL CONTROL]]="",0,20)</f>
        <v>0</v>
      </c>
      <c r="Q3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345" t="str">
        <f>IF(ISTEXT(Tabla46[[#This Row],[VALOR EVALUACION DISENO]]),"",IF(Tabla46[[#This Row],[VALOR EVALUACION DISENO]]&gt;96,DATOS!$AV$21,IF(Tabla46[[#This Row],[VALOR EVALUACION DISENO]]&gt;=86,DATOS!$AV$22,DATOS!$AV$23)))</f>
        <v/>
      </c>
      <c r="S353" s="278"/>
      <c r="T353" s="345" t="str">
        <f>IFERROR(VLOOKUP(Tabla46[[#This Row],[% DE CUMPLIMIENTO DE LA EJECUCION DEL CONTROL]],DATOS!$AS$38:$AT$40,2,0),"")</f>
        <v/>
      </c>
      <c r="U353" s="129" t="str">
        <f>IF(Tabla46[[#This Row],[RESULTADO EVALUACIÓN DEL DISEÑO DEL CONTROL]]="","",SUMIFS(DATOS!$AT$49:$AT$57,DATOS!$AR$49:$AR$57,Tabla46[[#This Row],[RESULTADO EVALUACIÓN DEL DISEÑO DEL CONTROL]],DATOS!$AS$49:$AS$57,Tabla46[[#This Row],[RESULTADO EVALUACION DE LA EJECUCION]]))</f>
        <v/>
      </c>
    </row>
    <row r="354" spans="1:21" ht="15" customHeight="1" x14ac:dyDescent="0.25">
      <c r="A354" s="3"/>
      <c r="B354" s="2"/>
      <c r="C354" s="2"/>
      <c r="D354" s="72"/>
      <c r="E354" s="4"/>
      <c r="F354" s="345"/>
      <c r="G354" s="352" t="str">
        <f>IFERROR(VLOOKUP(Tabla46[[#This Row],[ID RIESGO]],'1. IDENTIFICACION DEL RIESGO'!$AB$27:$AL$36,11,0),"")</f>
        <v/>
      </c>
      <c r="H354" s="173"/>
      <c r="I354" s="173"/>
      <c r="J354" s="173"/>
      <c r="K354" s="173"/>
      <c r="L354" s="175"/>
      <c r="M354" s="175"/>
      <c r="N354" s="173" t="str">
        <f>IF(Tabla46[[#This Row],[ID RIESGO]]="","",IF(Tabla46[[#This Row],[DESCRIPCION DEL CONTROL]]="",0,15))</f>
        <v/>
      </c>
      <c r="O354" s="169" t="str">
        <f>IF(Tabla46[[#This Row],[ID RIESGO]]="","",IF(Tabla46[[#This Row],[RESPONSABLE DEL CONTROL (CARGO)]]="",0,20))</f>
        <v/>
      </c>
      <c r="P354" s="345">
        <f>IF(Tabla46[[#This Row],[PERIODICIDAD DE EJECUCIÓN DEL CONTROL]]="",0,20)</f>
        <v>0</v>
      </c>
      <c r="Q3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345" t="str">
        <f>IF(ISTEXT(Tabla46[[#This Row],[VALOR EVALUACION DISENO]]),"",IF(Tabla46[[#This Row],[VALOR EVALUACION DISENO]]&gt;96,DATOS!$AV$21,IF(Tabla46[[#This Row],[VALOR EVALUACION DISENO]]&gt;=86,DATOS!$AV$22,DATOS!$AV$23)))</f>
        <v/>
      </c>
      <c r="S354" s="278"/>
      <c r="T354" s="345" t="str">
        <f>IFERROR(VLOOKUP(Tabla46[[#This Row],[% DE CUMPLIMIENTO DE LA EJECUCION DEL CONTROL]],DATOS!$AS$38:$AT$40,2,0),"")</f>
        <v/>
      </c>
      <c r="U354" s="129" t="str">
        <f>IF(Tabla46[[#This Row],[RESULTADO EVALUACIÓN DEL DISEÑO DEL CONTROL]]="","",SUMIFS(DATOS!$AT$49:$AT$57,DATOS!$AR$49:$AR$57,Tabla46[[#This Row],[RESULTADO EVALUACIÓN DEL DISEÑO DEL CONTROL]],DATOS!$AS$49:$AS$57,Tabla46[[#This Row],[RESULTADO EVALUACION DE LA EJECUCION]]))</f>
        <v/>
      </c>
    </row>
    <row r="355" spans="1:21" ht="15" customHeight="1" x14ac:dyDescent="0.25">
      <c r="A355" s="3"/>
      <c r="B355" s="2"/>
      <c r="C355" s="2"/>
      <c r="D355" s="72"/>
      <c r="E355" s="4"/>
      <c r="F355" s="345"/>
      <c r="G355" s="352" t="str">
        <f>IFERROR(VLOOKUP(Tabla46[[#This Row],[ID RIESGO]],'1. IDENTIFICACION DEL RIESGO'!$AB$27:$AL$36,11,0),"")</f>
        <v/>
      </c>
      <c r="H355" s="173"/>
      <c r="I355" s="173"/>
      <c r="J355" s="173"/>
      <c r="K355" s="173"/>
      <c r="L355" s="175"/>
      <c r="M355" s="175"/>
      <c r="N355" s="173" t="str">
        <f>IF(Tabla46[[#This Row],[ID RIESGO]]="","",IF(Tabla46[[#This Row],[DESCRIPCION DEL CONTROL]]="",0,15))</f>
        <v/>
      </c>
      <c r="O355" s="169" t="str">
        <f>IF(Tabla46[[#This Row],[ID RIESGO]]="","",IF(Tabla46[[#This Row],[RESPONSABLE DEL CONTROL (CARGO)]]="",0,20))</f>
        <v/>
      </c>
      <c r="P355" s="345">
        <f>IF(Tabla46[[#This Row],[PERIODICIDAD DE EJECUCIÓN DEL CONTROL]]="",0,20)</f>
        <v>0</v>
      </c>
      <c r="Q3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345" t="str">
        <f>IF(ISTEXT(Tabla46[[#This Row],[VALOR EVALUACION DISENO]]),"",IF(Tabla46[[#This Row],[VALOR EVALUACION DISENO]]&gt;96,DATOS!$AV$21,IF(Tabla46[[#This Row],[VALOR EVALUACION DISENO]]&gt;=86,DATOS!$AV$22,DATOS!$AV$23)))</f>
        <v/>
      </c>
      <c r="S355" s="278"/>
      <c r="T355" s="345" t="str">
        <f>IFERROR(VLOOKUP(Tabla46[[#This Row],[% DE CUMPLIMIENTO DE LA EJECUCION DEL CONTROL]],DATOS!$AS$38:$AT$40,2,0),"")</f>
        <v/>
      </c>
      <c r="U355" s="129" t="str">
        <f>IF(Tabla46[[#This Row],[RESULTADO EVALUACIÓN DEL DISEÑO DEL CONTROL]]="","",SUMIFS(DATOS!$AT$49:$AT$57,DATOS!$AR$49:$AR$57,Tabla46[[#This Row],[RESULTADO EVALUACIÓN DEL DISEÑO DEL CONTROL]],DATOS!$AS$49:$AS$57,Tabla46[[#This Row],[RESULTADO EVALUACION DE LA EJECUCION]]))</f>
        <v/>
      </c>
    </row>
    <row r="356" spans="1:21" ht="15" customHeight="1" x14ac:dyDescent="0.25">
      <c r="A356" s="3"/>
      <c r="B356" s="2"/>
      <c r="C356" s="2"/>
      <c r="D356" s="72"/>
      <c r="E356" s="4"/>
      <c r="F356" s="345"/>
      <c r="G356" s="352" t="str">
        <f>IFERROR(VLOOKUP(Tabla46[[#This Row],[ID RIESGO]],'1. IDENTIFICACION DEL RIESGO'!$AB$27:$AL$36,11,0),"")</f>
        <v/>
      </c>
      <c r="H356" s="173"/>
      <c r="I356" s="173"/>
      <c r="J356" s="173"/>
      <c r="K356" s="173"/>
      <c r="L356" s="175"/>
      <c r="M356" s="175"/>
      <c r="N356" s="173" t="str">
        <f>IF(Tabla46[[#This Row],[ID RIESGO]]="","",IF(Tabla46[[#This Row],[DESCRIPCION DEL CONTROL]]="",0,15))</f>
        <v/>
      </c>
      <c r="O356" s="169" t="str">
        <f>IF(Tabla46[[#This Row],[ID RIESGO]]="","",IF(Tabla46[[#This Row],[RESPONSABLE DEL CONTROL (CARGO)]]="",0,20))</f>
        <v/>
      </c>
      <c r="P356" s="345">
        <f>IF(Tabla46[[#This Row],[PERIODICIDAD DE EJECUCIÓN DEL CONTROL]]="",0,20)</f>
        <v>0</v>
      </c>
      <c r="Q3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345" t="str">
        <f>IF(ISTEXT(Tabla46[[#This Row],[VALOR EVALUACION DISENO]]),"",IF(Tabla46[[#This Row],[VALOR EVALUACION DISENO]]&gt;96,DATOS!$AV$21,IF(Tabla46[[#This Row],[VALOR EVALUACION DISENO]]&gt;=86,DATOS!$AV$22,DATOS!$AV$23)))</f>
        <v/>
      </c>
      <c r="S356" s="278"/>
      <c r="T356" s="345" t="str">
        <f>IFERROR(VLOOKUP(Tabla46[[#This Row],[% DE CUMPLIMIENTO DE LA EJECUCION DEL CONTROL]],DATOS!$AS$38:$AT$40,2,0),"")</f>
        <v/>
      </c>
      <c r="U356" s="129" t="str">
        <f>IF(Tabla46[[#This Row],[RESULTADO EVALUACIÓN DEL DISEÑO DEL CONTROL]]="","",SUMIFS(DATOS!$AT$49:$AT$57,DATOS!$AR$49:$AR$57,Tabla46[[#This Row],[RESULTADO EVALUACIÓN DEL DISEÑO DEL CONTROL]],DATOS!$AS$49:$AS$57,Tabla46[[#This Row],[RESULTADO EVALUACION DE LA EJECUCION]]))</f>
        <v/>
      </c>
    </row>
    <row r="357" spans="1:21" ht="15" customHeight="1" x14ac:dyDescent="0.25">
      <c r="A357" s="3"/>
      <c r="B357" s="2"/>
      <c r="C357" s="2"/>
      <c r="D357" s="72"/>
      <c r="E357" s="4"/>
      <c r="F357" s="345"/>
      <c r="G357" s="352" t="str">
        <f>IFERROR(VLOOKUP(Tabla46[[#This Row],[ID RIESGO]],'1. IDENTIFICACION DEL RIESGO'!$AB$27:$AL$36,11,0),"")</f>
        <v/>
      </c>
      <c r="H357" s="173"/>
      <c r="I357" s="173"/>
      <c r="J357" s="173"/>
      <c r="K357" s="173"/>
      <c r="L357" s="175"/>
      <c r="M357" s="175"/>
      <c r="N357" s="173" t="str">
        <f>IF(Tabla46[[#This Row],[ID RIESGO]]="","",IF(Tabla46[[#This Row],[DESCRIPCION DEL CONTROL]]="",0,15))</f>
        <v/>
      </c>
      <c r="O357" s="169" t="str">
        <f>IF(Tabla46[[#This Row],[ID RIESGO]]="","",IF(Tabla46[[#This Row],[RESPONSABLE DEL CONTROL (CARGO)]]="",0,20))</f>
        <v/>
      </c>
      <c r="P357" s="345">
        <f>IF(Tabla46[[#This Row],[PERIODICIDAD DE EJECUCIÓN DEL CONTROL]]="",0,20)</f>
        <v>0</v>
      </c>
      <c r="Q3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345" t="str">
        <f>IF(ISTEXT(Tabla46[[#This Row],[VALOR EVALUACION DISENO]]),"",IF(Tabla46[[#This Row],[VALOR EVALUACION DISENO]]&gt;96,DATOS!$AV$21,IF(Tabla46[[#This Row],[VALOR EVALUACION DISENO]]&gt;=86,DATOS!$AV$22,DATOS!$AV$23)))</f>
        <v/>
      </c>
      <c r="S357" s="278"/>
      <c r="T357" s="345" t="str">
        <f>IFERROR(VLOOKUP(Tabla46[[#This Row],[% DE CUMPLIMIENTO DE LA EJECUCION DEL CONTROL]],DATOS!$AS$38:$AT$40,2,0),"")</f>
        <v/>
      </c>
      <c r="U357" s="129" t="str">
        <f>IF(Tabla46[[#This Row],[RESULTADO EVALUACIÓN DEL DISEÑO DEL CONTROL]]="","",SUMIFS(DATOS!$AT$49:$AT$57,DATOS!$AR$49:$AR$57,Tabla46[[#This Row],[RESULTADO EVALUACIÓN DEL DISEÑO DEL CONTROL]],DATOS!$AS$49:$AS$57,Tabla46[[#This Row],[RESULTADO EVALUACION DE LA EJECUCION]]))</f>
        <v/>
      </c>
    </row>
    <row r="358" spans="1:21" ht="15" customHeight="1" x14ac:dyDescent="0.25">
      <c r="A358" s="3"/>
      <c r="B358" s="2"/>
      <c r="C358" s="2"/>
      <c r="D358" s="72"/>
      <c r="E358" s="4"/>
      <c r="F358" s="345"/>
      <c r="G358" s="352" t="str">
        <f>IFERROR(VLOOKUP(Tabla46[[#This Row],[ID RIESGO]],'1. IDENTIFICACION DEL RIESGO'!$AB$27:$AL$36,11,0),"")</f>
        <v/>
      </c>
      <c r="H358" s="173"/>
      <c r="I358" s="173"/>
      <c r="J358" s="173"/>
      <c r="K358" s="173"/>
      <c r="L358" s="175"/>
      <c r="M358" s="175"/>
      <c r="N358" s="173" t="str">
        <f>IF(Tabla46[[#This Row],[ID RIESGO]]="","",IF(Tabla46[[#This Row],[DESCRIPCION DEL CONTROL]]="",0,15))</f>
        <v/>
      </c>
      <c r="O358" s="169" t="str">
        <f>IF(Tabla46[[#This Row],[ID RIESGO]]="","",IF(Tabla46[[#This Row],[RESPONSABLE DEL CONTROL (CARGO)]]="",0,20))</f>
        <v/>
      </c>
      <c r="P358" s="345">
        <f>IF(Tabla46[[#This Row],[PERIODICIDAD DE EJECUCIÓN DEL CONTROL]]="",0,20)</f>
        <v>0</v>
      </c>
      <c r="Q3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345" t="str">
        <f>IF(ISTEXT(Tabla46[[#This Row],[VALOR EVALUACION DISENO]]),"",IF(Tabla46[[#This Row],[VALOR EVALUACION DISENO]]&gt;96,DATOS!$AV$21,IF(Tabla46[[#This Row],[VALOR EVALUACION DISENO]]&gt;=86,DATOS!$AV$22,DATOS!$AV$23)))</f>
        <v/>
      </c>
      <c r="S358" s="278"/>
      <c r="T358" s="345" t="str">
        <f>IFERROR(VLOOKUP(Tabla46[[#This Row],[% DE CUMPLIMIENTO DE LA EJECUCION DEL CONTROL]],DATOS!$AS$38:$AT$40,2,0),"")</f>
        <v/>
      </c>
      <c r="U358" s="129" t="str">
        <f>IF(Tabla46[[#This Row],[RESULTADO EVALUACIÓN DEL DISEÑO DEL CONTROL]]="","",SUMIFS(DATOS!$AT$49:$AT$57,DATOS!$AR$49:$AR$57,Tabla46[[#This Row],[RESULTADO EVALUACIÓN DEL DISEÑO DEL CONTROL]],DATOS!$AS$49:$AS$57,Tabla46[[#This Row],[RESULTADO EVALUACION DE LA EJECUCION]]))</f>
        <v/>
      </c>
    </row>
    <row r="359" spans="1:21" ht="15" customHeight="1" x14ac:dyDescent="0.25">
      <c r="A359" s="3"/>
      <c r="B359" s="2"/>
      <c r="C359" s="2"/>
      <c r="D359" s="72"/>
      <c r="E359" s="4"/>
      <c r="F359" s="345"/>
      <c r="G359" s="352" t="str">
        <f>IFERROR(VLOOKUP(Tabla46[[#This Row],[ID RIESGO]],'1. IDENTIFICACION DEL RIESGO'!$AB$27:$AL$36,11,0),"")</f>
        <v/>
      </c>
      <c r="H359" s="173"/>
      <c r="I359" s="173"/>
      <c r="J359" s="173"/>
      <c r="K359" s="173"/>
      <c r="L359" s="175"/>
      <c r="M359" s="175"/>
      <c r="N359" s="173" t="str">
        <f>IF(Tabla46[[#This Row],[ID RIESGO]]="","",IF(Tabla46[[#This Row],[DESCRIPCION DEL CONTROL]]="",0,15))</f>
        <v/>
      </c>
      <c r="O359" s="169" t="str">
        <f>IF(Tabla46[[#This Row],[ID RIESGO]]="","",IF(Tabla46[[#This Row],[RESPONSABLE DEL CONTROL (CARGO)]]="",0,20))</f>
        <v/>
      </c>
      <c r="P359" s="345">
        <f>IF(Tabla46[[#This Row],[PERIODICIDAD DE EJECUCIÓN DEL CONTROL]]="",0,20)</f>
        <v>0</v>
      </c>
      <c r="Q3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345" t="str">
        <f>IF(ISTEXT(Tabla46[[#This Row],[VALOR EVALUACION DISENO]]),"",IF(Tabla46[[#This Row],[VALOR EVALUACION DISENO]]&gt;96,DATOS!$AV$21,IF(Tabla46[[#This Row],[VALOR EVALUACION DISENO]]&gt;=86,DATOS!$AV$22,DATOS!$AV$23)))</f>
        <v/>
      </c>
      <c r="S359" s="278"/>
      <c r="T359" s="345" t="str">
        <f>IFERROR(VLOOKUP(Tabla46[[#This Row],[% DE CUMPLIMIENTO DE LA EJECUCION DEL CONTROL]],DATOS!$AS$38:$AT$40,2,0),"")</f>
        <v/>
      </c>
      <c r="U359" s="129" t="str">
        <f>IF(Tabla46[[#This Row],[RESULTADO EVALUACIÓN DEL DISEÑO DEL CONTROL]]="","",SUMIFS(DATOS!$AT$49:$AT$57,DATOS!$AR$49:$AR$57,Tabla46[[#This Row],[RESULTADO EVALUACIÓN DEL DISEÑO DEL CONTROL]],DATOS!$AS$49:$AS$57,Tabla46[[#This Row],[RESULTADO EVALUACION DE LA EJECUCION]]))</f>
        <v/>
      </c>
    </row>
    <row r="360" spans="1:21" ht="15" customHeight="1" x14ac:dyDescent="0.25">
      <c r="A360" s="3"/>
      <c r="B360" s="2"/>
      <c r="C360" s="2"/>
      <c r="D360" s="72"/>
      <c r="E360" s="4"/>
      <c r="F360" s="345"/>
      <c r="G360" s="352" t="str">
        <f>IFERROR(VLOOKUP(Tabla46[[#This Row],[ID RIESGO]],'1. IDENTIFICACION DEL RIESGO'!$AB$27:$AL$36,11,0),"")</f>
        <v/>
      </c>
      <c r="H360" s="173"/>
      <c r="I360" s="173"/>
      <c r="J360" s="173"/>
      <c r="K360" s="173"/>
      <c r="L360" s="175"/>
      <c r="M360" s="175"/>
      <c r="N360" s="173" t="str">
        <f>IF(Tabla46[[#This Row],[ID RIESGO]]="","",IF(Tabla46[[#This Row],[DESCRIPCION DEL CONTROL]]="",0,15))</f>
        <v/>
      </c>
      <c r="O360" s="169" t="str">
        <f>IF(Tabla46[[#This Row],[ID RIESGO]]="","",IF(Tabla46[[#This Row],[RESPONSABLE DEL CONTROL (CARGO)]]="",0,20))</f>
        <v/>
      </c>
      <c r="P360" s="345">
        <f>IF(Tabla46[[#This Row],[PERIODICIDAD DE EJECUCIÓN DEL CONTROL]]="",0,20)</f>
        <v>0</v>
      </c>
      <c r="Q3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345" t="str">
        <f>IF(ISTEXT(Tabla46[[#This Row],[VALOR EVALUACION DISENO]]),"",IF(Tabla46[[#This Row],[VALOR EVALUACION DISENO]]&gt;96,DATOS!$AV$21,IF(Tabla46[[#This Row],[VALOR EVALUACION DISENO]]&gt;=86,DATOS!$AV$22,DATOS!$AV$23)))</f>
        <v/>
      </c>
      <c r="S360" s="278"/>
      <c r="T360" s="345" t="str">
        <f>IFERROR(VLOOKUP(Tabla46[[#This Row],[% DE CUMPLIMIENTO DE LA EJECUCION DEL CONTROL]],DATOS!$AS$38:$AT$40,2,0),"")</f>
        <v/>
      </c>
      <c r="U360" s="129" t="str">
        <f>IF(Tabla46[[#This Row],[RESULTADO EVALUACIÓN DEL DISEÑO DEL CONTROL]]="","",SUMIFS(DATOS!$AT$49:$AT$57,DATOS!$AR$49:$AR$57,Tabla46[[#This Row],[RESULTADO EVALUACIÓN DEL DISEÑO DEL CONTROL]],DATOS!$AS$49:$AS$57,Tabla46[[#This Row],[RESULTADO EVALUACION DE LA EJECUCION]]))</f>
        <v/>
      </c>
    </row>
    <row r="361" spans="1:21" ht="15" customHeight="1" x14ac:dyDescent="0.25">
      <c r="A361" s="3"/>
      <c r="B361" s="2"/>
      <c r="C361" s="2"/>
      <c r="D361" s="72"/>
      <c r="E361" s="4"/>
      <c r="F361" s="345"/>
      <c r="G361" s="352" t="str">
        <f>IFERROR(VLOOKUP(Tabla46[[#This Row],[ID RIESGO]],'1. IDENTIFICACION DEL RIESGO'!$AB$27:$AL$36,11,0),"")</f>
        <v/>
      </c>
      <c r="H361" s="173"/>
      <c r="I361" s="173"/>
      <c r="J361" s="173"/>
      <c r="K361" s="173"/>
      <c r="L361" s="175"/>
      <c r="M361" s="175"/>
      <c r="N361" s="173" t="str">
        <f>IF(Tabla46[[#This Row],[ID RIESGO]]="","",IF(Tabla46[[#This Row],[DESCRIPCION DEL CONTROL]]="",0,15))</f>
        <v/>
      </c>
      <c r="O361" s="169" t="str">
        <f>IF(Tabla46[[#This Row],[ID RIESGO]]="","",IF(Tabla46[[#This Row],[RESPONSABLE DEL CONTROL (CARGO)]]="",0,20))</f>
        <v/>
      </c>
      <c r="P361" s="345">
        <f>IF(Tabla46[[#This Row],[PERIODICIDAD DE EJECUCIÓN DEL CONTROL]]="",0,20)</f>
        <v>0</v>
      </c>
      <c r="Q3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345" t="str">
        <f>IF(ISTEXT(Tabla46[[#This Row],[VALOR EVALUACION DISENO]]),"",IF(Tabla46[[#This Row],[VALOR EVALUACION DISENO]]&gt;96,DATOS!$AV$21,IF(Tabla46[[#This Row],[VALOR EVALUACION DISENO]]&gt;=86,DATOS!$AV$22,DATOS!$AV$23)))</f>
        <v/>
      </c>
      <c r="S361" s="278"/>
      <c r="T361" s="345" t="str">
        <f>IFERROR(VLOOKUP(Tabla46[[#This Row],[% DE CUMPLIMIENTO DE LA EJECUCION DEL CONTROL]],DATOS!$AS$38:$AT$40,2,0),"")</f>
        <v/>
      </c>
      <c r="U361" s="129" t="str">
        <f>IF(Tabla46[[#This Row],[RESULTADO EVALUACIÓN DEL DISEÑO DEL CONTROL]]="","",SUMIFS(DATOS!$AT$49:$AT$57,DATOS!$AR$49:$AR$57,Tabla46[[#This Row],[RESULTADO EVALUACIÓN DEL DISEÑO DEL CONTROL]],DATOS!$AS$49:$AS$57,Tabla46[[#This Row],[RESULTADO EVALUACION DE LA EJECUCION]]))</f>
        <v/>
      </c>
    </row>
    <row r="362" spans="1:21" ht="15" customHeight="1" x14ac:dyDescent="0.25">
      <c r="A362" s="3"/>
      <c r="B362" s="2"/>
      <c r="C362" s="2"/>
      <c r="D362" s="72"/>
      <c r="E362" s="4"/>
      <c r="F362" s="345"/>
      <c r="G362" s="352" t="str">
        <f>IFERROR(VLOOKUP(Tabla46[[#This Row],[ID RIESGO]],'1. IDENTIFICACION DEL RIESGO'!$AB$27:$AL$36,11,0),"")</f>
        <v/>
      </c>
      <c r="H362" s="173"/>
      <c r="I362" s="173"/>
      <c r="J362" s="173"/>
      <c r="K362" s="173"/>
      <c r="L362" s="175"/>
      <c r="M362" s="175"/>
      <c r="N362" s="173" t="str">
        <f>IF(Tabla46[[#This Row],[ID RIESGO]]="","",IF(Tabla46[[#This Row],[DESCRIPCION DEL CONTROL]]="",0,15))</f>
        <v/>
      </c>
      <c r="O362" s="169" t="str">
        <f>IF(Tabla46[[#This Row],[ID RIESGO]]="","",IF(Tabla46[[#This Row],[RESPONSABLE DEL CONTROL (CARGO)]]="",0,20))</f>
        <v/>
      </c>
      <c r="P362" s="345">
        <f>IF(Tabla46[[#This Row],[PERIODICIDAD DE EJECUCIÓN DEL CONTROL]]="",0,20)</f>
        <v>0</v>
      </c>
      <c r="Q3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345" t="str">
        <f>IF(ISTEXT(Tabla46[[#This Row],[VALOR EVALUACION DISENO]]),"",IF(Tabla46[[#This Row],[VALOR EVALUACION DISENO]]&gt;96,DATOS!$AV$21,IF(Tabla46[[#This Row],[VALOR EVALUACION DISENO]]&gt;=86,DATOS!$AV$22,DATOS!$AV$23)))</f>
        <v/>
      </c>
      <c r="S362" s="278"/>
      <c r="T362" s="345" t="str">
        <f>IFERROR(VLOOKUP(Tabla46[[#This Row],[% DE CUMPLIMIENTO DE LA EJECUCION DEL CONTROL]],DATOS!$AS$38:$AT$40,2,0),"")</f>
        <v/>
      </c>
      <c r="U362" s="129" t="str">
        <f>IF(Tabla46[[#This Row],[RESULTADO EVALUACIÓN DEL DISEÑO DEL CONTROL]]="","",SUMIFS(DATOS!$AT$49:$AT$57,DATOS!$AR$49:$AR$57,Tabla46[[#This Row],[RESULTADO EVALUACIÓN DEL DISEÑO DEL CONTROL]],DATOS!$AS$49:$AS$57,Tabla46[[#This Row],[RESULTADO EVALUACION DE LA EJECUCION]]))</f>
        <v/>
      </c>
    </row>
    <row r="363" spans="1:21" ht="15" customHeight="1" x14ac:dyDescent="0.25">
      <c r="A363" s="3"/>
      <c r="B363" s="2"/>
      <c r="C363" s="2"/>
      <c r="D363" s="72"/>
      <c r="E363" s="4"/>
      <c r="F363" s="345"/>
      <c r="G363" s="352" t="str">
        <f>IFERROR(VLOOKUP(Tabla46[[#This Row],[ID RIESGO]],'1. IDENTIFICACION DEL RIESGO'!$AB$27:$AL$36,11,0),"")</f>
        <v/>
      </c>
      <c r="H363" s="173"/>
      <c r="I363" s="173"/>
      <c r="J363" s="173"/>
      <c r="K363" s="173"/>
      <c r="L363" s="175"/>
      <c r="M363" s="175"/>
      <c r="N363" s="173" t="str">
        <f>IF(Tabla46[[#This Row],[ID RIESGO]]="","",IF(Tabla46[[#This Row],[DESCRIPCION DEL CONTROL]]="",0,15))</f>
        <v/>
      </c>
      <c r="O363" s="169" t="str">
        <f>IF(Tabla46[[#This Row],[ID RIESGO]]="","",IF(Tabla46[[#This Row],[RESPONSABLE DEL CONTROL (CARGO)]]="",0,20))</f>
        <v/>
      </c>
      <c r="P363" s="345">
        <f>IF(Tabla46[[#This Row],[PERIODICIDAD DE EJECUCIÓN DEL CONTROL]]="",0,20)</f>
        <v>0</v>
      </c>
      <c r="Q3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345" t="str">
        <f>IF(ISTEXT(Tabla46[[#This Row],[VALOR EVALUACION DISENO]]),"",IF(Tabla46[[#This Row],[VALOR EVALUACION DISENO]]&gt;96,DATOS!$AV$21,IF(Tabla46[[#This Row],[VALOR EVALUACION DISENO]]&gt;=86,DATOS!$AV$22,DATOS!$AV$23)))</f>
        <v/>
      </c>
      <c r="S363" s="278"/>
      <c r="T363" s="345" t="str">
        <f>IFERROR(VLOOKUP(Tabla46[[#This Row],[% DE CUMPLIMIENTO DE LA EJECUCION DEL CONTROL]],DATOS!$AS$38:$AT$40,2,0),"")</f>
        <v/>
      </c>
      <c r="U363" s="129" t="str">
        <f>IF(Tabla46[[#This Row],[RESULTADO EVALUACIÓN DEL DISEÑO DEL CONTROL]]="","",SUMIFS(DATOS!$AT$49:$AT$57,DATOS!$AR$49:$AR$57,Tabla46[[#This Row],[RESULTADO EVALUACIÓN DEL DISEÑO DEL CONTROL]],DATOS!$AS$49:$AS$57,Tabla46[[#This Row],[RESULTADO EVALUACION DE LA EJECUCION]]))</f>
        <v/>
      </c>
    </row>
    <row r="364" spans="1:21" ht="15" customHeight="1" x14ac:dyDescent="0.25">
      <c r="A364" s="3"/>
      <c r="B364" s="2"/>
      <c r="C364" s="2"/>
      <c r="D364" s="72"/>
      <c r="E364" s="4"/>
      <c r="F364" s="345"/>
      <c r="G364" s="352" t="str">
        <f>IFERROR(VLOOKUP(Tabla46[[#This Row],[ID RIESGO]],'1. IDENTIFICACION DEL RIESGO'!$AB$27:$AL$36,11,0),"")</f>
        <v/>
      </c>
      <c r="H364" s="173"/>
      <c r="I364" s="173"/>
      <c r="J364" s="173"/>
      <c r="K364" s="173"/>
      <c r="L364" s="175"/>
      <c r="M364" s="175"/>
      <c r="N364" s="173" t="str">
        <f>IF(Tabla46[[#This Row],[ID RIESGO]]="","",IF(Tabla46[[#This Row],[DESCRIPCION DEL CONTROL]]="",0,15))</f>
        <v/>
      </c>
      <c r="O364" s="169" t="str">
        <f>IF(Tabla46[[#This Row],[ID RIESGO]]="","",IF(Tabla46[[#This Row],[RESPONSABLE DEL CONTROL (CARGO)]]="",0,20))</f>
        <v/>
      </c>
      <c r="P364" s="345">
        <f>IF(Tabla46[[#This Row],[PERIODICIDAD DE EJECUCIÓN DEL CONTROL]]="",0,20)</f>
        <v>0</v>
      </c>
      <c r="Q3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345" t="str">
        <f>IF(ISTEXT(Tabla46[[#This Row],[VALOR EVALUACION DISENO]]),"",IF(Tabla46[[#This Row],[VALOR EVALUACION DISENO]]&gt;96,DATOS!$AV$21,IF(Tabla46[[#This Row],[VALOR EVALUACION DISENO]]&gt;=86,DATOS!$AV$22,DATOS!$AV$23)))</f>
        <v/>
      </c>
      <c r="S364" s="278"/>
      <c r="T364" s="345" t="str">
        <f>IFERROR(VLOOKUP(Tabla46[[#This Row],[% DE CUMPLIMIENTO DE LA EJECUCION DEL CONTROL]],DATOS!$AS$38:$AT$40,2,0),"")</f>
        <v/>
      </c>
      <c r="U364" s="129" t="str">
        <f>IF(Tabla46[[#This Row],[RESULTADO EVALUACIÓN DEL DISEÑO DEL CONTROL]]="","",SUMIFS(DATOS!$AT$49:$AT$57,DATOS!$AR$49:$AR$57,Tabla46[[#This Row],[RESULTADO EVALUACIÓN DEL DISEÑO DEL CONTROL]],DATOS!$AS$49:$AS$57,Tabla46[[#This Row],[RESULTADO EVALUACION DE LA EJECUCION]]))</f>
        <v/>
      </c>
    </row>
    <row r="365" spans="1:21" ht="15" customHeight="1" x14ac:dyDescent="0.25">
      <c r="A365" s="3"/>
      <c r="B365" s="2"/>
      <c r="C365" s="2"/>
      <c r="D365" s="72"/>
      <c r="E365" s="4"/>
      <c r="F365" s="345"/>
      <c r="G365" s="352" t="str">
        <f>IFERROR(VLOOKUP(Tabla46[[#This Row],[ID RIESGO]],'1. IDENTIFICACION DEL RIESGO'!$AB$27:$AL$36,11,0),"")</f>
        <v/>
      </c>
      <c r="H365" s="173"/>
      <c r="I365" s="173"/>
      <c r="J365" s="173"/>
      <c r="K365" s="173"/>
      <c r="L365" s="175"/>
      <c r="M365" s="175"/>
      <c r="N365" s="173" t="str">
        <f>IF(Tabla46[[#This Row],[ID RIESGO]]="","",IF(Tabla46[[#This Row],[DESCRIPCION DEL CONTROL]]="",0,15))</f>
        <v/>
      </c>
      <c r="O365" s="169" t="str">
        <f>IF(Tabla46[[#This Row],[ID RIESGO]]="","",IF(Tabla46[[#This Row],[RESPONSABLE DEL CONTROL (CARGO)]]="",0,20))</f>
        <v/>
      </c>
      <c r="P365" s="345">
        <f>IF(Tabla46[[#This Row],[PERIODICIDAD DE EJECUCIÓN DEL CONTROL]]="",0,20)</f>
        <v>0</v>
      </c>
      <c r="Q3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345" t="str">
        <f>IF(ISTEXT(Tabla46[[#This Row],[VALOR EVALUACION DISENO]]),"",IF(Tabla46[[#This Row],[VALOR EVALUACION DISENO]]&gt;96,DATOS!$AV$21,IF(Tabla46[[#This Row],[VALOR EVALUACION DISENO]]&gt;=86,DATOS!$AV$22,DATOS!$AV$23)))</f>
        <v/>
      </c>
      <c r="S365" s="278"/>
      <c r="T365" s="345" t="str">
        <f>IFERROR(VLOOKUP(Tabla46[[#This Row],[% DE CUMPLIMIENTO DE LA EJECUCION DEL CONTROL]],DATOS!$AS$38:$AT$40,2,0),"")</f>
        <v/>
      </c>
      <c r="U365" s="129" t="str">
        <f>IF(Tabla46[[#This Row],[RESULTADO EVALUACIÓN DEL DISEÑO DEL CONTROL]]="","",SUMIFS(DATOS!$AT$49:$AT$57,DATOS!$AR$49:$AR$57,Tabla46[[#This Row],[RESULTADO EVALUACIÓN DEL DISEÑO DEL CONTROL]],DATOS!$AS$49:$AS$57,Tabla46[[#This Row],[RESULTADO EVALUACION DE LA EJECUCION]]))</f>
        <v/>
      </c>
    </row>
    <row r="366" spans="1:21" ht="15" customHeight="1" x14ac:dyDescent="0.25">
      <c r="A366" s="3"/>
      <c r="B366" s="2"/>
      <c r="C366" s="2"/>
      <c r="D366" s="72"/>
      <c r="E366" s="4"/>
      <c r="F366" s="345"/>
      <c r="G366" s="352" t="str">
        <f>IFERROR(VLOOKUP(Tabla46[[#This Row],[ID RIESGO]],'1. IDENTIFICACION DEL RIESGO'!$AB$27:$AL$36,11,0),"")</f>
        <v/>
      </c>
      <c r="H366" s="173"/>
      <c r="I366" s="173"/>
      <c r="J366" s="173"/>
      <c r="K366" s="173"/>
      <c r="L366" s="175"/>
      <c r="M366" s="175"/>
      <c r="N366" s="173" t="str">
        <f>IF(Tabla46[[#This Row],[ID RIESGO]]="","",IF(Tabla46[[#This Row],[DESCRIPCION DEL CONTROL]]="",0,15))</f>
        <v/>
      </c>
      <c r="O366" s="169" t="str">
        <f>IF(Tabla46[[#This Row],[ID RIESGO]]="","",IF(Tabla46[[#This Row],[RESPONSABLE DEL CONTROL (CARGO)]]="",0,20))</f>
        <v/>
      </c>
      <c r="P366" s="345">
        <f>IF(Tabla46[[#This Row],[PERIODICIDAD DE EJECUCIÓN DEL CONTROL]]="",0,20)</f>
        <v>0</v>
      </c>
      <c r="Q3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345" t="str">
        <f>IF(ISTEXT(Tabla46[[#This Row],[VALOR EVALUACION DISENO]]),"",IF(Tabla46[[#This Row],[VALOR EVALUACION DISENO]]&gt;96,DATOS!$AV$21,IF(Tabla46[[#This Row],[VALOR EVALUACION DISENO]]&gt;=86,DATOS!$AV$22,DATOS!$AV$23)))</f>
        <v/>
      </c>
      <c r="S366" s="278"/>
      <c r="T366" s="345" t="str">
        <f>IFERROR(VLOOKUP(Tabla46[[#This Row],[% DE CUMPLIMIENTO DE LA EJECUCION DEL CONTROL]],DATOS!$AS$38:$AT$40,2,0),"")</f>
        <v/>
      </c>
      <c r="U366" s="129" t="str">
        <f>IF(Tabla46[[#This Row],[RESULTADO EVALUACIÓN DEL DISEÑO DEL CONTROL]]="","",SUMIFS(DATOS!$AT$49:$AT$57,DATOS!$AR$49:$AR$57,Tabla46[[#This Row],[RESULTADO EVALUACIÓN DEL DISEÑO DEL CONTROL]],DATOS!$AS$49:$AS$57,Tabla46[[#This Row],[RESULTADO EVALUACION DE LA EJECUCION]]))</f>
        <v/>
      </c>
    </row>
    <row r="367" spans="1:21" ht="15" customHeight="1" x14ac:dyDescent="0.25">
      <c r="A367" s="3"/>
      <c r="B367" s="2"/>
      <c r="C367" s="2"/>
      <c r="D367" s="72"/>
      <c r="E367" s="4"/>
      <c r="F367" s="345"/>
      <c r="G367" s="352" t="str">
        <f>IFERROR(VLOOKUP(Tabla46[[#This Row],[ID RIESGO]],'1. IDENTIFICACION DEL RIESGO'!$AB$27:$AL$36,11,0),"")</f>
        <v/>
      </c>
      <c r="H367" s="173"/>
      <c r="I367" s="173"/>
      <c r="J367" s="173"/>
      <c r="K367" s="173"/>
      <c r="L367" s="175"/>
      <c r="M367" s="175"/>
      <c r="N367" s="173" t="str">
        <f>IF(Tabla46[[#This Row],[ID RIESGO]]="","",IF(Tabla46[[#This Row],[DESCRIPCION DEL CONTROL]]="",0,15))</f>
        <v/>
      </c>
      <c r="O367" s="169" t="str">
        <f>IF(Tabla46[[#This Row],[ID RIESGO]]="","",IF(Tabla46[[#This Row],[RESPONSABLE DEL CONTROL (CARGO)]]="",0,20))</f>
        <v/>
      </c>
      <c r="P367" s="345">
        <f>IF(Tabla46[[#This Row],[PERIODICIDAD DE EJECUCIÓN DEL CONTROL]]="",0,20)</f>
        <v>0</v>
      </c>
      <c r="Q3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345" t="str">
        <f>IF(ISTEXT(Tabla46[[#This Row],[VALOR EVALUACION DISENO]]),"",IF(Tabla46[[#This Row],[VALOR EVALUACION DISENO]]&gt;96,DATOS!$AV$21,IF(Tabla46[[#This Row],[VALOR EVALUACION DISENO]]&gt;=86,DATOS!$AV$22,DATOS!$AV$23)))</f>
        <v/>
      </c>
      <c r="S367" s="278"/>
      <c r="T367" s="345" t="str">
        <f>IFERROR(VLOOKUP(Tabla46[[#This Row],[% DE CUMPLIMIENTO DE LA EJECUCION DEL CONTROL]],DATOS!$AS$38:$AT$40,2,0),"")</f>
        <v/>
      </c>
      <c r="U367" s="129" t="str">
        <f>IF(Tabla46[[#This Row],[RESULTADO EVALUACIÓN DEL DISEÑO DEL CONTROL]]="","",SUMIFS(DATOS!$AT$49:$AT$57,DATOS!$AR$49:$AR$57,Tabla46[[#This Row],[RESULTADO EVALUACIÓN DEL DISEÑO DEL CONTROL]],DATOS!$AS$49:$AS$57,Tabla46[[#This Row],[RESULTADO EVALUACION DE LA EJECUCION]]))</f>
        <v/>
      </c>
    </row>
    <row r="368" spans="1:21" ht="15" customHeight="1" x14ac:dyDescent="0.25">
      <c r="A368" s="3"/>
      <c r="B368" s="2"/>
      <c r="C368" s="2"/>
      <c r="D368" s="72"/>
      <c r="E368" s="4"/>
      <c r="F368" s="345"/>
      <c r="G368" s="352" t="str">
        <f>IFERROR(VLOOKUP(Tabla46[[#This Row],[ID RIESGO]],'1. IDENTIFICACION DEL RIESGO'!$AB$27:$AL$36,11,0),"")</f>
        <v/>
      </c>
      <c r="H368" s="173"/>
      <c r="I368" s="173"/>
      <c r="J368" s="173"/>
      <c r="K368" s="173"/>
      <c r="L368" s="175"/>
      <c r="M368" s="175"/>
      <c r="N368" s="173" t="str">
        <f>IF(Tabla46[[#This Row],[ID RIESGO]]="","",IF(Tabla46[[#This Row],[DESCRIPCION DEL CONTROL]]="",0,15))</f>
        <v/>
      </c>
      <c r="O368" s="169" t="str">
        <f>IF(Tabla46[[#This Row],[ID RIESGO]]="","",IF(Tabla46[[#This Row],[RESPONSABLE DEL CONTROL (CARGO)]]="",0,20))</f>
        <v/>
      </c>
      <c r="P368" s="345">
        <f>IF(Tabla46[[#This Row],[PERIODICIDAD DE EJECUCIÓN DEL CONTROL]]="",0,20)</f>
        <v>0</v>
      </c>
      <c r="Q3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345" t="str">
        <f>IF(ISTEXT(Tabla46[[#This Row],[VALOR EVALUACION DISENO]]),"",IF(Tabla46[[#This Row],[VALOR EVALUACION DISENO]]&gt;96,DATOS!$AV$21,IF(Tabla46[[#This Row],[VALOR EVALUACION DISENO]]&gt;=86,DATOS!$AV$22,DATOS!$AV$23)))</f>
        <v/>
      </c>
      <c r="S368" s="278"/>
      <c r="T368" s="345" t="str">
        <f>IFERROR(VLOOKUP(Tabla46[[#This Row],[% DE CUMPLIMIENTO DE LA EJECUCION DEL CONTROL]],DATOS!$AS$38:$AT$40,2,0),"")</f>
        <v/>
      </c>
      <c r="U368" s="129" t="str">
        <f>IF(Tabla46[[#This Row],[RESULTADO EVALUACIÓN DEL DISEÑO DEL CONTROL]]="","",SUMIFS(DATOS!$AT$49:$AT$57,DATOS!$AR$49:$AR$57,Tabla46[[#This Row],[RESULTADO EVALUACIÓN DEL DISEÑO DEL CONTROL]],DATOS!$AS$49:$AS$57,Tabla46[[#This Row],[RESULTADO EVALUACION DE LA EJECUCION]]))</f>
        <v/>
      </c>
    </row>
    <row r="369" spans="1:21" ht="15" customHeight="1" x14ac:dyDescent="0.25">
      <c r="A369" s="3"/>
      <c r="B369" s="2"/>
      <c r="C369" s="2"/>
      <c r="D369" s="72"/>
      <c r="E369" s="4"/>
      <c r="F369" s="345"/>
      <c r="G369" s="352" t="str">
        <f>IFERROR(VLOOKUP(Tabla46[[#This Row],[ID RIESGO]],'1. IDENTIFICACION DEL RIESGO'!$AB$27:$AL$36,11,0),"")</f>
        <v/>
      </c>
      <c r="H369" s="173"/>
      <c r="I369" s="173"/>
      <c r="J369" s="173"/>
      <c r="K369" s="173"/>
      <c r="L369" s="175"/>
      <c r="M369" s="175"/>
      <c r="N369" s="173" t="str">
        <f>IF(Tabla46[[#This Row],[ID RIESGO]]="","",IF(Tabla46[[#This Row],[DESCRIPCION DEL CONTROL]]="",0,15))</f>
        <v/>
      </c>
      <c r="O369" s="169" t="str">
        <f>IF(Tabla46[[#This Row],[ID RIESGO]]="","",IF(Tabla46[[#This Row],[RESPONSABLE DEL CONTROL (CARGO)]]="",0,20))</f>
        <v/>
      </c>
      <c r="P369" s="345">
        <f>IF(Tabla46[[#This Row],[PERIODICIDAD DE EJECUCIÓN DEL CONTROL]]="",0,20)</f>
        <v>0</v>
      </c>
      <c r="Q3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345" t="str">
        <f>IF(ISTEXT(Tabla46[[#This Row],[VALOR EVALUACION DISENO]]),"",IF(Tabla46[[#This Row],[VALOR EVALUACION DISENO]]&gt;96,DATOS!$AV$21,IF(Tabla46[[#This Row],[VALOR EVALUACION DISENO]]&gt;=86,DATOS!$AV$22,DATOS!$AV$23)))</f>
        <v/>
      </c>
      <c r="S369" s="278"/>
      <c r="T369" s="345" t="str">
        <f>IFERROR(VLOOKUP(Tabla46[[#This Row],[% DE CUMPLIMIENTO DE LA EJECUCION DEL CONTROL]],DATOS!$AS$38:$AT$40,2,0),"")</f>
        <v/>
      </c>
      <c r="U369" s="129" t="str">
        <f>IF(Tabla46[[#This Row],[RESULTADO EVALUACIÓN DEL DISEÑO DEL CONTROL]]="","",SUMIFS(DATOS!$AT$49:$AT$57,DATOS!$AR$49:$AR$57,Tabla46[[#This Row],[RESULTADO EVALUACIÓN DEL DISEÑO DEL CONTROL]],DATOS!$AS$49:$AS$57,Tabla46[[#This Row],[RESULTADO EVALUACION DE LA EJECUCION]]))</f>
        <v/>
      </c>
    </row>
    <row r="370" spans="1:21" ht="15" customHeight="1" x14ac:dyDescent="0.25">
      <c r="A370" s="3"/>
      <c r="B370" s="2"/>
      <c r="C370" s="2"/>
      <c r="D370" s="72"/>
      <c r="E370" s="4"/>
      <c r="F370" s="345"/>
      <c r="G370" s="352" t="str">
        <f>IFERROR(VLOOKUP(Tabla46[[#This Row],[ID RIESGO]],'1. IDENTIFICACION DEL RIESGO'!$AB$27:$AL$36,11,0),"")</f>
        <v/>
      </c>
      <c r="H370" s="173"/>
      <c r="I370" s="173"/>
      <c r="J370" s="173"/>
      <c r="K370" s="173"/>
      <c r="L370" s="175"/>
      <c r="M370" s="175"/>
      <c r="N370" s="173" t="str">
        <f>IF(Tabla46[[#This Row],[ID RIESGO]]="","",IF(Tabla46[[#This Row],[DESCRIPCION DEL CONTROL]]="",0,15))</f>
        <v/>
      </c>
      <c r="O370" s="169" t="str">
        <f>IF(Tabla46[[#This Row],[ID RIESGO]]="","",IF(Tabla46[[#This Row],[RESPONSABLE DEL CONTROL (CARGO)]]="",0,20))</f>
        <v/>
      </c>
      <c r="P370" s="345">
        <f>IF(Tabla46[[#This Row],[PERIODICIDAD DE EJECUCIÓN DEL CONTROL]]="",0,20)</f>
        <v>0</v>
      </c>
      <c r="Q3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345" t="str">
        <f>IF(ISTEXT(Tabla46[[#This Row],[VALOR EVALUACION DISENO]]),"",IF(Tabla46[[#This Row],[VALOR EVALUACION DISENO]]&gt;96,DATOS!$AV$21,IF(Tabla46[[#This Row],[VALOR EVALUACION DISENO]]&gt;=86,DATOS!$AV$22,DATOS!$AV$23)))</f>
        <v/>
      </c>
      <c r="S370" s="278"/>
      <c r="T370" s="345" t="str">
        <f>IFERROR(VLOOKUP(Tabla46[[#This Row],[% DE CUMPLIMIENTO DE LA EJECUCION DEL CONTROL]],DATOS!$AS$38:$AT$40,2,0),"")</f>
        <v/>
      </c>
      <c r="U370" s="129" t="str">
        <f>IF(Tabla46[[#This Row],[RESULTADO EVALUACIÓN DEL DISEÑO DEL CONTROL]]="","",SUMIFS(DATOS!$AT$49:$AT$57,DATOS!$AR$49:$AR$57,Tabla46[[#This Row],[RESULTADO EVALUACIÓN DEL DISEÑO DEL CONTROL]],DATOS!$AS$49:$AS$57,Tabla46[[#This Row],[RESULTADO EVALUACION DE LA EJECUCION]]))</f>
        <v/>
      </c>
    </row>
    <row r="371" spans="1:21" ht="15" customHeight="1" x14ac:dyDescent="0.25">
      <c r="A371" s="3"/>
      <c r="B371" s="2"/>
      <c r="C371" s="2"/>
      <c r="D371" s="72"/>
      <c r="E371" s="4"/>
      <c r="F371" s="345"/>
      <c r="G371" s="352" t="str">
        <f>IFERROR(VLOOKUP(Tabla46[[#This Row],[ID RIESGO]],'1. IDENTIFICACION DEL RIESGO'!$AB$27:$AL$36,11,0),"")</f>
        <v/>
      </c>
      <c r="H371" s="173"/>
      <c r="I371" s="173"/>
      <c r="J371" s="173"/>
      <c r="K371" s="173"/>
      <c r="L371" s="175"/>
      <c r="M371" s="175"/>
      <c r="N371" s="173" t="str">
        <f>IF(Tabla46[[#This Row],[ID RIESGO]]="","",IF(Tabla46[[#This Row],[DESCRIPCION DEL CONTROL]]="",0,15))</f>
        <v/>
      </c>
      <c r="O371" s="169" t="str">
        <f>IF(Tabla46[[#This Row],[ID RIESGO]]="","",IF(Tabla46[[#This Row],[RESPONSABLE DEL CONTROL (CARGO)]]="",0,20))</f>
        <v/>
      </c>
      <c r="P371" s="345">
        <f>IF(Tabla46[[#This Row],[PERIODICIDAD DE EJECUCIÓN DEL CONTROL]]="",0,20)</f>
        <v>0</v>
      </c>
      <c r="Q3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345" t="str">
        <f>IF(ISTEXT(Tabla46[[#This Row],[VALOR EVALUACION DISENO]]),"",IF(Tabla46[[#This Row],[VALOR EVALUACION DISENO]]&gt;96,DATOS!$AV$21,IF(Tabla46[[#This Row],[VALOR EVALUACION DISENO]]&gt;=86,DATOS!$AV$22,DATOS!$AV$23)))</f>
        <v/>
      </c>
      <c r="S371" s="278"/>
      <c r="T371" s="345" t="str">
        <f>IFERROR(VLOOKUP(Tabla46[[#This Row],[% DE CUMPLIMIENTO DE LA EJECUCION DEL CONTROL]],DATOS!$AS$38:$AT$40,2,0),"")</f>
        <v/>
      </c>
      <c r="U371" s="129" t="str">
        <f>IF(Tabla46[[#This Row],[RESULTADO EVALUACIÓN DEL DISEÑO DEL CONTROL]]="","",SUMIFS(DATOS!$AT$49:$AT$57,DATOS!$AR$49:$AR$57,Tabla46[[#This Row],[RESULTADO EVALUACIÓN DEL DISEÑO DEL CONTROL]],DATOS!$AS$49:$AS$57,Tabla46[[#This Row],[RESULTADO EVALUACION DE LA EJECUCION]]))</f>
        <v/>
      </c>
    </row>
    <row r="372" spans="1:21" ht="15" customHeight="1" x14ac:dyDescent="0.25">
      <c r="A372" s="3"/>
      <c r="B372" s="2"/>
      <c r="C372" s="2"/>
      <c r="D372" s="72"/>
      <c r="E372" s="4"/>
      <c r="F372" s="345"/>
      <c r="G372" s="352" t="str">
        <f>IFERROR(VLOOKUP(Tabla46[[#This Row],[ID RIESGO]],'1. IDENTIFICACION DEL RIESGO'!$AB$27:$AL$36,11,0),"")</f>
        <v/>
      </c>
      <c r="H372" s="173"/>
      <c r="I372" s="173"/>
      <c r="J372" s="173"/>
      <c r="K372" s="173"/>
      <c r="L372" s="175"/>
      <c r="M372" s="175"/>
      <c r="N372" s="173" t="str">
        <f>IF(Tabla46[[#This Row],[ID RIESGO]]="","",IF(Tabla46[[#This Row],[DESCRIPCION DEL CONTROL]]="",0,15))</f>
        <v/>
      </c>
      <c r="O372" s="169" t="str">
        <f>IF(Tabla46[[#This Row],[ID RIESGO]]="","",IF(Tabla46[[#This Row],[RESPONSABLE DEL CONTROL (CARGO)]]="",0,20))</f>
        <v/>
      </c>
      <c r="P372" s="345">
        <f>IF(Tabla46[[#This Row],[PERIODICIDAD DE EJECUCIÓN DEL CONTROL]]="",0,20)</f>
        <v>0</v>
      </c>
      <c r="Q3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345" t="str">
        <f>IF(ISTEXT(Tabla46[[#This Row],[VALOR EVALUACION DISENO]]),"",IF(Tabla46[[#This Row],[VALOR EVALUACION DISENO]]&gt;96,DATOS!$AV$21,IF(Tabla46[[#This Row],[VALOR EVALUACION DISENO]]&gt;=86,DATOS!$AV$22,DATOS!$AV$23)))</f>
        <v/>
      </c>
      <c r="S372" s="278"/>
      <c r="T372" s="345" t="str">
        <f>IFERROR(VLOOKUP(Tabla46[[#This Row],[% DE CUMPLIMIENTO DE LA EJECUCION DEL CONTROL]],DATOS!$AS$38:$AT$40,2,0),"")</f>
        <v/>
      </c>
      <c r="U372" s="129" t="str">
        <f>IF(Tabla46[[#This Row],[RESULTADO EVALUACIÓN DEL DISEÑO DEL CONTROL]]="","",SUMIFS(DATOS!$AT$49:$AT$57,DATOS!$AR$49:$AR$57,Tabla46[[#This Row],[RESULTADO EVALUACIÓN DEL DISEÑO DEL CONTROL]],DATOS!$AS$49:$AS$57,Tabla46[[#This Row],[RESULTADO EVALUACION DE LA EJECUCION]]))</f>
        <v/>
      </c>
    </row>
    <row r="373" spans="1:21" ht="15" customHeight="1" x14ac:dyDescent="0.25">
      <c r="A373" s="3"/>
      <c r="B373" s="2"/>
      <c r="C373" s="2"/>
      <c r="D373" s="72"/>
      <c r="E373" s="4"/>
      <c r="F373" s="345"/>
      <c r="G373" s="352" t="str">
        <f>IFERROR(VLOOKUP(Tabla46[[#This Row],[ID RIESGO]],'1. IDENTIFICACION DEL RIESGO'!$AB$27:$AL$36,11,0),"")</f>
        <v/>
      </c>
      <c r="H373" s="173"/>
      <c r="I373" s="173"/>
      <c r="J373" s="173"/>
      <c r="K373" s="173"/>
      <c r="L373" s="175"/>
      <c r="M373" s="175"/>
      <c r="N373" s="173" t="str">
        <f>IF(Tabla46[[#This Row],[ID RIESGO]]="","",IF(Tabla46[[#This Row],[DESCRIPCION DEL CONTROL]]="",0,15))</f>
        <v/>
      </c>
      <c r="O373" s="169" t="str">
        <f>IF(Tabla46[[#This Row],[ID RIESGO]]="","",IF(Tabla46[[#This Row],[RESPONSABLE DEL CONTROL (CARGO)]]="",0,20))</f>
        <v/>
      </c>
      <c r="P373" s="345">
        <f>IF(Tabla46[[#This Row],[PERIODICIDAD DE EJECUCIÓN DEL CONTROL]]="",0,20)</f>
        <v>0</v>
      </c>
      <c r="Q3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345" t="str">
        <f>IF(ISTEXT(Tabla46[[#This Row],[VALOR EVALUACION DISENO]]),"",IF(Tabla46[[#This Row],[VALOR EVALUACION DISENO]]&gt;96,DATOS!$AV$21,IF(Tabla46[[#This Row],[VALOR EVALUACION DISENO]]&gt;=86,DATOS!$AV$22,DATOS!$AV$23)))</f>
        <v/>
      </c>
      <c r="S373" s="278"/>
      <c r="T373" s="345" t="str">
        <f>IFERROR(VLOOKUP(Tabla46[[#This Row],[% DE CUMPLIMIENTO DE LA EJECUCION DEL CONTROL]],DATOS!$AS$38:$AT$40,2,0),"")</f>
        <v/>
      </c>
      <c r="U373" s="129" t="str">
        <f>IF(Tabla46[[#This Row],[RESULTADO EVALUACIÓN DEL DISEÑO DEL CONTROL]]="","",SUMIFS(DATOS!$AT$49:$AT$57,DATOS!$AR$49:$AR$57,Tabla46[[#This Row],[RESULTADO EVALUACIÓN DEL DISEÑO DEL CONTROL]],DATOS!$AS$49:$AS$57,Tabla46[[#This Row],[RESULTADO EVALUACION DE LA EJECUCION]]))</f>
        <v/>
      </c>
    </row>
    <row r="374" spans="1:21" ht="15" customHeight="1" x14ac:dyDescent="0.25">
      <c r="A374" s="3"/>
      <c r="B374" s="2"/>
      <c r="C374" s="2"/>
      <c r="D374" s="72"/>
      <c r="E374" s="4"/>
      <c r="F374" s="345"/>
      <c r="G374" s="352" t="str">
        <f>IFERROR(VLOOKUP(Tabla46[[#This Row],[ID RIESGO]],'1. IDENTIFICACION DEL RIESGO'!$AB$27:$AL$36,11,0),"")</f>
        <v/>
      </c>
      <c r="H374" s="173"/>
      <c r="I374" s="173"/>
      <c r="J374" s="173"/>
      <c r="K374" s="173"/>
      <c r="L374" s="175"/>
      <c r="M374" s="175"/>
      <c r="N374" s="173" t="str">
        <f>IF(Tabla46[[#This Row],[ID RIESGO]]="","",IF(Tabla46[[#This Row],[DESCRIPCION DEL CONTROL]]="",0,15))</f>
        <v/>
      </c>
      <c r="O374" s="169" t="str">
        <f>IF(Tabla46[[#This Row],[ID RIESGO]]="","",IF(Tabla46[[#This Row],[RESPONSABLE DEL CONTROL (CARGO)]]="",0,20))</f>
        <v/>
      </c>
      <c r="P374" s="345">
        <f>IF(Tabla46[[#This Row],[PERIODICIDAD DE EJECUCIÓN DEL CONTROL]]="",0,20)</f>
        <v>0</v>
      </c>
      <c r="Q3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345" t="str">
        <f>IF(ISTEXT(Tabla46[[#This Row],[VALOR EVALUACION DISENO]]),"",IF(Tabla46[[#This Row],[VALOR EVALUACION DISENO]]&gt;96,DATOS!$AV$21,IF(Tabla46[[#This Row],[VALOR EVALUACION DISENO]]&gt;=86,DATOS!$AV$22,DATOS!$AV$23)))</f>
        <v/>
      </c>
      <c r="S374" s="278"/>
      <c r="T374" s="345" t="str">
        <f>IFERROR(VLOOKUP(Tabla46[[#This Row],[% DE CUMPLIMIENTO DE LA EJECUCION DEL CONTROL]],DATOS!$AS$38:$AT$40,2,0),"")</f>
        <v/>
      </c>
      <c r="U374" s="129" t="str">
        <f>IF(Tabla46[[#This Row],[RESULTADO EVALUACIÓN DEL DISEÑO DEL CONTROL]]="","",SUMIFS(DATOS!$AT$49:$AT$57,DATOS!$AR$49:$AR$57,Tabla46[[#This Row],[RESULTADO EVALUACIÓN DEL DISEÑO DEL CONTROL]],DATOS!$AS$49:$AS$57,Tabla46[[#This Row],[RESULTADO EVALUACION DE LA EJECUCION]]))</f>
        <v/>
      </c>
    </row>
    <row r="375" spans="1:21" ht="15" customHeight="1" x14ac:dyDescent="0.25">
      <c r="A375" s="3"/>
      <c r="B375" s="2"/>
      <c r="C375" s="2"/>
      <c r="D375" s="72"/>
      <c r="E375" s="4"/>
      <c r="F375" s="345"/>
      <c r="G375" s="352" t="str">
        <f>IFERROR(VLOOKUP(Tabla46[[#This Row],[ID RIESGO]],'1. IDENTIFICACION DEL RIESGO'!$AB$27:$AL$36,11,0),"")</f>
        <v/>
      </c>
      <c r="H375" s="173"/>
      <c r="I375" s="173"/>
      <c r="J375" s="173"/>
      <c r="K375" s="173"/>
      <c r="L375" s="175"/>
      <c r="M375" s="175"/>
      <c r="N375" s="173" t="str">
        <f>IF(Tabla46[[#This Row],[ID RIESGO]]="","",IF(Tabla46[[#This Row],[DESCRIPCION DEL CONTROL]]="",0,15))</f>
        <v/>
      </c>
      <c r="O375" s="169" t="str">
        <f>IF(Tabla46[[#This Row],[ID RIESGO]]="","",IF(Tabla46[[#This Row],[RESPONSABLE DEL CONTROL (CARGO)]]="",0,20))</f>
        <v/>
      </c>
      <c r="P375" s="345">
        <f>IF(Tabla46[[#This Row],[PERIODICIDAD DE EJECUCIÓN DEL CONTROL]]="",0,20)</f>
        <v>0</v>
      </c>
      <c r="Q3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345" t="str">
        <f>IF(ISTEXT(Tabla46[[#This Row],[VALOR EVALUACION DISENO]]),"",IF(Tabla46[[#This Row],[VALOR EVALUACION DISENO]]&gt;96,DATOS!$AV$21,IF(Tabla46[[#This Row],[VALOR EVALUACION DISENO]]&gt;=86,DATOS!$AV$22,DATOS!$AV$23)))</f>
        <v/>
      </c>
      <c r="S375" s="278"/>
      <c r="T375" s="345" t="str">
        <f>IFERROR(VLOOKUP(Tabla46[[#This Row],[% DE CUMPLIMIENTO DE LA EJECUCION DEL CONTROL]],DATOS!$AS$38:$AT$40,2,0),"")</f>
        <v/>
      </c>
      <c r="U375" s="129" t="str">
        <f>IF(Tabla46[[#This Row],[RESULTADO EVALUACIÓN DEL DISEÑO DEL CONTROL]]="","",SUMIFS(DATOS!$AT$49:$AT$57,DATOS!$AR$49:$AR$57,Tabla46[[#This Row],[RESULTADO EVALUACIÓN DEL DISEÑO DEL CONTROL]],DATOS!$AS$49:$AS$57,Tabla46[[#This Row],[RESULTADO EVALUACION DE LA EJECUCION]]))</f>
        <v/>
      </c>
    </row>
    <row r="376" spans="1:21" ht="15" customHeight="1" x14ac:dyDescent="0.25">
      <c r="A376" s="3"/>
      <c r="B376" s="2"/>
      <c r="C376" s="2"/>
      <c r="D376" s="72"/>
      <c r="E376" s="4"/>
      <c r="F376" s="345"/>
      <c r="G376" s="352" t="str">
        <f>IFERROR(VLOOKUP(Tabla46[[#This Row],[ID RIESGO]],'1. IDENTIFICACION DEL RIESGO'!$AB$27:$AL$36,11,0),"")</f>
        <v/>
      </c>
      <c r="H376" s="173"/>
      <c r="I376" s="173"/>
      <c r="J376" s="173"/>
      <c r="K376" s="173"/>
      <c r="L376" s="175"/>
      <c r="M376" s="175"/>
      <c r="N376" s="173" t="str">
        <f>IF(Tabla46[[#This Row],[ID RIESGO]]="","",IF(Tabla46[[#This Row],[DESCRIPCION DEL CONTROL]]="",0,15))</f>
        <v/>
      </c>
      <c r="O376" s="169" t="str">
        <f>IF(Tabla46[[#This Row],[ID RIESGO]]="","",IF(Tabla46[[#This Row],[RESPONSABLE DEL CONTROL (CARGO)]]="",0,20))</f>
        <v/>
      </c>
      <c r="P376" s="345">
        <f>IF(Tabla46[[#This Row],[PERIODICIDAD DE EJECUCIÓN DEL CONTROL]]="",0,20)</f>
        <v>0</v>
      </c>
      <c r="Q3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345" t="str">
        <f>IF(ISTEXT(Tabla46[[#This Row],[VALOR EVALUACION DISENO]]),"",IF(Tabla46[[#This Row],[VALOR EVALUACION DISENO]]&gt;96,DATOS!$AV$21,IF(Tabla46[[#This Row],[VALOR EVALUACION DISENO]]&gt;=86,DATOS!$AV$22,DATOS!$AV$23)))</f>
        <v/>
      </c>
      <c r="S376" s="278"/>
      <c r="T376" s="345" t="str">
        <f>IFERROR(VLOOKUP(Tabla46[[#This Row],[% DE CUMPLIMIENTO DE LA EJECUCION DEL CONTROL]],DATOS!$AS$38:$AT$40,2,0),"")</f>
        <v/>
      </c>
      <c r="U376" s="129" t="str">
        <f>IF(Tabla46[[#This Row],[RESULTADO EVALUACIÓN DEL DISEÑO DEL CONTROL]]="","",SUMIFS(DATOS!$AT$49:$AT$57,DATOS!$AR$49:$AR$57,Tabla46[[#This Row],[RESULTADO EVALUACIÓN DEL DISEÑO DEL CONTROL]],DATOS!$AS$49:$AS$57,Tabla46[[#This Row],[RESULTADO EVALUACION DE LA EJECUCION]]))</f>
        <v/>
      </c>
    </row>
    <row r="377" spans="1:21" ht="15" customHeight="1" x14ac:dyDescent="0.25">
      <c r="A377" s="3"/>
      <c r="B377" s="2"/>
      <c r="C377" s="2"/>
      <c r="D377" s="72"/>
      <c r="E377" s="4"/>
      <c r="F377" s="345"/>
      <c r="G377" s="352" t="str">
        <f>IFERROR(VLOOKUP(Tabla46[[#This Row],[ID RIESGO]],'1. IDENTIFICACION DEL RIESGO'!$AB$27:$AL$36,11,0),"")</f>
        <v/>
      </c>
      <c r="H377" s="173"/>
      <c r="I377" s="173"/>
      <c r="J377" s="173"/>
      <c r="K377" s="173"/>
      <c r="L377" s="175"/>
      <c r="M377" s="175"/>
      <c r="N377" s="173" t="str">
        <f>IF(Tabla46[[#This Row],[ID RIESGO]]="","",IF(Tabla46[[#This Row],[DESCRIPCION DEL CONTROL]]="",0,15))</f>
        <v/>
      </c>
      <c r="O377" s="169" t="str">
        <f>IF(Tabla46[[#This Row],[ID RIESGO]]="","",IF(Tabla46[[#This Row],[RESPONSABLE DEL CONTROL (CARGO)]]="",0,20))</f>
        <v/>
      </c>
      <c r="P377" s="345">
        <f>IF(Tabla46[[#This Row],[PERIODICIDAD DE EJECUCIÓN DEL CONTROL]]="",0,20)</f>
        <v>0</v>
      </c>
      <c r="Q3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345" t="str">
        <f>IF(ISTEXT(Tabla46[[#This Row],[VALOR EVALUACION DISENO]]),"",IF(Tabla46[[#This Row],[VALOR EVALUACION DISENO]]&gt;96,DATOS!$AV$21,IF(Tabla46[[#This Row],[VALOR EVALUACION DISENO]]&gt;=86,DATOS!$AV$22,DATOS!$AV$23)))</f>
        <v/>
      </c>
      <c r="S377" s="278"/>
      <c r="T377" s="345" t="str">
        <f>IFERROR(VLOOKUP(Tabla46[[#This Row],[% DE CUMPLIMIENTO DE LA EJECUCION DEL CONTROL]],DATOS!$AS$38:$AT$40,2,0),"")</f>
        <v/>
      </c>
      <c r="U377" s="129" t="str">
        <f>IF(Tabla46[[#This Row],[RESULTADO EVALUACIÓN DEL DISEÑO DEL CONTROL]]="","",SUMIFS(DATOS!$AT$49:$AT$57,DATOS!$AR$49:$AR$57,Tabla46[[#This Row],[RESULTADO EVALUACIÓN DEL DISEÑO DEL CONTROL]],DATOS!$AS$49:$AS$57,Tabla46[[#This Row],[RESULTADO EVALUACION DE LA EJECUCION]]))</f>
        <v/>
      </c>
    </row>
    <row r="378" spans="1:21" ht="15" customHeight="1" x14ac:dyDescent="0.25">
      <c r="A378" s="3"/>
      <c r="B378" s="2"/>
      <c r="C378" s="2"/>
      <c r="D378" s="72"/>
      <c r="E378" s="4"/>
      <c r="F378" s="345"/>
      <c r="G378" s="352" t="str">
        <f>IFERROR(VLOOKUP(Tabla46[[#This Row],[ID RIESGO]],'1. IDENTIFICACION DEL RIESGO'!$AB$27:$AL$36,11,0),"")</f>
        <v/>
      </c>
      <c r="H378" s="173"/>
      <c r="I378" s="173"/>
      <c r="J378" s="173"/>
      <c r="K378" s="173"/>
      <c r="L378" s="175"/>
      <c r="M378" s="175"/>
      <c r="N378" s="173" t="str">
        <f>IF(Tabla46[[#This Row],[ID RIESGO]]="","",IF(Tabla46[[#This Row],[DESCRIPCION DEL CONTROL]]="",0,15))</f>
        <v/>
      </c>
      <c r="O378" s="169" t="str">
        <f>IF(Tabla46[[#This Row],[ID RIESGO]]="","",IF(Tabla46[[#This Row],[RESPONSABLE DEL CONTROL (CARGO)]]="",0,20))</f>
        <v/>
      </c>
      <c r="P378" s="345">
        <f>IF(Tabla46[[#This Row],[PERIODICIDAD DE EJECUCIÓN DEL CONTROL]]="",0,20)</f>
        <v>0</v>
      </c>
      <c r="Q3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345" t="str">
        <f>IF(ISTEXT(Tabla46[[#This Row],[VALOR EVALUACION DISENO]]),"",IF(Tabla46[[#This Row],[VALOR EVALUACION DISENO]]&gt;96,DATOS!$AV$21,IF(Tabla46[[#This Row],[VALOR EVALUACION DISENO]]&gt;=86,DATOS!$AV$22,DATOS!$AV$23)))</f>
        <v/>
      </c>
      <c r="S378" s="278"/>
      <c r="T378" s="345" t="str">
        <f>IFERROR(VLOOKUP(Tabla46[[#This Row],[% DE CUMPLIMIENTO DE LA EJECUCION DEL CONTROL]],DATOS!$AS$38:$AT$40,2,0),"")</f>
        <v/>
      </c>
      <c r="U378" s="129" t="str">
        <f>IF(Tabla46[[#This Row],[RESULTADO EVALUACIÓN DEL DISEÑO DEL CONTROL]]="","",SUMIFS(DATOS!$AT$49:$AT$57,DATOS!$AR$49:$AR$57,Tabla46[[#This Row],[RESULTADO EVALUACIÓN DEL DISEÑO DEL CONTROL]],DATOS!$AS$49:$AS$57,Tabla46[[#This Row],[RESULTADO EVALUACION DE LA EJECUCION]]))</f>
        <v/>
      </c>
    </row>
    <row r="379" spans="1:21" ht="15" customHeight="1" x14ac:dyDescent="0.25">
      <c r="A379" s="3"/>
      <c r="B379" s="2"/>
      <c r="C379" s="2"/>
      <c r="D379" s="72"/>
      <c r="E379" s="4"/>
      <c r="F379" s="345"/>
      <c r="G379" s="352" t="str">
        <f>IFERROR(VLOOKUP(Tabla46[[#This Row],[ID RIESGO]],'1. IDENTIFICACION DEL RIESGO'!$AB$27:$AL$36,11,0),"")</f>
        <v/>
      </c>
      <c r="H379" s="173"/>
      <c r="I379" s="173"/>
      <c r="J379" s="173"/>
      <c r="K379" s="173"/>
      <c r="L379" s="175"/>
      <c r="M379" s="175"/>
      <c r="N379" s="173" t="str">
        <f>IF(Tabla46[[#This Row],[ID RIESGO]]="","",IF(Tabla46[[#This Row],[DESCRIPCION DEL CONTROL]]="",0,15))</f>
        <v/>
      </c>
      <c r="O379" s="169" t="str">
        <f>IF(Tabla46[[#This Row],[ID RIESGO]]="","",IF(Tabla46[[#This Row],[RESPONSABLE DEL CONTROL (CARGO)]]="",0,20))</f>
        <v/>
      </c>
      <c r="P379" s="345">
        <f>IF(Tabla46[[#This Row],[PERIODICIDAD DE EJECUCIÓN DEL CONTROL]]="",0,20)</f>
        <v>0</v>
      </c>
      <c r="Q3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345" t="str">
        <f>IF(ISTEXT(Tabla46[[#This Row],[VALOR EVALUACION DISENO]]),"",IF(Tabla46[[#This Row],[VALOR EVALUACION DISENO]]&gt;96,DATOS!$AV$21,IF(Tabla46[[#This Row],[VALOR EVALUACION DISENO]]&gt;=86,DATOS!$AV$22,DATOS!$AV$23)))</f>
        <v/>
      </c>
      <c r="S379" s="278"/>
      <c r="T379" s="345" t="str">
        <f>IFERROR(VLOOKUP(Tabla46[[#This Row],[% DE CUMPLIMIENTO DE LA EJECUCION DEL CONTROL]],DATOS!$AS$38:$AT$40,2,0),"")</f>
        <v/>
      </c>
      <c r="U379" s="129" t="str">
        <f>IF(Tabla46[[#This Row],[RESULTADO EVALUACIÓN DEL DISEÑO DEL CONTROL]]="","",SUMIFS(DATOS!$AT$49:$AT$57,DATOS!$AR$49:$AR$57,Tabla46[[#This Row],[RESULTADO EVALUACIÓN DEL DISEÑO DEL CONTROL]],DATOS!$AS$49:$AS$57,Tabla46[[#This Row],[RESULTADO EVALUACION DE LA EJECUCION]]))</f>
        <v/>
      </c>
    </row>
    <row r="380" spans="1:21" ht="15" customHeight="1" x14ac:dyDescent="0.25">
      <c r="A380" s="3"/>
      <c r="B380" s="2"/>
      <c r="C380" s="2"/>
      <c r="D380" s="72"/>
      <c r="E380" s="4"/>
      <c r="F380" s="173"/>
      <c r="G380" s="352" t="str">
        <f>IFERROR(VLOOKUP(Tabla46[[#This Row],[ID RIESGO]],'1. IDENTIFICACION DEL RIESGO'!$AB$27:$AL$36,11,0),"")</f>
        <v/>
      </c>
      <c r="H380" s="173"/>
      <c r="I380" s="173"/>
      <c r="J380" s="173"/>
      <c r="K380" s="173"/>
      <c r="L380" s="175"/>
      <c r="M380" s="175"/>
      <c r="N380" s="173" t="str">
        <f>IF(Tabla46[[#This Row],[ID RIESGO]]="","",IF(Tabla46[[#This Row],[DESCRIPCION DEL CONTROL]]="",0,15))</f>
        <v/>
      </c>
      <c r="O380" s="169" t="str">
        <f>IF(Tabla46[[#This Row],[ID RIESGO]]="","",IF(Tabla46[[#This Row],[RESPONSABLE DEL CONTROL (CARGO)]]="",0,20))</f>
        <v/>
      </c>
      <c r="P380" s="345">
        <f>IF(Tabla46[[#This Row],[PERIODICIDAD DE EJECUCIÓN DEL CONTROL]]="",0,20)</f>
        <v>0</v>
      </c>
      <c r="Q3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345" t="str">
        <f>IF(ISTEXT(Tabla46[[#This Row],[VALOR EVALUACION DISENO]]),"",IF(Tabla46[[#This Row],[VALOR EVALUACION DISENO]]&gt;96,DATOS!$AV$21,IF(Tabla46[[#This Row],[VALOR EVALUACION DISENO]]&gt;=86,DATOS!$AV$22,DATOS!$AV$23)))</f>
        <v/>
      </c>
      <c r="S380" s="278"/>
      <c r="T380" s="345" t="str">
        <f>IFERROR(VLOOKUP(Tabla46[[#This Row],[% DE CUMPLIMIENTO DE LA EJECUCION DEL CONTROL]],DATOS!$AS$38:$AT$40,2,0),"")</f>
        <v/>
      </c>
      <c r="U380" s="129" t="str">
        <f>IF(Tabla46[[#This Row],[RESULTADO EVALUACIÓN DEL DISEÑO DEL CONTROL]]="","",SUMIFS(DATOS!$AT$49:$AT$57,DATOS!$AR$49:$AR$57,Tabla46[[#This Row],[RESULTADO EVALUACIÓN DEL DISEÑO DEL CONTROL]],DATOS!$AS$49:$AS$57,Tabla46[[#This Row],[RESULTADO EVALUACION DE LA EJECUCION]]))</f>
        <v/>
      </c>
    </row>
    <row r="381" spans="1:21" ht="15" customHeight="1" x14ac:dyDescent="0.25">
      <c r="A381" s="3"/>
      <c r="B381" s="2"/>
      <c r="C381" s="2"/>
      <c r="D381" s="72"/>
      <c r="E381" s="4"/>
      <c r="F381" s="173"/>
      <c r="G381" s="352" t="str">
        <f>IFERROR(VLOOKUP(Tabla46[[#This Row],[ID RIESGO]],'1. IDENTIFICACION DEL RIESGO'!$AB$27:$AL$36,11,0),"")</f>
        <v/>
      </c>
      <c r="H381" s="173"/>
      <c r="I381" s="173"/>
      <c r="J381" s="173"/>
      <c r="K381" s="173"/>
      <c r="L381" s="175"/>
      <c r="M381" s="175"/>
      <c r="N381" s="173" t="str">
        <f>IF(Tabla46[[#This Row],[ID RIESGO]]="","",IF(Tabla46[[#This Row],[DESCRIPCION DEL CONTROL]]="",0,15))</f>
        <v/>
      </c>
      <c r="O381" s="169" t="str">
        <f>IF(Tabla46[[#This Row],[ID RIESGO]]="","",IF(Tabla46[[#This Row],[RESPONSABLE DEL CONTROL (CARGO)]]="",0,20))</f>
        <v/>
      </c>
      <c r="P381" s="345">
        <f>IF(Tabla46[[#This Row],[PERIODICIDAD DE EJECUCIÓN DEL CONTROL]]="",0,20)</f>
        <v>0</v>
      </c>
      <c r="Q3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345" t="str">
        <f>IF(ISTEXT(Tabla46[[#This Row],[VALOR EVALUACION DISENO]]),"",IF(Tabla46[[#This Row],[VALOR EVALUACION DISENO]]&gt;96,DATOS!$AV$21,IF(Tabla46[[#This Row],[VALOR EVALUACION DISENO]]&gt;=86,DATOS!$AV$22,DATOS!$AV$23)))</f>
        <v/>
      </c>
      <c r="S381" s="278"/>
      <c r="T381" s="345" t="str">
        <f>IFERROR(VLOOKUP(Tabla46[[#This Row],[% DE CUMPLIMIENTO DE LA EJECUCION DEL CONTROL]],DATOS!$AS$38:$AT$40,2,0),"")</f>
        <v/>
      </c>
      <c r="U381" s="129" t="str">
        <f>IF(Tabla46[[#This Row],[RESULTADO EVALUACIÓN DEL DISEÑO DEL CONTROL]]="","",SUMIFS(DATOS!$AT$49:$AT$57,DATOS!$AR$49:$AR$57,Tabla46[[#This Row],[RESULTADO EVALUACIÓN DEL DISEÑO DEL CONTROL]],DATOS!$AS$49:$AS$57,Tabla46[[#This Row],[RESULTADO EVALUACION DE LA EJECUCION]]))</f>
        <v/>
      </c>
    </row>
    <row r="382" spans="1:21" ht="15" customHeight="1" x14ac:dyDescent="0.25">
      <c r="A382" s="3"/>
      <c r="B382" s="2"/>
      <c r="C382" s="2"/>
      <c r="D382" s="72"/>
      <c r="E382" s="4"/>
      <c r="F382" s="173"/>
      <c r="G382" s="352" t="str">
        <f>IFERROR(VLOOKUP(Tabla46[[#This Row],[ID RIESGO]],'1. IDENTIFICACION DEL RIESGO'!$AB$27:$AL$36,11,0),"")</f>
        <v/>
      </c>
      <c r="H382" s="173"/>
      <c r="I382" s="173"/>
      <c r="J382" s="173"/>
      <c r="K382" s="173"/>
      <c r="L382" s="175"/>
      <c r="M382" s="175"/>
      <c r="N382" s="173" t="str">
        <f>IF(Tabla46[[#This Row],[ID RIESGO]]="","",IF(Tabla46[[#This Row],[DESCRIPCION DEL CONTROL]]="",0,15))</f>
        <v/>
      </c>
      <c r="O382" s="169" t="str">
        <f>IF(Tabla46[[#This Row],[ID RIESGO]]="","",IF(Tabla46[[#This Row],[RESPONSABLE DEL CONTROL (CARGO)]]="",0,20))</f>
        <v/>
      </c>
      <c r="P382" s="345">
        <f>IF(Tabla46[[#This Row],[PERIODICIDAD DE EJECUCIÓN DEL CONTROL]]="",0,20)</f>
        <v>0</v>
      </c>
      <c r="Q3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345" t="str">
        <f>IF(ISTEXT(Tabla46[[#This Row],[VALOR EVALUACION DISENO]]),"",IF(Tabla46[[#This Row],[VALOR EVALUACION DISENO]]&gt;96,DATOS!$AV$21,IF(Tabla46[[#This Row],[VALOR EVALUACION DISENO]]&gt;=86,DATOS!$AV$22,DATOS!$AV$23)))</f>
        <v/>
      </c>
      <c r="S382" s="278"/>
      <c r="T382" s="345" t="str">
        <f>IFERROR(VLOOKUP(Tabla46[[#This Row],[% DE CUMPLIMIENTO DE LA EJECUCION DEL CONTROL]],DATOS!$AS$38:$AT$40,2,0),"")</f>
        <v/>
      </c>
      <c r="U382" s="129" t="str">
        <f>IF(Tabla46[[#This Row],[RESULTADO EVALUACIÓN DEL DISEÑO DEL CONTROL]]="","",SUMIFS(DATOS!$AT$49:$AT$57,DATOS!$AR$49:$AR$57,Tabla46[[#This Row],[RESULTADO EVALUACIÓN DEL DISEÑO DEL CONTROL]],DATOS!$AS$49:$AS$57,Tabla46[[#This Row],[RESULTADO EVALUACION DE LA EJECUCION]]))</f>
        <v/>
      </c>
    </row>
    <row r="383" spans="1:21" ht="15" customHeight="1" x14ac:dyDescent="0.25">
      <c r="A383" s="3"/>
      <c r="B383" s="2"/>
      <c r="C383" s="2"/>
      <c r="D383" s="72"/>
      <c r="E383" s="4"/>
      <c r="F383" s="173"/>
      <c r="G383" s="352" t="str">
        <f>IFERROR(VLOOKUP(Tabla46[[#This Row],[ID RIESGO]],'1. IDENTIFICACION DEL RIESGO'!$AB$27:$AL$36,11,0),"")</f>
        <v/>
      </c>
      <c r="H383" s="173"/>
      <c r="I383" s="173"/>
      <c r="J383" s="173"/>
      <c r="K383" s="173"/>
      <c r="L383" s="175"/>
      <c r="M383" s="175"/>
      <c r="N383" s="173" t="str">
        <f>IF(Tabla46[[#This Row],[ID RIESGO]]="","",IF(Tabla46[[#This Row],[DESCRIPCION DEL CONTROL]]="",0,15))</f>
        <v/>
      </c>
      <c r="O383" s="169" t="str">
        <f>IF(Tabla46[[#This Row],[ID RIESGO]]="","",IF(Tabla46[[#This Row],[RESPONSABLE DEL CONTROL (CARGO)]]="",0,20))</f>
        <v/>
      </c>
      <c r="P383" s="345">
        <f>IF(Tabla46[[#This Row],[PERIODICIDAD DE EJECUCIÓN DEL CONTROL]]="",0,20)</f>
        <v>0</v>
      </c>
      <c r="Q3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345" t="str">
        <f>IF(ISTEXT(Tabla46[[#This Row],[VALOR EVALUACION DISENO]]),"",IF(Tabla46[[#This Row],[VALOR EVALUACION DISENO]]&gt;96,DATOS!$AV$21,IF(Tabla46[[#This Row],[VALOR EVALUACION DISENO]]&gt;=86,DATOS!$AV$22,DATOS!$AV$23)))</f>
        <v/>
      </c>
      <c r="S383" s="278"/>
      <c r="T383" s="345" t="str">
        <f>IFERROR(VLOOKUP(Tabla46[[#This Row],[% DE CUMPLIMIENTO DE LA EJECUCION DEL CONTROL]],DATOS!$AS$38:$AT$40,2,0),"")</f>
        <v/>
      </c>
      <c r="U383" s="129" t="str">
        <f>IF(Tabla46[[#This Row],[RESULTADO EVALUACIÓN DEL DISEÑO DEL CONTROL]]="","",SUMIFS(DATOS!$AT$49:$AT$57,DATOS!$AR$49:$AR$57,Tabla46[[#This Row],[RESULTADO EVALUACIÓN DEL DISEÑO DEL CONTROL]],DATOS!$AS$49:$AS$57,Tabla46[[#This Row],[RESULTADO EVALUACION DE LA EJECUCION]]))</f>
        <v/>
      </c>
    </row>
    <row r="384" spans="1:21" ht="15" customHeight="1" x14ac:dyDescent="0.25">
      <c r="A384" s="3"/>
      <c r="B384" s="2"/>
      <c r="C384" s="2"/>
      <c r="D384" s="72"/>
      <c r="E384" s="4"/>
      <c r="F384" s="173"/>
      <c r="G384" s="352" t="str">
        <f>IFERROR(VLOOKUP(Tabla46[[#This Row],[ID RIESGO]],'1. IDENTIFICACION DEL RIESGO'!$AB$27:$AL$36,11,0),"")</f>
        <v/>
      </c>
      <c r="H384" s="173"/>
      <c r="I384" s="173"/>
      <c r="J384" s="173"/>
      <c r="K384" s="173"/>
      <c r="L384" s="175"/>
      <c r="M384" s="175"/>
      <c r="N384" s="173" t="str">
        <f>IF(Tabla46[[#This Row],[ID RIESGO]]="","",IF(Tabla46[[#This Row],[DESCRIPCION DEL CONTROL]]="",0,15))</f>
        <v/>
      </c>
      <c r="O384" s="169" t="str">
        <f>IF(Tabla46[[#This Row],[ID RIESGO]]="","",IF(Tabla46[[#This Row],[RESPONSABLE DEL CONTROL (CARGO)]]="",0,20))</f>
        <v/>
      </c>
      <c r="P384" s="345">
        <f>IF(Tabla46[[#This Row],[PERIODICIDAD DE EJECUCIÓN DEL CONTROL]]="",0,20)</f>
        <v>0</v>
      </c>
      <c r="Q3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345" t="str">
        <f>IF(ISTEXT(Tabla46[[#This Row],[VALOR EVALUACION DISENO]]),"",IF(Tabla46[[#This Row],[VALOR EVALUACION DISENO]]&gt;96,DATOS!$AV$21,IF(Tabla46[[#This Row],[VALOR EVALUACION DISENO]]&gt;=86,DATOS!$AV$22,DATOS!$AV$23)))</f>
        <v/>
      </c>
      <c r="S384" s="278"/>
      <c r="T384" s="345" t="str">
        <f>IFERROR(VLOOKUP(Tabla46[[#This Row],[% DE CUMPLIMIENTO DE LA EJECUCION DEL CONTROL]],DATOS!$AS$38:$AT$40,2,0),"")</f>
        <v/>
      </c>
      <c r="U384" s="129" t="str">
        <f>IF(Tabla46[[#This Row],[RESULTADO EVALUACIÓN DEL DISEÑO DEL CONTROL]]="","",SUMIFS(DATOS!$AT$49:$AT$57,DATOS!$AR$49:$AR$57,Tabla46[[#This Row],[RESULTADO EVALUACIÓN DEL DISEÑO DEL CONTROL]],DATOS!$AS$49:$AS$57,Tabla46[[#This Row],[RESULTADO EVALUACION DE LA EJECUCION]]))</f>
        <v/>
      </c>
    </row>
    <row r="385" spans="1:21" ht="15" customHeight="1" x14ac:dyDescent="0.25">
      <c r="A385" s="3"/>
      <c r="B385" s="2"/>
      <c r="C385" s="2"/>
      <c r="D385" s="72"/>
      <c r="E385" s="4"/>
      <c r="F385" s="173"/>
      <c r="G385" s="352" t="str">
        <f>IFERROR(VLOOKUP(Tabla46[[#This Row],[ID RIESGO]],'1. IDENTIFICACION DEL RIESGO'!$AB$27:$AL$36,11,0),"")</f>
        <v/>
      </c>
      <c r="H385" s="173"/>
      <c r="I385" s="173"/>
      <c r="J385" s="173"/>
      <c r="K385" s="173"/>
      <c r="L385" s="175"/>
      <c r="M385" s="175"/>
      <c r="N385" s="173" t="str">
        <f>IF(Tabla46[[#This Row],[ID RIESGO]]="","",IF(Tabla46[[#This Row],[DESCRIPCION DEL CONTROL]]="",0,15))</f>
        <v/>
      </c>
      <c r="O385" s="169" t="str">
        <f>IF(Tabla46[[#This Row],[ID RIESGO]]="","",IF(Tabla46[[#This Row],[RESPONSABLE DEL CONTROL (CARGO)]]="",0,20))</f>
        <v/>
      </c>
      <c r="P385" s="345">
        <f>IF(Tabla46[[#This Row],[PERIODICIDAD DE EJECUCIÓN DEL CONTROL]]="",0,20)</f>
        <v>0</v>
      </c>
      <c r="Q3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345" t="str">
        <f>IF(ISTEXT(Tabla46[[#This Row],[VALOR EVALUACION DISENO]]),"",IF(Tabla46[[#This Row],[VALOR EVALUACION DISENO]]&gt;96,DATOS!$AV$21,IF(Tabla46[[#This Row],[VALOR EVALUACION DISENO]]&gt;=86,DATOS!$AV$22,DATOS!$AV$23)))</f>
        <v/>
      </c>
      <c r="S385" s="278"/>
      <c r="T385" s="345" t="str">
        <f>IFERROR(VLOOKUP(Tabla46[[#This Row],[% DE CUMPLIMIENTO DE LA EJECUCION DEL CONTROL]],DATOS!$AS$38:$AT$40,2,0),"")</f>
        <v/>
      </c>
      <c r="U385" s="129" t="str">
        <f>IF(Tabla46[[#This Row],[RESULTADO EVALUACIÓN DEL DISEÑO DEL CONTROL]]="","",SUMIFS(DATOS!$AT$49:$AT$57,DATOS!$AR$49:$AR$57,Tabla46[[#This Row],[RESULTADO EVALUACIÓN DEL DISEÑO DEL CONTROL]],DATOS!$AS$49:$AS$57,Tabla46[[#This Row],[RESULTADO EVALUACION DE LA EJECUCION]]))</f>
        <v/>
      </c>
    </row>
    <row r="386" spans="1:21" ht="15" customHeight="1" x14ac:dyDescent="0.25">
      <c r="A386" s="3"/>
      <c r="B386" s="2"/>
      <c r="C386" s="2"/>
      <c r="D386" s="72"/>
      <c r="E386" s="4"/>
      <c r="F386" s="173"/>
      <c r="G386" s="352" t="str">
        <f>IFERROR(VLOOKUP(Tabla46[[#This Row],[ID RIESGO]],'1. IDENTIFICACION DEL RIESGO'!$AB$27:$AL$36,11,0),"")</f>
        <v/>
      </c>
      <c r="H386" s="173"/>
      <c r="I386" s="173"/>
      <c r="J386" s="173"/>
      <c r="K386" s="173"/>
      <c r="L386" s="175"/>
      <c r="M386" s="175"/>
      <c r="N386" s="173" t="str">
        <f>IF(Tabla46[[#This Row],[ID RIESGO]]="","",IF(Tabla46[[#This Row],[DESCRIPCION DEL CONTROL]]="",0,15))</f>
        <v/>
      </c>
      <c r="O386" s="169" t="str">
        <f>IF(Tabla46[[#This Row],[ID RIESGO]]="","",IF(Tabla46[[#This Row],[RESPONSABLE DEL CONTROL (CARGO)]]="",0,20))</f>
        <v/>
      </c>
      <c r="P386" s="345">
        <f>IF(Tabla46[[#This Row],[PERIODICIDAD DE EJECUCIÓN DEL CONTROL]]="",0,20)</f>
        <v>0</v>
      </c>
      <c r="Q3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345" t="str">
        <f>IF(ISTEXT(Tabla46[[#This Row],[VALOR EVALUACION DISENO]]),"",IF(Tabla46[[#This Row],[VALOR EVALUACION DISENO]]&gt;96,DATOS!$AV$21,IF(Tabla46[[#This Row],[VALOR EVALUACION DISENO]]&gt;=86,DATOS!$AV$22,DATOS!$AV$23)))</f>
        <v/>
      </c>
      <c r="S386" s="278"/>
      <c r="T386" s="345" t="str">
        <f>IFERROR(VLOOKUP(Tabla46[[#This Row],[% DE CUMPLIMIENTO DE LA EJECUCION DEL CONTROL]],DATOS!$AS$38:$AT$40,2,0),"")</f>
        <v/>
      </c>
      <c r="U386" s="129" t="str">
        <f>IF(Tabla46[[#This Row],[RESULTADO EVALUACIÓN DEL DISEÑO DEL CONTROL]]="","",SUMIFS(DATOS!$AT$49:$AT$57,DATOS!$AR$49:$AR$57,Tabla46[[#This Row],[RESULTADO EVALUACIÓN DEL DISEÑO DEL CONTROL]],DATOS!$AS$49:$AS$57,Tabla46[[#This Row],[RESULTADO EVALUACION DE LA EJECUCION]]))</f>
        <v/>
      </c>
    </row>
    <row r="387" spans="1:21" ht="15" customHeight="1" x14ac:dyDescent="0.25">
      <c r="A387" s="3"/>
      <c r="B387" s="2"/>
      <c r="C387" s="2"/>
      <c r="D387" s="72"/>
      <c r="E387" s="4"/>
      <c r="F387" s="173"/>
      <c r="G387" s="352" t="str">
        <f>IFERROR(VLOOKUP(Tabla46[[#This Row],[ID RIESGO]],'1. IDENTIFICACION DEL RIESGO'!$AB$27:$AL$36,11,0),"")</f>
        <v/>
      </c>
      <c r="H387" s="173"/>
      <c r="I387" s="173"/>
      <c r="J387" s="173"/>
      <c r="K387" s="173"/>
      <c r="L387" s="175"/>
      <c r="M387" s="175"/>
      <c r="N387" s="173" t="str">
        <f>IF(Tabla46[[#This Row],[ID RIESGO]]="","",IF(Tabla46[[#This Row],[DESCRIPCION DEL CONTROL]]="",0,15))</f>
        <v/>
      </c>
      <c r="O387" s="169" t="str">
        <f>IF(Tabla46[[#This Row],[ID RIESGO]]="","",IF(Tabla46[[#This Row],[RESPONSABLE DEL CONTROL (CARGO)]]="",0,20))</f>
        <v/>
      </c>
      <c r="P387" s="345">
        <f>IF(Tabla46[[#This Row],[PERIODICIDAD DE EJECUCIÓN DEL CONTROL]]="",0,20)</f>
        <v>0</v>
      </c>
      <c r="Q3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345" t="str">
        <f>IF(ISTEXT(Tabla46[[#This Row],[VALOR EVALUACION DISENO]]),"",IF(Tabla46[[#This Row],[VALOR EVALUACION DISENO]]&gt;96,DATOS!$AV$21,IF(Tabla46[[#This Row],[VALOR EVALUACION DISENO]]&gt;=86,DATOS!$AV$22,DATOS!$AV$23)))</f>
        <v/>
      </c>
      <c r="S387" s="278"/>
      <c r="T387" s="345" t="str">
        <f>IFERROR(VLOOKUP(Tabla46[[#This Row],[% DE CUMPLIMIENTO DE LA EJECUCION DEL CONTROL]],DATOS!$AS$38:$AT$40,2,0),"")</f>
        <v/>
      </c>
      <c r="U387" s="129" t="str">
        <f>IF(Tabla46[[#This Row],[RESULTADO EVALUACIÓN DEL DISEÑO DEL CONTROL]]="","",SUMIFS(DATOS!$AT$49:$AT$57,DATOS!$AR$49:$AR$57,Tabla46[[#This Row],[RESULTADO EVALUACIÓN DEL DISEÑO DEL CONTROL]],DATOS!$AS$49:$AS$57,Tabla46[[#This Row],[RESULTADO EVALUACION DE LA EJECUCION]]))</f>
        <v/>
      </c>
    </row>
    <row r="388" spans="1:21" ht="15" customHeight="1" x14ac:dyDescent="0.25">
      <c r="A388" s="3"/>
      <c r="B388" s="2"/>
      <c r="C388" s="2"/>
      <c r="D388" s="72"/>
      <c r="E388" s="4"/>
      <c r="F388" s="173"/>
      <c r="G388" s="352" t="str">
        <f>IFERROR(VLOOKUP(Tabla46[[#This Row],[ID RIESGO]],'1. IDENTIFICACION DEL RIESGO'!$AB$27:$AL$36,11,0),"")</f>
        <v/>
      </c>
      <c r="H388" s="173"/>
      <c r="I388" s="173"/>
      <c r="J388" s="173"/>
      <c r="K388" s="173"/>
      <c r="L388" s="175"/>
      <c r="M388" s="175"/>
      <c r="N388" s="173" t="str">
        <f>IF(Tabla46[[#This Row],[ID RIESGO]]="","",IF(Tabla46[[#This Row],[DESCRIPCION DEL CONTROL]]="",0,15))</f>
        <v/>
      </c>
      <c r="O388" s="169" t="str">
        <f>IF(Tabla46[[#This Row],[ID RIESGO]]="","",IF(Tabla46[[#This Row],[RESPONSABLE DEL CONTROL (CARGO)]]="",0,20))</f>
        <v/>
      </c>
      <c r="P388" s="345">
        <f>IF(Tabla46[[#This Row],[PERIODICIDAD DE EJECUCIÓN DEL CONTROL]]="",0,20)</f>
        <v>0</v>
      </c>
      <c r="Q3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345" t="str">
        <f>IF(ISTEXT(Tabla46[[#This Row],[VALOR EVALUACION DISENO]]),"",IF(Tabla46[[#This Row],[VALOR EVALUACION DISENO]]&gt;96,DATOS!$AV$21,IF(Tabla46[[#This Row],[VALOR EVALUACION DISENO]]&gt;=86,DATOS!$AV$22,DATOS!$AV$23)))</f>
        <v/>
      </c>
      <c r="S388" s="278"/>
      <c r="T388" s="345" t="str">
        <f>IFERROR(VLOOKUP(Tabla46[[#This Row],[% DE CUMPLIMIENTO DE LA EJECUCION DEL CONTROL]],DATOS!$AS$38:$AT$40,2,0),"")</f>
        <v/>
      </c>
      <c r="U388" s="129" t="str">
        <f>IF(Tabla46[[#This Row],[RESULTADO EVALUACIÓN DEL DISEÑO DEL CONTROL]]="","",SUMIFS(DATOS!$AT$49:$AT$57,DATOS!$AR$49:$AR$57,Tabla46[[#This Row],[RESULTADO EVALUACIÓN DEL DISEÑO DEL CONTROL]],DATOS!$AS$49:$AS$57,Tabla46[[#This Row],[RESULTADO EVALUACION DE LA EJECUCION]]))</f>
        <v/>
      </c>
    </row>
    <row r="389" spans="1:21" ht="15" customHeight="1" x14ac:dyDescent="0.25">
      <c r="A389" s="3"/>
      <c r="B389" s="2"/>
      <c r="C389" s="2"/>
      <c r="D389" s="72"/>
      <c r="E389" s="4"/>
      <c r="F389" s="173"/>
      <c r="G389" s="352" t="str">
        <f>IFERROR(VLOOKUP(Tabla46[[#This Row],[ID RIESGO]],'1. IDENTIFICACION DEL RIESGO'!$AB$27:$AL$36,11,0),"")</f>
        <v/>
      </c>
      <c r="H389" s="173"/>
      <c r="I389" s="173"/>
      <c r="J389" s="173"/>
      <c r="K389" s="173"/>
      <c r="L389" s="175"/>
      <c r="M389" s="175"/>
      <c r="N389" s="173" t="str">
        <f>IF(Tabla46[[#This Row],[ID RIESGO]]="","",IF(Tabla46[[#This Row],[DESCRIPCION DEL CONTROL]]="",0,15))</f>
        <v/>
      </c>
      <c r="O389" s="169" t="str">
        <f>IF(Tabla46[[#This Row],[ID RIESGO]]="","",IF(Tabla46[[#This Row],[RESPONSABLE DEL CONTROL (CARGO)]]="",0,20))</f>
        <v/>
      </c>
      <c r="P389" s="345">
        <f>IF(Tabla46[[#This Row],[PERIODICIDAD DE EJECUCIÓN DEL CONTROL]]="",0,20)</f>
        <v>0</v>
      </c>
      <c r="Q3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345" t="str">
        <f>IF(ISTEXT(Tabla46[[#This Row],[VALOR EVALUACION DISENO]]),"",IF(Tabla46[[#This Row],[VALOR EVALUACION DISENO]]&gt;96,DATOS!$AV$21,IF(Tabla46[[#This Row],[VALOR EVALUACION DISENO]]&gt;=86,DATOS!$AV$22,DATOS!$AV$23)))</f>
        <v/>
      </c>
      <c r="S389" s="278"/>
      <c r="T389" s="345" t="str">
        <f>IFERROR(VLOOKUP(Tabla46[[#This Row],[% DE CUMPLIMIENTO DE LA EJECUCION DEL CONTROL]],DATOS!$AS$38:$AT$40,2,0),"")</f>
        <v/>
      </c>
      <c r="U389" s="129" t="str">
        <f>IF(Tabla46[[#This Row],[RESULTADO EVALUACIÓN DEL DISEÑO DEL CONTROL]]="","",SUMIFS(DATOS!$AT$49:$AT$57,DATOS!$AR$49:$AR$57,Tabla46[[#This Row],[RESULTADO EVALUACIÓN DEL DISEÑO DEL CONTROL]],DATOS!$AS$49:$AS$57,Tabla46[[#This Row],[RESULTADO EVALUACION DE LA EJECUCION]]))</f>
        <v/>
      </c>
    </row>
    <row r="390" spans="1:21" ht="15" customHeight="1" x14ac:dyDescent="0.25">
      <c r="A390" s="3"/>
      <c r="B390" s="2"/>
      <c r="C390" s="2"/>
      <c r="D390" s="72"/>
      <c r="E390" s="4"/>
      <c r="F390" s="173"/>
      <c r="G390" s="352" t="str">
        <f>IFERROR(VLOOKUP(Tabla46[[#This Row],[ID RIESGO]],'1. IDENTIFICACION DEL RIESGO'!$AB$27:$AL$36,11,0),"")</f>
        <v/>
      </c>
      <c r="H390" s="173"/>
      <c r="I390" s="173"/>
      <c r="J390" s="173"/>
      <c r="K390" s="173"/>
      <c r="L390" s="175"/>
      <c r="M390" s="175"/>
      <c r="N390" s="173" t="str">
        <f>IF(Tabla46[[#This Row],[ID RIESGO]]="","",IF(Tabla46[[#This Row],[DESCRIPCION DEL CONTROL]]="",0,15))</f>
        <v/>
      </c>
      <c r="O390" s="169" t="str">
        <f>IF(Tabla46[[#This Row],[ID RIESGO]]="","",IF(Tabla46[[#This Row],[RESPONSABLE DEL CONTROL (CARGO)]]="",0,20))</f>
        <v/>
      </c>
      <c r="P390" s="345">
        <f>IF(Tabla46[[#This Row],[PERIODICIDAD DE EJECUCIÓN DEL CONTROL]]="",0,20)</f>
        <v>0</v>
      </c>
      <c r="Q3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345" t="str">
        <f>IF(ISTEXT(Tabla46[[#This Row],[VALOR EVALUACION DISENO]]),"",IF(Tabla46[[#This Row],[VALOR EVALUACION DISENO]]&gt;96,DATOS!$AV$21,IF(Tabla46[[#This Row],[VALOR EVALUACION DISENO]]&gt;=86,DATOS!$AV$22,DATOS!$AV$23)))</f>
        <v/>
      </c>
      <c r="S390" s="278"/>
      <c r="T390" s="345" t="str">
        <f>IFERROR(VLOOKUP(Tabla46[[#This Row],[% DE CUMPLIMIENTO DE LA EJECUCION DEL CONTROL]],DATOS!$AS$38:$AT$40,2,0),"")</f>
        <v/>
      </c>
      <c r="U390" s="129" t="str">
        <f>IF(Tabla46[[#This Row],[RESULTADO EVALUACIÓN DEL DISEÑO DEL CONTROL]]="","",SUMIFS(DATOS!$AT$49:$AT$57,DATOS!$AR$49:$AR$57,Tabla46[[#This Row],[RESULTADO EVALUACIÓN DEL DISEÑO DEL CONTROL]],DATOS!$AS$49:$AS$57,Tabla46[[#This Row],[RESULTADO EVALUACION DE LA EJECUCION]]))</f>
        <v/>
      </c>
    </row>
    <row r="391" spans="1:21" ht="15" customHeight="1" x14ac:dyDescent="0.25">
      <c r="A391" s="3"/>
      <c r="B391" s="2"/>
      <c r="C391" s="2"/>
      <c r="D391" s="72"/>
      <c r="E391" s="4"/>
      <c r="F391" s="173"/>
      <c r="G391" s="352" t="str">
        <f>IFERROR(VLOOKUP(Tabla46[[#This Row],[ID RIESGO]],'1. IDENTIFICACION DEL RIESGO'!$AB$27:$AL$36,11,0),"")</f>
        <v/>
      </c>
      <c r="H391" s="173"/>
      <c r="I391" s="173"/>
      <c r="J391" s="173"/>
      <c r="K391" s="173"/>
      <c r="L391" s="175"/>
      <c r="M391" s="175"/>
      <c r="N391" s="173" t="str">
        <f>IF(Tabla46[[#This Row],[ID RIESGO]]="","",IF(Tabla46[[#This Row],[DESCRIPCION DEL CONTROL]]="",0,15))</f>
        <v/>
      </c>
      <c r="O391" s="169" t="str">
        <f>IF(Tabla46[[#This Row],[ID RIESGO]]="","",IF(Tabla46[[#This Row],[RESPONSABLE DEL CONTROL (CARGO)]]="",0,20))</f>
        <v/>
      </c>
      <c r="P391" s="345">
        <f>IF(Tabla46[[#This Row],[PERIODICIDAD DE EJECUCIÓN DEL CONTROL]]="",0,20)</f>
        <v>0</v>
      </c>
      <c r="Q3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345" t="str">
        <f>IF(ISTEXT(Tabla46[[#This Row],[VALOR EVALUACION DISENO]]),"",IF(Tabla46[[#This Row],[VALOR EVALUACION DISENO]]&gt;96,DATOS!$AV$21,IF(Tabla46[[#This Row],[VALOR EVALUACION DISENO]]&gt;=86,DATOS!$AV$22,DATOS!$AV$23)))</f>
        <v/>
      </c>
      <c r="S391" s="278"/>
      <c r="T391" s="345" t="str">
        <f>IFERROR(VLOOKUP(Tabla46[[#This Row],[% DE CUMPLIMIENTO DE LA EJECUCION DEL CONTROL]],DATOS!$AS$38:$AT$40,2,0),"")</f>
        <v/>
      </c>
      <c r="U391" s="129" t="str">
        <f>IF(Tabla46[[#This Row],[RESULTADO EVALUACIÓN DEL DISEÑO DEL CONTROL]]="","",SUMIFS(DATOS!$AT$49:$AT$57,DATOS!$AR$49:$AR$57,Tabla46[[#This Row],[RESULTADO EVALUACIÓN DEL DISEÑO DEL CONTROL]],DATOS!$AS$49:$AS$57,Tabla46[[#This Row],[RESULTADO EVALUACION DE LA EJECUCION]]))</f>
        <v/>
      </c>
    </row>
    <row r="392" spans="1:21" ht="15" customHeight="1" x14ac:dyDescent="0.25">
      <c r="A392" s="3"/>
      <c r="B392" s="2"/>
      <c r="C392" s="2"/>
      <c r="D392" s="72"/>
      <c r="E392" s="4"/>
      <c r="F392" s="173"/>
      <c r="G392" s="352" t="str">
        <f>IFERROR(VLOOKUP(Tabla46[[#This Row],[ID RIESGO]],'1. IDENTIFICACION DEL RIESGO'!$AB$27:$AL$36,11,0),"")</f>
        <v/>
      </c>
      <c r="H392" s="173"/>
      <c r="I392" s="173"/>
      <c r="J392" s="173"/>
      <c r="K392" s="173"/>
      <c r="L392" s="175"/>
      <c r="M392" s="175"/>
      <c r="N392" s="173" t="str">
        <f>IF(Tabla46[[#This Row],[ID RIESGO]]="","",IF(Tabla46[[#This Row],[DESCRIPCION DEL CONTROL]]="",0,15))</f>
        <v/>
      </c>
      <c r="O392" s="169" t="str">
        <f>IF(Tabla46[[#This Row],[ID RIESGO]]="","",IF(Tabla46[[#This Row],[RESPONSABLE DEL CONTROL (CARGO)]]="",0,20))</f>
        <v/>
      </c>
      <c r="P392" s="345">
        <f>IF(Tabla46[[#This Row],[PERIODICIDAD DE EJECUCIÓN DEL CONTROL]]="",0,20)</f>
        <v>0</v>
      </c>
      <c r="Q3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345" t="str">
        <f>IF(ISTEXT(Tabla46[[#This Row],[VALOR EVALUACION DISENO]]),"",IF(Tabla46[[#This Row],[VALOR EVALUACION DISENO]]&gt;96,DATOS!$AV$21,IF(Tabla46[[#This Row],[VALOR EVALUACION DISENO]]&gt;=86,DATOS!$AV$22,DATOS!$AV$23)))</f>
        <v/>
      </c>
      <c r="S392" s="278"/>
      <c r="T392" s="345" t="str">
        <f>IFERROR(VLOOKUP(Tabla46[[#This Row],[% DE CUMPLIMIENTO DE LA EJECUCION DEL CONTROL]],DATOS!$AS$38:$AT$40,2,0),"")</f>
        <v/>
      </c>
      <c r="U392" s="129" t="str">
        <f>IF(Tabla46[[#This Row],[RESULTADO EVALUACIÓN DEL DISEÑO DEL CONTROL]]="","",SUMIFS(DATOS!$AT$49:$AT$57,DATOS!$AR$49:$AR$57,Tabla46[[#This Row],[RESULTADO EVALUACIÓN DEL DISEÑO DEL CONTROL]],DATOS!$AS$49:$AS$57,Tabla46[[#This Row],[RESULTADO EVALUACION DE LA EJECUCION]]))</f>
        <v/>
      </c>
    </row>
    <row r="393" spans="1:21" ht="15" customHeight="1" x14ac:dyDescent="0.25">
      <c r="A393" s="3"/>
      <c r="B393" s="2"/>
      <c r="C393" s="2"/>
      <c r="D393" s="72"/>
      <c r="E393" s="4"/>
      <c r="F393" s="173"/>
      <c r="G393" s="352" t="str">
        <f>IFERROR(VLOOKUP(Tabla46[[#This Row],[ID RIESGO]],'1. IDENTIFICACION DEL RIESGO'!$AB$27:$AL$36,11,0),"")</f>
        <v/>
      </c>
      <c r="H393" s="173"/>
      <c r="I393" s="173"/>
      <c r="J393" s="173"/>
      <c r="K393" s="173"/>
      <c r="L393" s="175"/>
      <c r="M393" s="175"/>
      <c r="N393" s="173" t="str">
        <f>IF(Tabla46[[#This Row],[ID RIESGO]]="","",IF(Tabla46[[#This Row],[DESCRIPCION DEL CONTROL]]="",0,15))</f>
        <v/>
      </c>
      <c r="O393" s="169" t="str">
        <f>IF(Tabla46[[#This Row],[ID RIESGO]]="","",IF(Tabla46[[#This Row],[RESPONSABLE DEL CONTROL (CARGO)]]="",0,20))</f>
        <v/>
      </c>
      <c r="P393" s="345">
        <f>IF(Tabla46[[#This Row],[PERIODICIDAD DE EJECUCIÓN DEL CONTROL]]="",0,20)</f>
        <v>0</v>
      </c>
      <c r="Q3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345" t="str">
        <f>IF(ISTEXT(Tabla46[[#This Row],[VALOR EVALUACION DISENO]]),"",IF(Tabla46[[#This Row],[VALOR EVALUACION DISENO]]&gt;96,DATOS!$AV$21,IF(Tabla46[[#This Row],[VALOR EVALUACION DISENO]]&gt;=86,DATOS!$AV$22,DATOS!$AV$23)))</f>
        <v/>
      </c>
      <c r="S393" s="278"/>
      <c r="T393" s="345" t="str">
        <f>IFERROR(VLOOKUP(Tabla46[[#This Row],[% DE CUMPLIMIENTO DE LA EJECUCION DEL CONTROL]],DATOS!$AS$38:$AT$40,2,0),"")</f>
        <v/>
      </c>
      <c r="U393" s="129" t="str">
        <f>IF(Tabla46[[#This Row],[RESULTADO EVALUACIÓN DEL DISEÑO DEL CONTROL]]="","",SUMIFS(DATOS!$AT$49:$AT$57,DATOS!$AR$49:$AR$57,Tabla46[[#This Row],[RESULTADO EVALUACIÓN DEL DISEÑO DEL CONTROL]],DATOS!$AS$49:$AS$57,Tabla46[[#This Row],[RESULTADO EVALUACION DE LA EJECUCION]]))</f>
        <v/>
      </c>
    </row>
    <row r="394" spans="1:21" ht="15" customHeight="1" x14ac:dyDescent="0.25">
      <c r="A394" s="3"/>
      <c r="B394" s="2"/>
      <c r="C394" s="2"/>
      <c r="D394" s="72"/>
      <c r="E394" s="4"/>
      <c r="F394" s="173"/>
      <c r="G394" s="352" t="str">
        <f>IFERROR(VLOOKUP(Tabla46[[#This Row],[ID RIESGO]],'1. IDENTIFICACION DEL RIESGO'!$AB$27:$AL$36,11,0),"")</f>
        <v/>
      </c>
      <c r="H394" s="173"/>
      <c r="I394" s="173"/>
      <c r="J394" s="173"/>
      <c r="K394" s="173"/>
      <c r="L394" s="175"/>
      <c r="M394" s="175"/>
      <c r="N394" s="173" t="str">
        <f>IF(Tabla46[[#This Row],[ID RIESGO]]="","",IF(Tabla46[[#This Row],[DESCRIPCION DEL CONTROL]]="",0,15))</f>
        <v/>
      </c>
      <c r="O394" s="169" t="str">
        <f>IF(Tabla46[[#This Row],[ID RIESGO]]="","",IF(Tabla46[[#This Row],[RESPONSABLE DEL CONTROL (CARGO)]]="",0,20))</f>
        <v/>
      </c>
      <c r="P394" s="345">
        <f>IF(Tabla46[[#This Row],[PERIODICIDAD DE EJECUCIÓN DEL CONTROL]]="",0,20)</f>
        <v>0</v>
      </c>
      <c r="Q3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345" t="str">
        <f>IF(ISTEXT(Tabla46[[#This Row],[VALOR EVALUACION DISENO]]),"",IF(Tabla46[[#This Row],[VALOR EVALUACION DISENO]]&gt;96,DATOS!$AV$21,IF(Tabla46[[#This Row],[VALOR EVALUACION DISENO]]&gt;=86,DATOS!$AV$22,DATOS!$AV$23)))</f>
        <v/>
      </c>
      <c r="S394" s="278"/>
      <c r="T394" s="345" t="str">
        <f>IFERROR(VLOOKUP(Tabla46[[#This Row],[% DE CUMPLIMIENTO DE LA EJECUCION DEL CONTROL]],DATOS!$AS$38:$AT$40,2,0),"")</f>
        <v/>
      </c>
      <c r="U394" s="129" t="str">
        <f>IF(Tabla46[[#This Row],[RESULTADO EVALUACIÓN DEL DISEÑO DEL CONTROL]]="","",SUMIFS(DATOS!$AT$49:$AT$57,DATOS!$AR$49:$AR$57,Tabla46[[#This Row],[RESULTADO EVALUACIÓN DEL DISEÑO DEL CONTROL]],DATOS!$AS$49:$AS$57,Tabla46[[#This Row],[RESULTADO EVALUACION DE LA EJECUCION]]))</f>
        <v/>
      </c>
    </row>
    <row r="395" spans="1:21" ht="15" customHeight="1" x14ac:dyDescent="0.25">
      <c r="A395" s="3"/>
      <c r="B395" s="2"/>
      <c r="C395" s="2"/>
      <c r="D395" s="72"/>
      <c r="E395" s="4"/>
      <c r="F395" s="173"/>
      <c r="G395" s="352" t="str">
        <f>IFERROR(VLOOKUP(Tabla46[[#This Row],[ID RIESGO]],'1. IDENTIFICACION DEL RIESGO'!$AB$27:$AL$36,11,0),"")</f>
        <v/>
      </c>
      <c r="H395" s="173"/>
      <c r="I395" s="173"/>
      <c r="J395" s="173"/>
      <c r="K395" s="173"/>
      <c r="L395" s="175"/>
      <c r="M395" s="175"/>
      <c r="N395" s="173" t="str">
        <f>IF(Tabla46[[#This Row],[ID RIESGO]]="","",IF(Tabla46[[#This Row],[DESCRIPCION DEL CONTROL]]="",0,15))</f>
        <v/>
      </c>
      <c r="O395" s="169" t="str">
        <f>IF(Tabla46[[#This Row],[ID RIESGO]]="","",IF(Tabla46[[#This Row],[RESPONSABLE DEL CONTROL (CARGO)]]="",0,20))</f>
        <v/>
      </c>
      <c r="P395" s="345">
        <f>IF(Tabla46[[#This Row],[PERIODICIDAD DE EJECUCIÓN DEL CONTROL]]="",0,20)</f>
        <v>0</v>
      </c>
      <c r="Q3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345" t="str">
        <f>IF(ISTEXT(Tabla46[[#This Row],[VALOR EVALUACION DISENO]]),"",IF(Tabla46[[#This Row],[VALOR EVALUACION DISENO]]&gt;96,DATOS!$AV$21,IF(Tabla46[[#This Row],[VALOR EVALUACION DISENO]]&gt;=86,DATOS!$AV$22,DATOS!$AV$23)))</f>
        <v/>
      </c>
      <c r="S395" s="278"/>
      <c r="T395" s="345" t="str">
        <f>IFERROR(VLOOKUP(Tabla46[[#This Row],[% DE CUMPLIMIENTO DE LA EJECUCION DEL CONTROL]],DATOS!$AS$38:$AT$40,2,0),"")</f>
        <v/>
      </c>
      <c r="U395" s="129" t="str">
        <f>IF(Tabla46[[#This Row],[RESULTADO EVALUACIÓN DEL DISEÑO DEL CONTROL]]="","",SUMIFS(DATOS!$AT$49:$AT$57,DATOS!$AR$49:$AR$57,Tabla46[[#This Row],[RESULTADO EVALUACIÓN DEL DISEÑO DEL CONTROL]],DATOS!$AS$49:$AS$57,Tabla46[[#This Row],[RESULTADO EVALUACION DE LA EJECUCION]]))</f>
        <v/>
      </c>
    </row>
    <row r="396" spans="1:21" ht="15" customHeight="1" x14ac:dyDescent="0.25">
      <c r="A396" s="3"/>
      <c r="B396" s="2"/>
      <c r="C396" s="2"/>
      <c r="D396" s="72"/>
      <c r="E396" s="4"/>
      <c r="F396" s="173"/>
      <c r="G396" s="352" t="str">
        <f>IFERROR(VLOOKUP(Tabla46[[#This Row],[ID RIESGO]],'1. IDENTIFICACION DEL RIESGO'!$AB$27:$AL$36,11,0),"")</f>
        <v/>
      </c>
      <c r="H396" s="173"/>
      <c r="I396" s="173"/>
      <c r="J396" s="173"/>
      <c r="K396" s="173"/>
      <c r="L396" s="175"/>
      <c r="M396" s="175"/>
      <c r="N396" s="173" t="str">
        <f>IF(Tabla46[[#This Row],[ID RIESGO]]="","",IF(Tabla46[[#This Row],[DESCRIPCION DEL CONTROL]]="",0,15))</f>
        <v/>
      </c>
      <c r="O396" s="169" t="str">
        <f>IF(Tabla46[[#This Row],[ID RIESGO]]="","",IF(Tabla46[[#This Row],[RESPONSABLE DEL CONTROL (CARGO)]]="",0,20))</f>
        <v/>
      </c>
      <c r="P396" s="345">
        <f>IF(Tabla46[[#This Row],[PERIODICIDAD DE EJECUCIÓN DEL CONTROL]]="",0,20)</f>
        <v>0</v>
      </c>
      <c r="Q3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345" t="str">
        <f>IF(ISTEXT(Tabla46[[#This Row],[VALOR EVALUACION DISENO]]),"",IF(Tabla46[[#This Row],[VALOR EVALUACION DISENO]]&gt;96,DATOS!$AV$21,IF(Tabla46[[#This Row],[VALOR EVALUACION DISENO]]&gt;=86,DATOS!$AV$22,DATOS!$AV$23)))</f>
        <v/>
      </c>
      <c r="S396" s="278"/>
      <c r="T396" s="345" t="str">
        <f>IFERROR(VLOOKUP(Tabla46[[#This Row],[% DE CUMPLIMIENTO DE LA EJECUCION DEL CONTROL]],DATOS!$AS$38:$AT$40,2,0),"")</f>
        <v/>
      </c>
      <c r="U396" s="129" t="str">
        <f>IF(Tabla46[[#This Row],[RESULTADO EVALUACIÓN DEL DISEÑO DEL CONTROL]]="","",SUMIFS(DATOS!$AT$49:$AT$57,DATOS!$AR$49:$AR$57,Tabla46[[#This Row],[RESULTADO EVALUACIÓN DEL DISEÑO DEL CONTROL]],DATOS!$AS$49:$AS$57,Tabla46[[#This Row],[RESULTADO EVALUACION DE LA EJECUCION]]))</f>
        <v/>
      </c>
    </row>
    <row r="397" spans="1:21" ht="15" customHeight="1" x14ac:dyDescent="0.25">
      <c r="A397" s="3"/>
      <c r="B397" s="2"/>
      <c r="C397" s="2"/>
      <c r="D397" s="72"/>
      <c r="E397" s="4"/>
      <c r="F397" s="173"/>
      <c r="G397" s="352" t="str">
        <f>IFERROR(VLOOKUP(Tabla46[[#This Row],[ID RIESGO]],'1. IDENTIFICACION DEL RIESGO'!$AB$27:$AL$36,11,0),"")</f>
        <v/>
      </c>
      <c r="H397" s="173"/>
      <c r="I397" s="173"/>
      <c r="J397" s="173"/>
      <c r="K397" s="173"/>
      <c r="L397" s="175"/>
      <c r="M397" s="175"/>
      <c r="N397" s="173" t="str">
        <f>IF(Tabla46[[#This Row],[ID RIESGO]]="","",IF(Tabla46[[#This Row],[DESCRIPCION DEL CONTROL]]="",0,15))</f>
        <v/>
      </c>
      <c r="O397" s="169" t="str">
        <f>IF(Tabla46[[#This Row],[ID RIESGO]]="","",IF(Tabla46[[#This Row],[RESPONSABLE DEL CONTROL (CARGO)]]="",0,20))</f>
        <v/>
      </c>
      <c r="P397" s="345">
        <f>IF(Tabla46[[#This Row],[PERIODICIDAD DE EJECUCIÓN DEL CONTROL]]="",0,20)</f>
        <v>0</v>
      </c>
      <c r="Q3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345" t="str">
        <f>IF(ISTEXT(Tabla46[[#This Row],[VALOR EVALUACION DISENO]]),"",IF(Tabla46[[#This Row],[VALOR EVALUACION DISENO]]&gt;96,DATOS!$AV$21,IF(Tabla46[[#This Row],[VALOR EVALUACION DISENO]]&gt;=86,DATOS!$AV$22,DATOS!$AV$23)))</f>
        <v/>
      </c>
      <c r="S397" s="278"/>
      <c r="T397" s="345" t="str">
        <f>IFERROR(VLOOKUP(Tabla46[[#This Row],[% DE CUMPLIMIENTO DE LA EJECUCION DEL CONTROL]],DATOS!$AS$38:$AT$40,2,0),"")</f>
        <v/>
      </c>
      <c r="U397" s="129" t="str">
        <f>IF(Tabla46[[#This Row],[RESULTADO EVALUACIÓN DEL DISEÑO DEL CONTROL]]="","",SUMIFS(DATOS!$AT$49:$AT$57,DATOS!$AR$49:$AR$57,Tabla46[[#This Row],[RESULTADO EVALUACIÓN DEL DISEÑO DEL CONTROL]],DATOS!$AS$49:$AS$57,Tabla46[[#This Row],[RESULTADO EVALUACION DE LA EJECUCION]]))</f>
        <v/>
      </c>
    </row>
    <row r="398" spans="1:21" ht="15" customHeight="1" x14ac:dyDescent="0.25">
      <c r="A398" s="3"/>
      <c r="B398" s="2"/>
      <c r="C398" s="2"/>
      <c r="D398" s="72"/>
      <c r="E398" s="4"/>
      <c r="F398" s="173"/>
      <c r="G398" s="352" t="str">
        <f>IFERROR(VLOOKUP(Tabla46[[#This Row],[ID RIESGO]],'1. IDENTIFICACION DEL RIESGO'!$AB$27:$AL$36,11,0),"")</f>
        <v/>
      </c>
      <c r="H398" s="173"/>
      <c r="I398" s="173"/>
      <c r="J398" s="173"/>
      <c r="K398" s="173"/>
      <c r="L398" s="175"/>
      <c r="M398" s="175"/>
      <c r="N398" s="173" t="str">
        <f>IF(Tabla46[[#This Row],[ID RIESGO]]="","",IF(Tabla46[[#This Row],[DESCRIPCION DEL CONTROL]]="",0,15))</f>
        <v/>
      </c>
      <c r="O398" s="169" t="str">
        <f>IF(Tabla46[[#This Row],[ID RIESGO]]="","",IF(Tabla46[[#This Row],[RESPONSABLE DEL CONTROL (CARGO)]]="",0,20))</f>
        <v/>
      </c>
      <c r="P398" s="345">
        <f>IF(Tabla46[[#This Row],[PERIODICIDAD DE EJECUCIÓN DEL CONTROL]]="",0,20)</f>
        <v>0</v>
      </c>
      <c r="Q3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345" t="str">
        <f>IF(ISTEXT(Tabla46[[#This Row],[VALOR EVALUACION DISENO]]),"",IF(Tabla46[[#This Row],[VALOR EVALUACION DISENO]]&gt;96,DATOS!$AV$21,IF(Tabla46[[#This Row],[VALOR EVALUACION DISENO]]&gt;=86,DATOS!$AV$22,DATOS!$AV$23)))</f>
        <v/>
      </c>
      <c r="S398" s="278"/>
      <c r="T398" s="345" t="str">
        <f>IFERROR(VLOOKUP(Tabla46[[#This Row],[% DE CUMPLIMIENTO DE LA EJECUCION DEL CONTROL]],DATOS!$AS$38:$AT$40,2,0),"")</f>
        <v/>
      </c>
      <c r="U398" s="129" t="str">
        <f>IF(Tabla46[[#This Row],[RESULTADO EVALUACIÓN DEL DISEÑO DEL CONTROL]]="","",SUMIFS(DATOS!$AT$49:$AT$57,DATOS!$AR$49:$AR$57,Tabla46[[#This Row],[RESULTADO EVALUACIÓN DEL DISEÑO DEL CONTROL]],DATOS!$AS$49:$AS$57,Tabla46[[#This Row],[RESULTADO EVALUACION DE LA EJECUCION]]))</f>
        <v/>
      </c>
    </row>
    <row r="399" spans="1:21" ht="15" customHeight="1" x14ac:dyDescent="0.25">
      <c r="A399" s="3"/>
      <c r="B399" s="2"/>
      <c r="C399" s="2"/>
      <c r="D399" s="72"/>
      <c r="E399" s="4"/>
      <c r="F399" s="173"/>
      <c r="G399" s="352" t="str">
        <f>IFERROR(VLOOKUP(Tabla46[[#This Row],[ID RIESGO]],'1. IDENTIFICACION DEL RIESGO'!$AB$27:$AL$36,11,0),"")</f>
        <v/>
      </c>
      <c r="H399" s="173"/>
      <c r="I399" s="173"/>
      <c r="J399" s="173"/>
      <c r="K399" s="173"/>
      <c r="L399" s="175"/>
      <c r="M399" s="175"/>
      <c r="N399" s="173" t="str">
        <f>IF(Tabla46[[#This Row],[ID RIESGO]]="","",IF(Tabla46[[#This Row],[DESCRIPCION DEL CONTROL]]="",0,15))</f>
        <v/>
      </c>
      <c r="O399" s="169" t="str">
        <f>IF(Tabla46[[#This Row],[ID RIESGO]]="","",IF(Tabla46[[#This Row],[RESPONSABLE DEL CONTROL (CARGO)]]="",0,20))</f>
        <v/>
      </c>
      <c r="P399" s="345">
        <f>IF(Tabla46[[#This Row],[PERIODICIDAD DE EJECUCIÓN DEL CONTROL]]="",0,20)</f>
        <v>0</v>
      </c>
      <c r="Q3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345" t="str">
        <f>IF(ISTEXT(Tabla46[[#This Row],[VALOR EVALUACION DISENO]]),"",IF(Tabla46[[#This Row],[VALOR EVALUACION DISENO]]&gt;96,DATOS!$AV$21,IF(Tabla46[[#This Row],[VALOR EVALUACION DISENO]]&gt;=86,DATOS!$AV$22,DATOS!$AV$23)))</f>
        <v/>
      </c>
      <c r="S399" s="278"/>
      <c r="T399" s="345" t="str">
        <f>IFERROR(VLOOKUP(Tabla46[[#This Row],[% DE CUMPLIMIENTO DE LA EJECUCION DEL CONTROL]],DATOS!$AS$38:$AT$40,2,0),"")</f>
        <v/>
      </c>
      <c r="U399" s="129" t="str">
        <f>IF(Tabla46[[#This Row],[RESULTADO EVALUACIÓN DEL DISEÑO DEL CONTROL]]="","",SUMIFS(DATOS!$AT$49:$AT$57,DATOS!$AR$49:$AR$57,Tabla46[[#This Row],[RESULTADO EVALUACIÓN DEL DISEÑO DEL CONTROL]],DATOS!$AS$49:$AS$57,Tabla46[[#This Row],[RESULTADO EVALUACION DE LA EJECUCION]]))</f>
        <v/>
      </c>
    </row>
    <row r="400" spans="1:21" ht="15" customHeight="1" x14ac:dyDescent="0.25">
      <c r="A400" s="3"/>
      <c r="B400" s="2"/>
      <c r="C400" s="2"/>
      <c r="D400" s="72"/>
      <c r="E400" s="4"/>
      <c r="F400" s="173"/>
      <c r="G400" s="352" t="str">
        <f>IFERROR(VLOOKUP(Tabla46[[#This Row],[ID RIESGO]],'1. IDENTIFICACION DEL RIESGO'!$AB$27:$AL$36,11,0),"")</f>
        <v/>
      </c>
      <c r="H400" s="173"/>
      <c r="I400" s="173"/>
      <c r="J400" s="173"/>
      <c r="K400" s="173"/>
      <c r="L400" s="175"/>
      <c r="M400" s="175"/>
      <c r="N400" s="173" t="str">
        <f>IF(Tabla46[[#This Row],[ID RIESGO]]="","",IF(Tabla46[[#This Row],[DESCRIPCION DEL CONTROL]]="",0,15))</f>
        <v/>
      </c>
      <c r="O400" s="169" t="str">
        <f>IF(Tabla46[[#This Row],[ID RIESGO]]="","",IF(Tabla46[[#This Row],[RESPONSABLE DEL CONTROL (CARGO)]]="",0,20))</f>
        <v/>
      </c>
      <c r="P400" s="345">
        <f>IF(Tabla46[[#This Row],[PERIODICIDAD DE EJECUCIÓN DEL CONTROL]]="",0,20)</f>
        <v>0</v>
      </c>
      <c r="Q4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345" t="str">
        <f>IF(ISTEXT(Tabla46[[#This Row],[VALOR EVALUACION DISENO]]),"",IF(Tabla46[[#This Row],[VALOR EVALUACION DISENO]]&gt;96,DATOS!$AV$21,IF(Tabla46[[#This Row],[VALOR EVALUACION DISENO]]&gt;=86,DATOS!$AV$22,DATOS!$AV$23)))</f>
        <v/>
      </c>
      <c r="S400" s="278"/>
      <c r="T400" s="345" t="str">
        <f>IFERROR(VLOOKUP(Tabla46[[#This Row],[% DE CUMPLIMIENTO DE LA EJECUCION DEL CONTROL]],DATOS!$AS$38:$AT$40,2,0),"")</f>
        <v/>
      </c>
      <c r="U400" s="129" t="str">
        <f>IF(Tabla46[[#This Row],[RESULTADO EVALUACIÓN DEL DISEÑO DEL CONTROL]]="","",SUMIFS(DATOS!$AT$49:$AT$57,DATOS!$AR$49:$AR$57,Tabla46[[#This Row],[RESULTADO EVALUACIÓN DEL DISEÑO DEL CONTROL]],DATOS!$AS$49:$AS$57,Tabla46[[#This Row],[RESULTADO EVALUACION DE LA EJECUCION]]))</f>
        <v/>
      </c>
    </row>
    <row r="401" spans="1:21" ht="15" customHeight="1" x14ac:dyDescent="0.25">
      <c r="A401" s="3"/>
      <c r="B401" s="2"/>
      <c r="C401" s="2"/>
      <c r="D401" s="72"/>
      <c r="E401" s="4"/>
      <c r="F401" s="173"/>
      <c r="G401" s="352" t="str">
        <f>IFERROR(VLOOKUP(Tabla46[[#This Row],[ID RIESGO]],'1. IDENTIFICACION DEL RIESGO'!$AB$27:$AL$36,11,0),"")</f>
        <v/>
      </c>
      <c r="H401" s="173"/>
      <c r="I401" s="173"/>
      <c r="J401" s="173"/>
      <c r="K401" s="173"/>
      <c r="L401" s="175"/>
      <c r="M401" s="175"/>
      <c r="N401" s="173" t="str">
        <f>IF(Tabla46[[#This Row],[ID RIESGO]]="","",IF(Tabla46[[#This Row],[DESCRIPCION DEL CONTROL]]="",0,15))</f>
        <v/>
      </c>
      <c r="O401" s="169" t="str">
        <f>IF(Tabla46[[#This Row],[ID RIESGO]]="","",IF(Tabla46[[#This Row],[RESPONSABLE DEL CONTROL (CARGO)]]="",0,20))</f>
        <v/>
      </c>
      <c r="P401" s="345">
        <f>IF(Tabla46[[#This Row],[PERIODICIDAD DE EJECUCIÓN DEL CONTROL]]="",0,20)</f>
        <v>0</v>
      </c>
      <c r="Q4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345" t="str">
        <f>IF(ISTEXT(Tabla46[[#This Row],[VALOR EVALUACION DISENO]]),"",IF(Tabla46[[#This Row],[VALOR EVALUACION DISENO]]&gt;96,DATOS!$AV$21,IF(Tabla46[[#This Row],[VALOR EVALUACION DISENO]]&gt;=86,DATOS!$AV$22,DATOS!$AV$23)))</f>
        <v/>
      </c>
      <c r="S401" s="278"/>
      <c r="T401" s="345" t="str">
        <f>IFERROR(VLOOKUP(Tabla46[[#This Row],[% DE CUMPLIMIENTO DE LA EJECUCION DEL CONTROL]],DATOS!$AS$38:$AT$40,2,0),"")</f>
        <v/>
      </c>
      <c r="U401" s="129" t="str">
        <f>IF(Tabla46[[#This Row],[RESULTADO EVALUACIÓN DEL DISEÑO DEL CONTROL]]="","",SUMIFS(DATOS!$AT$49:$AT$57,DATOS!$AR$49:$AR$57,Tabla46[[#This Row],[RESULTADO EVALUACIÓN DEL DISEÑO DEL CONTROL]],DATOS!$AS$49:$AS$57,Tabla46[[#This Row],[RESULTADO EVALUACION DE LA EJECUCION]]))</f>
        <v/>
      </c>
    </row>
    <row r="402" spans="1:21" ht="15" customHeight="1" x14ac:dyDescent="0.25">
      <c r="A402" s="3"/>
      <c r="B402" s="2"/>
      <c r="C402" s="2"/>
      <c r="D402" s="72"/>
      <c r="E402" s="4"/>
      <c r="F402" s="173"/>
      <c r="G402" s="352" t="str">
        <f>IFERROR(VLOOKUP(Tabla46[[#This Row],[ID RIESGO]],'1. IDENTIFICACION DEL RIESGO'!$AB$27:$AL$36,11,0),"")</f>
        <v/>
      </c>
      <c r="H402" s="173"/>
      <c r="I402" s="173"/>
      <c r="J402" s="173"/>
      <c r="K402" s="173"/>
      <c r="L402" s="175"/>
      <c r="M402" s="175"/>
      <c r="N402" s="173" t="str">
        <f>IF(Tabla46[[#This Row],[ID RIESGO]]="","",IF(Tabla46[[#This Row],[DESCRIPCION DEL CONTROL]]="",0,15))</f>
        <v/>
      </c>
      <c r="O402" s="169" t="str">
        <f>IF(Tabla46[[#This Row],[ID RIESGO]]="","",IF(Tabla46[[#This Row],[RESPONSABLE DEL CONTROL (CARGO)]]="",0,20))</f>
        <v/>
      </c>
      <c r="P402" s="345">
        <f>IF(Tabla46[[#This Row],[PERIODICIDAD DE EJECUCIÓN DEL CONTROL]]="",0,20)</f>
        <v>0</v>
      </c>
      <c r="Q4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345" t="str">
        <f>IF(ISTEXT(Tabla46[[#This Row],[VALOR EVALUACION DISENO]]),"",IF(Tabla46[[#This Row],[VALOR EVALUACION DISENO]]&gt;96,DATOS!$AV$21,IF(Tabla46[[#This Row],[VALOR EVALUACION DISENO]]&gt;=86,DATOS!$AV$22,DATOS!$AV$23)))</f>
        <v/>
      </c>
      <c r="S402" s="278"/>
      <c r="T402" s="345" t="str">
        <f>IFERROR(VLOOKUP(Tabla46[[#This Row],[% DE CUMPLIMIENTO DE LA EJECUCION DEL CONTROL]],DATOS!$AS$38:$AT$40,2,0),"")</f>
        <v/>
      </c>
      <c r="U402" s="129" t="str">
        <f>IF(Tabla46[[#This Row],[RESULTADO EVALUACIÓN DEL DISEÑO DEL CONTROL]]="","",SUMIFS(DATOS!$AT$49:$AT$57,DATOS!$AR$49:$AR$57,Tabla46[[#This Row],[RESULTADO EVALUACIÓN DEL DISEÑO DEL CONTROL]],DATOS!$AS$49:$AS$57,Tabla46[[#This Row],[RESULTADO EVALUACION DE LA EJECUCION]]))</f>
        <v/>
      </c>
    </row>
    <row r="403" spans="1:21" ht="15" customHeight="1" x14ac:dyDescent="0.25">
      <c r="A403" s="3"/>
      <c r="B403" s="2"/>
      <c r="C403" s="2"/>
      <c r="D403" s="72"/>
      <c r="E403" s="4"/>
      <c r="F403" s="173"/>
      <c r="G403" s="352" t="str">
        <f>IFERROR(VLOOKUP(Tabla46[[#This Row],[ID RIESGO]],'1. IDENTIFICACION DEL RIESGO'!$AB$27:$AL$36,11,0),"")</f>
        <v/>
      </c>
      <c r="H403" s="173"/>
      <c r="I403" s="173"/>
      <c r="J403" s="173"/>
      <c r="K403" s="173"/>
      <c r="L403" s="175"/>
      <c r="M403" s="175"/>
      <c r="N403" s="173" t="str">
        <f>IF(Tabla46[[#This Row],[ID RIESGO]]="","",IF(Tabla46[[#This Row],[DESCRIPCION DEL CONTROL]]="",0,15))</f>
        <v/>
      </c>
      <c r="O403" s="169" t="str">
        <f>IF(Tabla46[[#This Row],[ID RIESGO]]="","",IF(Tabla46[[#This Row],[RESPONSABLE DEL CONTROL (CARGO)]]="",0,20))</f>
        <v/>
      </c>
      <c r="P403" s="345">
        <f>IF(Tabla46[[#This Row],[PERIODICIDAD DE EJECUCIÓN DEL CONTROL]]="",0,20)</f>
        <v>0</v>
      </c>
      <c r="Q4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345" t="str">
        <f>IF(ISTEXT(Tabla46[[#This Row],[VALOR EVALUACION DISENO]]),"",IF(Tabla46[[#This Row],[VALOR EVALUACION DISENO]]&gt;96,DATOS!$AV$21,IF(Tabla46[[#This Row],[VALOR EVALUACION DISENO]]&gt;=86,DATOS!$AV$22,DATOS!$AV$23)))</f>
        <v/>
      </c>
      <c r="S403" s="278"/>
      <c r="T403" s="345" t="str">
        <f>IFERROR(VLOOKUP(Tabla46[[#This Row],[% DE CUMPLIMIENTO DE LA EJECUCION DEL CONTROL]],DATOS!$AS$38:$AT$40,2,0),"")</f>
        <v/>
      </c>
      <c r="U403" s="129" t="str">
        <f>IF(Tabla46[[#This Row],[RESULTADO EVALUACIÓN DEL DISEÑO DEL CONTROL]]="","",SUMIFS(DATOS!$AT$49:$AT$57,DATOS!$AR$49:$AR$57,Tabla46[[#This Row],[RESULTADO EVALUACIÓN DEL DISEÑO DEL CONTROL]],DATOS!$AS$49:$AS$57,Tabla46[[#This Row],[RESULTADO EVALUACION DE LA EJECUCION]]))</f>
        <v/>
      </c>
    </row>
    <row r="404" spans="1:21" ht="15" customHeight="1" x14ac:dyDescent="0.25">
      <c r="A404" s="3"/>
      <c r="B404" s="2"/>
      <c r="C404" s="2"/>
      <c r="D404" s="72"/>
      <c r="E404" s="4"/>
      <c r="F404" s="173"/>
      <c r="G404" s="352" t="str">
        <f>IFERROR(VLOOKUP(Tabla46[[#This Row],[ID RIESGO]],'1. IDENTIFICACION DEL RIESGO'!$AB$27:$AL$36,11,0),"")</f>
        <v/>
      </c>
      <c r="H404" s="173"/>
      <c r="I404" s="173"/>
      <c r="J404" s="173"/>
      <c r="K404" s="173"/>
      <c r="L404" s="175"/>
      <c r="M404" s="175"/>
      <c r="N404" s="173" t="str">
        <f>IF(Tabla46[[#This Row],[ID RIESGO]]="","",IF(Tabla46[[#This Row],[DESCRIPCION DEL CONTROL]]="",0,15))</f>
        <v/>
      </c>
      <c r="O404" s="169" t="str">
        <f>IF(Tabla46[[#This Row],[ID RIESGO]]="","",IF(Tabla46[[#This Row],[RESPONSABLE DEL CONTROL (CARGO)]]="",0,20))</f>
        <v/>
      </c>
      <c r="P404" s="345">
        <f>IF(Tabla46[[#This Row],[PERIODICIDAD DE EJECUCIÓN DEL CONTROL]]="",0,20)</f>
        <v>0</v>
      </c>
      <c r="Q4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345" t="str">
        <f>IF(ISTEXT(Tabla46[[#This Row],[VALOR EVALUACION DISENO]]),"",IF(Tabla46[[#This Row],[VALOR EVALUACION DISENO]]&gt;96,DATOS!$AV$21,IF(Tabla46[[#This Row],[VALOR EVALUACION DISENO]]&gt;=86,DATOS!$AV$22,DATOS!$AV$23)))</f>
        <v/>
      </c>
      <c r="S404" s="278"/>
      <c r="T404" s="345" t="str">
        <f>IFERROR(VLOOKUP(Tabla46[[#This Row],[% DE CUMPLIMIENTO DE LA EJECUCION DEL CONTROL]],DATOS!$AS$38:$AT$40,2,0),"")</f>
        <v/>
      </c>
      <c r="U404" s="129" t="str">
        <f>IF(Tabla46[[#This Row],[RESULTADO EVALUACIÓN DEL DISEÑO DEL CONTROL]]="","",SUMIFS(DATOS!$AT$49:$AT$57,DATOS!$AR$49:$AR$57,Tabla46[[#This Row],[RESULTADO EVALUACIÓN DEL DISEÑO DEL CONTROL]],DATOS!$AS$49:$AS$57,Tabla46[[#This Row],[RESULTADO EVALUACION DE LA EJECUCION]]))</f>
        <v/>
      </c>
    </row>
    <row r="405" spans="1:21" ht="15" customHeight="1" x14ac:dyDescent="0.25">
      <c r="A405" s="3"/>
      <c r="B405" s="2"/>
      <c r="C405" s="2"/>
      <c r="D405" s="72"/>
      <c r="E405" s="4"/>
      <c r="F405" s="173"/>
      <c r="G405" s="352" t="str">
        <f>IFERROR(VLOOKUP(Tabla46[[#This Row],[ID RIESGO]],'1. IDENTIFICACION DEL RIESGO'!$AB$27:$AL$36,11,0),"")</f>
        <v/>
      </c>
      <c r="H405" s="173"/>
      <c r="I405" s="173"/>
      <c r="J405" s="173"/>
      <c r="K405" s="173"/>
      <c r="L405" s="175"/>
      <c r="M405" s="175"/>
      <c r="N405" s="173" t="str">
        <f>IF(Tabla46[[#This Row],[ID RIESGO]]="","",IF(Tabla46[[#This Row],[DESCRIPCION DEL CONTROL]]="",0,15))</f>
        <v/>
      </c>
      <c r="O405" s="169" t="str">
        <f>IF(Tabla46[[#This Row],[ID RIESGO]]="","",IF(Tabla46[[#This Row],[RESPONSABLE DEL CONTROL (CARGO)]]="",0,20))</f>
        <v/>
      </c>
      <c r="P405" s="345">
        <f>IF(Tabla46[[#This Row],[PERIODICIDAD DE EJECUCIÓN DEL CONTROL]]="",0,20)</f>
        <v>0</v>
      </c>
      <c r="Q4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345" t="str">
        <f>IF(ISTEXT(Tabla46[[#This Row],[VALOR EVALUACION DISENO]]),"",IF(Tabla46[[#This Row],[VALOR EVALUACION DISENO]]&gt;96,DATOS!$AV$21,IF(Tabla46[[#This Row],[VALOR EVALUACION DISENO]]&gt;=86,DATOS!$AV$22,DATOS!$AV$23)))</f>
        <v/>
      </c>
      <c r="S405" s="278"/>
      <c r="T405" s="345" t="str">
        <f>IFERROR(VLOOKUP(Tabla46[[#This Row],[% DE CUMPLIMIENTO DE LA EJECUCION DEL CONTROL]],DATOS!$AS$38:$AT$40,2,0),"")</f>
        <v/>
      </c>
      <c r="U405" s="129" t="str">
        <f>IF(Tabla46[[#This Row],[RESULTADO EVALUACIÓN DEL DISEÑO DEL CONTROL]]="","",SUMIFS(DATOS!$AT$49:$AT$57,DATOS!$AR$49:$AR$57,Tabla46[[#This Row],[RESULTADO EVALUACIÓN DEL DISEÑO DEL CONTROL]],DATOS!$AS$49:$AS$57,Tabla46[[#This Row],[RESULTADO EVALUACION DE LA EJECUCION]]))</f>
        <v/>
      </c>
    </row>
    <row r="406" spans="1:21" ht="15" customHeight="1" x14ac:dyDescent="0.25">
      <c r="A406" s="3"/>
      <c r="B406" s="2"/>
      <c r="C406" s="2"/>
      <c r="D406" s="72"/>
      <c r="E406" s="4"/>
      <c r="F406" s="173"/>
      <c r="G406" s="352" t="str">
        <f>IFERROR(VLOOKUP(Tabla46[[#This Row],[ID RIESGO]],'1. IDENTIFICACION DEL RIESGO'!$AB$27:$AL$36,11,0),"")</f>
        <v/>
      </c>
      <c r="H406" s="173"/>
      <c r="I406" s="173"/>
      <c r="J406" s="173"/>
      <c r="K406" s="173"/>
      <c r="L406" s="175"/>
      <c r="M406" s="175"/>
      <c r="N406" s="173" t="str">
        <f>IF(Tabla46[[#This Row],[ID RIESGO]]="","",IF(Tabla46[[#This Row],[DESCRIPCION DEL CONTROL]]="",0,15))</f>
        <v/>
      </c>
      <c r="O406" s="169" t="str">
        <f>IF(Tabla46[[#This Row],[ID RIESGO]]="","",IF(Tabla46[[#This Row],[RESPONSABLE DEL CONTROL (CARGO)]]="",0,20))</f>
        <v/>
      </c>
      <c r="P406" s="345">
        <f>IF(Tabla46[[#This Row],[PERIODICIDAD DE EJECUCIÓN DEL CONTROL]]="",0,20)</f>
        <v>0</v>
      </c>
      <c r="Q4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345" t="str">
        <f>IF(ISTEXT(Tabla46[[#This Row],[VALOR EVALUACION DISENO]]),"",IF(Tabla46[[#This Row],[VALOR EVALUACION DISENO]]&gt;96,DATOS!$AV$21,IF(Tabla46[[#This Row],[VALOR EVALUACION DISENO]]&gt;=86,DATOS!$AV$22,DATOS!$AV$23)))</f>
        <v/>
      </c>
      <c r="S406" s="278"/>
      <c r="T406" s="345" t="str">
        <f>IFERROR(VLOOKUP(Tabla46[[#This Row],[% DE CUMPLIMIENTO DE LA EJECUCION DEL CONTROL]],DATOS!$AS$38:$AT$40,2,0),"")</f>
        <v/>
      </c>
      <c r="U406" s="129" t="str">
        <f>IF(Tabla46[[#This Row],[RESULTADO EVALUACIÓN DEL DISEÑO DEL CONTROL]]="","",SUMIFS(DATOS!$AT$49:$AT$57,DATOS!$AR$49:$AR$57,Tabla46[[#This Row],[RESULTADO EVALUACIÓN DEL DISEÑO DEL CONTROL]],DATOS!$AS$49:$AS$57,Tabla46[[#This Row],[RESULTADO EVALUACION DE LA EJECUCION]]))</f>
        <v/>
      </c>
    </row>
    <row r="407" spans="1:21" ht="15" customHeight="1" x14ac:dyDescent="0.25">
      <c r="A407" s="3"/>
      <c r="B407" s="2"/>
      <c r="C407" s="2"/>
      <c r="D407" s="72"/>
      <c r="E407" s="4"/>
      <c r="F407" s="173"/>
      <c r="G407" s="352" t="str">
        <f>IFERROR(VLOOKUP(Tabla46[[#This Row],[ID RIESGO]],'1. IDENTIFICACION DEL RIESGO'!$AB$27:$AL$36,11,0),"")</f>
        <v/>
      </c>
      <c r="H407" s="173"/>
      <c r="I407" s="173"/>
      <c r="J407" s="173"/>
      <c r="K407" s="173"/>
      <c r="L407" s="175"/>
      <c r="M407" s="175"/>
      <c r="N407" s="173" t="str">
        <f>IF(Tabla46[[#This Row],[ID RIESGO]]="","",IF(Tabla46[[#This Row],[DESCRIPCION DEL CONTROL]]="",0,15))</f>
        <v/>
      </c>
      <c r="O407" s="169" t="str">
        <f>IF(Tabla46[[#This Row],[ID RIESGO]]="","",IF(Tabla46[[#This Row],[RESPONSABLE DEL CONTROL (CARGO)]]="",0,20))</f>
        <v/>
      </c>
      <c r="P407" s="345">
        <f>IF(Tabla46[[#This Row],[PERIODICIDAD DE EJECUCIÓN DEL CONTROL]]="",0,20)</f>
        <v>0</v>
      </c>
      <c r="Q4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345" t="str">
        <f>IF(ISTEXT(Tabla46[[#This Row],[VALOR EVALUACION DISENO]]),"",IF(Tabla46[[#This Row],[VALOR EVALUACION DISENO]]&gt;96,DATOS!$AV$21,IF(Tabla46[[#This Row],[VALOR EVALUACION DISENO]]&gt;=86,DATOS!$AV$22,DATOS!$AV$23)))</f>
        <v/>
      </c>
      <c r="S407" s="278"/>
      <c r="T407" s="345" t="str">
        <f>IFERROR(VLOOKUP(Tabla46[[#This Row],[% DE CUMPLIMIENTO DE LA EJECUCION DEL CONTROL]],DATOS!$AS$38:$AT$40,2,0),"")</f>
        <v/>
      </c>
      <c r="U407" s="129" t="str">
        <f>IF(Tabla46[[#This Row],[RESULTADO EVALUACIÓN DEL DISEÑO DEL CONTROL]]="","",SUMIFS(DATOS!$AT$49:$AT$57,DATOS!$AR$49:$AR$57,Tabla46[[#This Row],[RESULTADO EVALUACIÓN DEL DISEÑO DEL CONTROL]],DATOS!$AS$49:$AS$57,Tabla46[[#This Row],[RESULTADO EVALUACION DE LA EJECUCION]]))</f>
        <v/>
      </c>
    </row>
    <row r="408" spans="1:21" ht="15" customHeight="1" x14ac:dyDescent="0.25">
      <c r="A408" s="3"/>
      <c r="B408" s="2"/>
      <c r="C408" s="2"/>
      <c r="D408" s="72"/>
      <c r="E408" s="4"/>
      <c r="F408" s="173"/>
      <c r="G408" s="352" t="str">
        <f>IFERROR(VLOOKUP(Tabla46[[#This Row],[ID RIESGO]],'1. IDENTIFICACION DEL RIESGO'!$AB$27:$AL$36,11,0),"")</f>
        <v/>
      </c>
      <c r="H408" s="173"/>
      <c r="I408" s="173"/>
      <c r="J408" s="173"/>
      <c r="K408" s="173"/>
      <c r="L408" s="175"/>
      <c r="M408" s="175"/>
      <c r="N408" s="173" t="str">
        <f>IF(Tabla46[[#This Row],[ID RIESGO]]="","",IF(Tabla46[[#This Row],[DESCRIPCION DEL CONTROL]]="",0,15))</f>
        <v/>
      </c>
      <c r="O408" s="169" t="str">
        <f>IF(Tabla46[[#This Row],[ID RIESGO]]="","",IF(Tabla46[[#This Row],[RESPONSABLE DEL CONTROL (CARGO)]]="",0,20))</f>
        <v/>
      </c>
      <c r="P408" s="345">
        <f>IF(Tabla46[[#This Row],[PERIODICIDAD DE EJECUCIÓN DEL CONTROL]]="",0,20)</f>
        <v>0</v>
      </c>
      <c r="Q4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345" t="str">
        <f>IF(ISTEXT(Tabla46[[#This Row],[VALOR EVALUACION DISENO]]),"",IF(Tabla46[[#This Row],[VALOR EVALUACION DISENO]]&gt;96,DATOS!$AV$21,IF(Tabla46[[#This Row],[VALOR EVALUACION DISENO]]&gt;=86,DATOS!$AV$22,DATOS!$AV$23)))</f>
        <v/>
      </c>
      <c r="S408" s="278"/>
      <c r="T408" s="345" t="str">
        <f>IFERROR(VLOOKUP(Tabla46[[#This Row],[% DE CUMPLIMIENTO DE LA EJECUCION DEL CONTROL]],DATOS!$AS$38:$AT$40,2,0),"")</f>
        <v/>
      </c>
      <c r="U408" s="129" t="str">
        <f>IF(Tabla46[[#This Row],[RESULTADO EVALUACIÓN DEL DISEÑO DEL CONTROL]]="","",SUMIFS(DATOS!$AT$49:$AT$57,DATOS!$AR$49:$AR$57,Tabla46[[#This Row],[RESULTADO EVALUACIÓN DEL DISEÑO DEL CONTROL]],DATOS!$AS$49:$AS$57,Tabla46[[#This Row],[RESULTADO EVALUACION DE LA EJECUCION]]))</f>
        <v/>
      </c>
    </row>
    <row r="409" spans="1:21" ht="15" customHeight="1" x14ac:dyDescent="0.25">
      <c r="A409" s="3"/>
      <c r="B409" s="2"/>
      <c r="C409" s="2"/>
      <c r="D409" s="72"/>
      <c r="E409" s="4"/>
      <c r="F409" s="173"/>
      <c r="G409" s="352" t="str">
        <f>IFERROR(VLOOKUP(Tabla46[[#This Row],[ID RIESGO]],'1. IDENTIFICACION DEL RIESGO'!$AB$27:$AL$36,11,0),"")</f>
        <v/>
      </c>
      <c r="H409" s="173"/>
      <c r="I409" s="173"/>
      <c r="J409" s="173"/>
      <c r="K409" s="173"/>
      <c r="L409" s="175"/>
      <c r="M409" s="175"/>
      <c r="N409" s="173" t="str">
        <f>IF(Tabla46[[#This Row],[ID RIESGO]]="","",IF(Tabla46[[#This Row],[DESCRIPCION DEL CONTROL]]="",0,15))</f>
        <v/>
      </c>
      <c r="O409" s="169" t="str">
        <f>IF(Tabla46[[#This Row],[ID RIESGO]]="","",IF(Tabla46[[#This Row],[RESPONSABLE DEL CONTROL (CARGO)]]="",0,20))</f>
        <v/>
      </c>
      <c r="P409" s="345">
        <f>IF(Tabla46[[#This Row],[PERIODICIDAD DE EJECUCIÓN DEL CONTROL]]="",0,20)</f>
        <v>0</v>
      </c>
      <c r="Q4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345" t="str">
        <f>IF(ISTEXT(Tabla46[[#This Row],[VALOR EVALUACION DISENO]]),"",IF(Tabla46[[#This Row],[VALOR EVALUACION DISENO]]&gt;96,DATOS!$AV$21,IF(Tabla46[[#This Row],[VALOR EVALUACION DISENO]]&gt;=86,DATOS!$AV$22,DATOS!$AV$23)))</f>
        <v/>
      </c>
      <c r="S409" s="278"/>
      <c r="T409" s="345" t="str">
        <f>IFERROR(VLOOKUP(Tabla46[[#This Row],[% DE CUMPLIMIENTO DE LA EJECUCION DEL CONTROL]],DATOS!$AS$38:$AT$40,2,0),"")</f>
        <v/>
      </c>
      <c r="U409" s="129" t="str">
        <f>IF(Tabla46[[#This Row],[RESULTADO EVALUACIÓN DEL DISEÑO DEL CONTROL]]="","",SUMIFS(DATOS!$AT$49:$AT$57,DATOS!$AR$49:$AR$57,Tabla46[[#This Row],[RESULTADO EVALUACIÓN DEL DISEÑO DEL CONTROL]],DATOS!$AS$49:$AS$57,Tabla46[[#This Row],[RESULTADO EVALUACION DE LA EJECUCION]]))</f>
        <v/>
      </c>
    </row>
    <row r="410" spans="1:21" ht="15" customHeight="1" x14ac:dyDescent="0.25">
      <c r="A410" s="3"/>
      <c r="B410" s="2"/>
      <c r="C410" s="2"/>
      <c r="D410" s="72"/>
      <c r="E410" s="4"/>
      <c r="F410" s="173"/>
      <c r="G410" s="352" t="str">
        <f>IFERROR(VLOOKUP(Tabla46[[#This Row],[ID RIESGO]],'1. IDENTIFICACION DEL RIESGO'!$AB$27:$AL$36,11,0),"")</f>
        <v/>
      </c>
      <c r="H410" s="173"/>
      <c r="I410" s="173"/>
      <c r="J410" s="173"/>
      <c r="K410" s="173"/>
      <c r="L410" s="175"/>
      <c r="M410" s="175"/>
      <c r="N410" s="173" t="str">
        <f>IF(Tabla46[[#This Row],[ID RIESGO]]="","",IF(Tabla46[[#This Row],[DESCRIPCION DEL CONTROL]]="",0,15))</f>
        <v/>
      </c>
      <c r="O410" s="169" t="str">
        <f>IF(Tabla46[[#This Row],[ID RIESGO]]="","",IF(Tabla46[[#This Row],[RESPONSABLE DEL CONTROL (CARGO)]]="",0,20))</f>
        <v/>
      </c>
      <c r="P410" s="345">
        <f>IF(Tabla46[[#This Row],[PERIODICIDAD DE EJECUCIÓN DEL CONTROL]]="",0,20)</f>
        <v>0</v>
      </c>
      <c r="Q4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345" t="str">
        <f>IF(ISTEXT(Tabla46[[#This Row],[VALOR EVALUACION DISENO]]),"",IF(Tabla46[[#This Row],[VALOR EVALUACION DISENO]]&gt;96,DATOS!$AV$21,IF(Tabla46[[#This Row],[VALOR EVALUACION DISENO]]&gt;=86,DATOS!$AV$22,DATOS!$AV$23)))</f>
        <v/>
      </c>
      <c r="S410" s="278"/>
      <c r="T410" s="345" t="str">
        <f>IFERROR(VLOOKUP(Tabla46[[#This Row],[% DE CUMPLIMIENTO DE LA EJECUCION DEL CONTROL]],DATOS!$AS$38:$AT$40,2,0),"")</f>
        <v/>
      </c>
      <c r="U410" s="129" t="str">
        <f>IF(Tabla46[[#This Row],[RESULTADO EVALUACIÓN DEL DISEÑO DEL CONTROL]]="","",SUMIFS(DATOS!$AT$49:$AT$57,DATOS!$AR$49:$AR$57,Tabla46[[#This Row],[RESULTADO EVALUACIÓN DEL DISEÑO DEL CONTROL]],DATOS!$AS$49:$AS$57,Tabla46[[#This Row],[RESULTADO EVALUACION DE LA EJECUCION]]))</f>
        <v/>
      </c>
    </row>
    <row r="411" spans="1:21" ht="15" customHeight="1" x14ac:dyDescent="0.25">
      <c r="A411" s="3"/>
      <c r="B411" s="2"/>
      <c r="C411" s="2"/>
      <c r="D411" s="72"/>
      <c r="E411" s="4"/>
      <c r="F411" s="173"/>
      <c r="G411" s="352" t="str">
        <f>IFERROR(VLOOKUP(Tabla46[[#This Row],[ID RIESGO]],'1. IDENTIFICACION DEL RIESGO'!$AB$27:$AL$36,11,0),"")</f>
        <v/>
      </c>
      <c r="H411" s="173"/>
      <c r="I411" s="173"/>
      <c r="J411" s="173"/>
      <c r="K411" s="173"/>
      <c r="L411" s="175"/>
      <c r="M411" s="175"/>
      <c r="N411" s="173" t="str">
        <f>IF(Tabla46[[#This Row],[ID RIESGO]]="","",IF(Tabla46[[#This Row],[DESCRIPCION DEL CONTROL]]="",0,15))</f>
        <v/>
      </c>
      <c r="O411" s="169" t="str">
        <f>IF(Tabla46[[#This Row],[ID RIESGO]]="","",IF(Tabla46[[#This Row],[RESPONSABLE DEL CONTROL (CARGO)]]="",0,20))</f>
        <v/>
      </c>
      <c r="P411" s="345">
        <f>IF(Tabla46[[#This Row],[PERIODICIDAD DE EJECUCIÓN DEL CONTROL]]="",0,20)</f>
        <v>0</v>
      </c>
      <c r="Q4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345" t="str">
        <f>IF(ISTEXT(Tabla46[[#This Row],[VALOR EVALUACION DISENO]]),"",IF(Tabla46[[#This Row],[VALOR EVALUACION DISENO]]&gt;96,DATOS!$AV$21,IF(Tabla46[[#This Row],[VALOR EVALUACION DISENO]]&gt;=86,DATOS!$AV$22,DATOS!$AV$23)))</f>
        <v/>
      </c>
      <c r="S411" s="278"/>
      <c r="T411" s="345" t="str">
        <f>IFERROR(VLOOKUP(Tabla46[[#This Row],[% DE CUMPLIMIENTO DE LA EJECUCION DEL CONTROL]],DATOS!$AS$38:$AT$40,2,0),"")</f>
        <v/>
      </c>
      <c r="U411" s="129" t="str">
        <f>IF(Tabla46[[#This Row],[RESULTADO EVALUACIÓN DEL DISEÑO DEL CONTROL]]="","",SUMIFS(DATOS!$AT$49:$AT$57,DATOS!$AR$49:$AR$57,Tabla46[[#This Row],[RESULTADO EVALUACIÓN DEL DISEÑO DEL CONTROL]],DATOS!$AS$49:$AS$57,Tabla46[[#This Row],[RESULTADO EVALUACION DE LA EJECUCION]]))</f>
        <v/>
      </c>
    </row>
    <row r="412" spans="1:21" ht="15" customHeight="1" x14ac:dyDescent="0.25">
      <c r="A412" s="3"/>
      <c r="B412" s="2"/>
      <c r="C412" s="2"/>
      <c r="D412" s="72"/>
      <c r="E412" s="4"/>
      <c r="F412" s="173"/>
      <c r="G412" s="352" t="str">
        <f>IFERROR(VLOOKUP(Tabla46[[#This Row],[ID RIESGO]],'1. IDENTIFICACION DEL RIESGO'!$AB$27:$AL$36,11,0),"")</f>
        <v/>
      </c>
      <c r="H412" s="173"/>
      <c r="I412" s="173"/>
      <c r="J412" s="173"/>
      <c r="K412" s="173"/>
      <c r="L412" s="175"/>
      <c r="M412" s="175"/>
      <c r="N412" s="173" t="str">
        <f>IF(Tabla46[[#This Row],[ID RIESGO]]="","",IF(Tabla46[[#This Row],[DESCRIPCION DEL CONTROL]]="",0,15))</f>
        <v/>
      </c>
      <c r="O412" s="169" t="str">
        <f>IF(Tabla46[[#This Row],[ID RIESGO]]="","",IF(Tabla46[[#This Row],[RESPONSABLE DEL CONTROL (CARGO)]]="",0,20))</f>
        <v/>
      </c>
      <c r="P412" s="345">
        <f>IF(Tabla46[[#This Row],[PERIODICIDAD DE EJECUCIÓN DEL CONTROL]]="",0,20)</f>
        <v>0</v>
      </c>
      <c r="Q4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345" t="str">
        <f>IF(ISTEXT(Tabla46[[#This Row],[VALOR EVALUACION DISENO]]),"",IF(Tabla46[[#This Row],[VALOR EVALUACION DISENO]]&gt;96,DATOS!$AV$21,IF(Tabla46[[#This Row],[VALOR EVALUACION DISENO]]&gt;=86,DATOS!$AV$22,DATOS!$AV$23)))</f>
        <v/>
      </c>
      <c r="S412" s="278"/>
      <c r="T412" s="345" t="str">
        <f>IFERROR(VLOOKUP(Tabla46[[#This Row],[% DE CUMPLIMIENTO DE LA EJECUCION DEL CONTROL]],DATOS!$AS$38:$AT$40,2,0),"")</f>
        <v/>
      </c>
      <c r="U412" s="129" t="str">
        <f>IF(Tabla46[[#This Row],[RESULTADO EVALUACIÓN DEL DISEÑO DEL CONTROL]]="","",SUMIFS(DATOS!$AT$49:$AT$57,DATOS!$AR$49:$AR$57,Tabla46[[#This Row],[RESULTADO EVALUACIÓN DEL DISEÑO DEL CONTROL]],DATOS!$AS$49:$AS$57,Tabla46[[#This Row],[RESULTADO EVALUACION DE LA EJECUCION]]))</f>
        <v/>
      </c>
    </row>
    <row r="413" spans="1:21" ht="15" customHeight="1" x14ac:dyDescent="0.25">
      <c r="A413" s="3"/>
      <c r="B413" s="2"/>
      <c r="C413" s="2"/>
      <c r="D413" s="72"/>
      <c r="E413" s="4"/>
      <c r="F413" s="173"/>
      <c r="G413" s="352" t="str">
        <f>IFERROR(VLOOKUP(Tabla46[[#This Row],[ID RIESGO]],'1. IDENTIFICACION DEL RIESGO'!$AB$27:$AL$36,11,0),"")</f>
        <v/>
      </c>
      <c r="H413" s="173"/>
      <c r="I413" s="173"/>
      <c r="J413" s="173"/>
      <c r="K413" s="173"/>
      <c r="L413" s="175"/>
      <c r="M413" s="175"/>
      <c r="N413" s="173" t="str">
        <f>IF(Tabla46[[#This Row],[ID RIESGO]]="","",IF(Tabla46[[#This Row],[DESCRIPCION DEL CONTROL]]="",0,15))</f>
        <v/>
      </c>
      <c r="O413" s="169" t="str">
        <f>IF(Tabla46[[#This Row],[ID RIESGO]]="","",IF(Tabla46[[#This Row],[RESPONSABLE DEL CONTROL (CARGO)]]="",0,20))</f>
        <v/>
      </c>
      <c r="P413" s="345">
        <f>IF(Tabla46[[#This Row],[PERIODICIDAD DE EJECUCIÓN DEL CONTROL]]="",0,20)</f>
        <v>0</v>
      </c>
      <c r="Q4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345" t="str">
        <f>IF(ISTEXT(Tabla46[[#This Row],[VALOR EVALUACION DISENO]]),"",IF(Tabla46[[#This Row],[VALOR EVALUACION DISENO]]&gt;96,DATOS!$AV$21,IF(Tabla46[[#This Row],[VALOR EVALUACION DISENO]]&gt;=86,DATOS!$AV$22,DATOS!$AV$23)))</f>
        <v/>
      </c>
      <c r="S413" s="278"/>
      <c r="T413" s="345" t="str">
        <f>IFERROR(VLOOKUP(Tabla46[[#This Row],[% DE CUMPLIMIENTO DE LA EJECUCION DEL CONTROL]],DATOS!$AS$38:$AT$40,2,0),"")</f>
        <v/>
      </c>
      <c r="U413" s="129" t="str">
        <f>IF(Tabla46[[#This Row],[RESULTADO EVALUACIÓN DEL DISEÑO DEL CONTROL]]="","",SUMIFS(DATOS!$AT$49:$AT$57,DATOS!$AR$49:$AR$57,Tabla46[[#This Row],[RESULTADO EVALUACIÓN DEL DISEÑO DEL CONTROL]],DATOS!$AS$49:$AS$57,Tabla46[[#This Row],[RESULTADO EVALUACION DE LA EJECUCION]]))</f>
        <v/>
      </c>
    </row>
    <row r="414" spans="1:21" ht="15" customHeight="1" x14ac:dyDescent="0.25">
      <c r="A414" s="3"/>
      <c r="B414" s="2"/>
      <c r="C414" s="2"/>
      <c r="D414" s="72"/>
      <c r="E414" s="4"/>
      <c r="F414" s="173"/>
      <c r="G414" s="352" t="str">
        <f>IFERROR(VLOOKUP(Tabla46[[#This Row],[ID RIESGO]],'1. IDENTIFICACION DEL RIESGO'!$AB$27:$AL$36,11,0),"")</f>
        <v/>
      </c>
      <c r="H414" s="173"/>
      <c r="I414" s="173"/>
      <c r="J414" s="173"/>
      <c r="K414" s="173"/>
      <c r="L414" s="175"/>
      <c r="M414" s="175"/>
      <c r="N414" s="173" t="str">
        <f>IF(Tabla46[[#This Row],[ID RIESGO]]="","",IF(Tabla46[[#This Row],[DESCRIPCION DEL CONTROL]]="",0,15))</f>
        <v/>
      </c>
      <c r="O414" s="169" t="str">
        <f>IF(Tabla46[[#This Row],[ID RIESGO]]="","",IF(Tabla46[[#This Row],[RESPONSABLE DEL CONTROL (CARGO)]]="",0,20))</f>
        <v/>
      </c>
      <c r="P414" s="345">
        <f>IF(Tabla46[[#This Row],[PERIODICIDAD DE EJECUCIÓN DEL CONTROL]]="",0,20)</f>
        <v>0</v>
      </c>
      <c r="Q4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345" t="str">
        <f>IF(ISTEXT(Tabla46[[#This Row],[VALOR EVALUACION DISENO]]),"",IF(Tabla46[[#This Row],[VALOR EVALUACION DISENO]]&gt;96,DATOS!$AV$21,IF(Tabla46[[#This Row],[VALOR EVALUACION DISENO]]&gt;=86,DATOS!$AV$22,DATOS!$AV$23)))</f>
        <v/>
      </c>
      <c r="S414" s="278"/>
      <c r="T414" s="345" t="str">
        <f>IFERROR(VLOOKUP(Tabla46[[#This Row],[% DE CUMPLIMIENTO DE LA EJECUCION DEL CONTROL]],DATOS!$AS$38:$AT$40,2,0),"")</f>
        <v/>
      </c>
      <c r="U414" s="129" t="str">
        <f>IF(Tabla46[[#This Row],[RESULTADO EVALUACIÓN DEL DISEÑO DEL CONTROL]]="","",SUMIFS(DATOS!$AT$49:$AT$57,DATOS!$AR$49:$AR$57,Tabla46[[#This Row],[RESULTADO EVALUACIÓN DEL DISEÑO DEL CONTROL]],DATOS!$AS$49:$AS$57,Tabla46[[#This Row],[RESULTADO EVALUACION DE LA EJECUCION]]))</f>
        <v/>
      </c>
    </row>
    <row r="415" spans="1:21" ht="15" customHeight="1" x14ac:dyDescent="0.25">
      <c r="A415" s="3"/>
      <c r="B415" s="2"/>
      <c r="C415" s="2"/>
      <c r="D415" s="72"/>
      <c r="E415" s="4"/>
      <c r="F415" s="173"/>
      <c r="G415" s="352" t="str">
        <f>IFERROR(VLOOKUP(Tabla46[[#This Row],[ID RIESGO]],'1. IDENTIFICACION DEL RIESGO'!$AB$27:$AL$36,11,0),"")</f>
        <v/>
      </c>
      <c r="H415" s="173"/>
      <c r="I415" s="173"/>
      <c r="J415" s="173"/>
      <c r="K415" s="173"/>
      <c r="L415" s="175"/>
      <c r="M415" s="175"/>
      <c r="N415" s="173" t="str">
        <f>IF(Tabla46[[#This Row],[ID RIESGO]]="","",IF(Tabla46[[#This Row],[DESCRIPCION DEL CONTROL]]="",0,15))</f>
        <v/>
      </c>
      <c r="O415" s="169" t="str">
        <f>IF(Tabla46[[#This Row],[ID RIESGO]]="","",IF(Tabla46[[#This Row],[RESPONSABLE DEL CONTROL (CARGO)]]="",0,20))</f>
        <v/>
      </c>
      <c r="P415" s="345">
        <f>IF(Tabla46[[#This Row],[PERIODICIDAD DE EJECUCIÓN DEL CONTROL]]="",0,20)</f>
        <v>0</v>
      </c>
      <c r="Q4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345" t="str">
        <f>IF(ISTEXT(Tabla46[[#This Row],[VALOR EVALUACION DISENO]]),"",IF(Tabla46[[#This Row],[VALOR EVALUACION DISENO]]&gt;96,DATOS!$AV$21,IF(Tabla46[[#This Row],[VALOR EVALUACION DISENO]]&gt;=86,DATOS!$AV$22,DATOS!$AV$23)))</f>
        <v/>
      </c>
      <c r="S415" s="278"/>
      <c r="T415" s="345" t="str">
        <f>IFERROR(VLOOKUP(Tabla46[[#This Row],[% DE CUMPLIMIENTO DE LA EJECUCION DEL CONTROL]],DATOS!$AS$38:$AT$40,2,0),"")</f>
        <v/>
      </c>
      <c r="U415" s="129" t="str">
        <f>IF(Tabla46[[#This Row],[RESULTADO EVALUACIÓN DEL DISEÑO DEL CONTROL]]="","",SUMIFS(DATOS!$AT$49:$AT$57,DATOS!$AR$49:$AR$57,Tabla46[[#This Row],[RESULTADO EVALUACIÓN DEL DISEÑO DEL CONTROL]],DATOS!$AS$49:$AS$57,Tabla46[[#This Row],[RESULTADO EVALUACION DE LA EJECUCION]]))</f>
        <v/>
      </c>
    </row>
    <row r="416" spans="1:21" ht="15" customHeight="1" x14ac:dyDescent="0.25">
      <c r="A416" s="3"/>
      <c r="B416" s="2"/>
      <c r="C416" s="2"/>
      <c r="D416" s="72"/>
      <c r="E416" s="4"/>
      <c r="F416" s="173"/>
      <c r="G416" s="352" t="str">
        <f>IFERROR(VLOOKUP(Tabla46[[#This Row],[ID RIESGO]],'1. IDENTIFICACION DEL RIESGO'!$AB$27:$AL$36,11,0),"")</f>
        <v/>
      </c>
      <c r="H416" s="173"/>
      <c r="I416" s="173"/>
      <c r="J416" s="173"/>
      <c r="K416" s="173"/>
      <c r="L416" s="175"/>
      <c r="M416" s="175"/>
      <c r="N416" s="173" t="str">
        <f>IF(Tabla46[[#This Row],[ID RIESGO]]="","",IF(Tabla46[[#This Row],[DESCRIPCION DEL CONTROL]]="",0,15))</f>
        <v/>
      </c>
      <c r="O416" s="169" t="str">
        <f>IF(Tabla46[[#This Row],[ID RIESGO]]="","",IF(Tabla46[[#This Row],[RESPONSABLE DEL CONTROL (CARGO)]]="",0,20))</f>
        <v/>
      </c>
      <c r="P416" s="345">
        <f>IF(Tabla46[[#This Row],[PERIODICIDAD DE EJECUCIÓN DEL CONTROL]]="",0,20)</f>
        <v>0</v>
      </c>
      <c r="Q4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345" t="str">
        <f>IF(ISTEXT(Tabla46[[#This Row],[VALOR EVALUACION DISENO]]),"",IF(Tabla46[[#This Row],[VALOR EVALUACION DISENO]]&gt;96,DATOS!$AV$21,IF(Tabla46[[#This Row],[VALOR EVALUACION DISENO]]&gt;=86,DATOS!$AV$22,DATOS!$AV$23)))</f>
        <v/>
      </c>
      <c r="S416" s="278"/>
      <c r="T416" s="345" t="str">
        <f>IFERROR(VLOOKUP(Tabla46[[#This Row],[% DE CUMPLIMIENTO DE LA EJECUCION DEL CONTROL]],DATOS!$AS$38:$AT$40,2,0),"")</f>
        <v/>
      </c>
      <c r="U416" s="129" t="str">
        <f>IF(Tabla46[[#This Row],[RESULTADO EVALUACIÓN DEL DISEÑO DEL CONTROL]]="","",SUMIFS(DATOS!$AT$49:$AT$57,DATOS!$AR$49:$AR$57,Tabla46[[#This Row],[RESULTADO EVALUACIÓN DEL DISEÑO DEL CONTROL]],DATOS!$AS$49:$AS$57,Tabla46[[#This Row],[RESULTADO EVALUACION DE LA EJECUCION]]))</f>
        <v/>
      </c>
    </row>
    <row r="417" spans="1:21" ht="15" customHeight="1" x14ac:dyDescent="0.25">
      <c r="A417" s="3"/>
      <c r="B417" s="2"/>
      <c r="C417" s="2"/>
      <c r="D417" s="72"/>
      <c r="E417" s="4"/>
      <c r="F417" s="173"/>
      <c r="G417" s="352" t="str">
        <f>IFERROR(VLOOKUP(Tabla46[[#This Row],[ID RIESGO]],'1. IDENTIFICACION DEL RIESGO'!$AB$27:$AL$36,11,0),"")</f>
        <v/>
      </c>
      <c r="H417" s="173"/>
      <c r="I417" s="173"/>
      <c r="J417" s="173"/>
      <c r="K417" s="173"/>
      <c r="L417" s="175"/>
      <c r="M417" s="175"/>
      <c r="N417" s="173" t="str">
        <f>IF(Tabla46[[#This Row],[ID RIESGO]]="","",IF(Tabla46[[#This Row],[DESCRIPCION DEL CONTROL]]="",0,15))</f>
        <v/>
      </c>
      <c r="O417" s="169" t="str">
        <f>IF(Tabla46[[#This Row],[ID RIESGO]]="","",IF(Tabla46[[#This Row],[RESPONSABLE DEL CONTROL (CARGO)]]="",0,20))</f>
        <v/>
      </c>
      <c r="P417" s="345">
        <f>IF(Tabla46[[#This Row],[PERIODICIDAD DE EJECUCIÓN DEL CONTROL]]="",0,20)</f>
        <v>0</v>
      </c>
      <c r="Q4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345" t="str">
        <f>IF(ISTEXT(Tabla46[[#This Row],[VALOR EVALUACION DISENO]]),"",IF(Tabla46[[#This Row],[VALOR EVALUACION DISENO]]&gt;96,DATOS!$AV$21,IF(Tabla46[[#This Row],[VALOR EVALUACION DISENO]]&gt;=86,DATOS!$AV$22,DATOS!$AV$23)))</f>
        <v/>
      </c>
      <c r="S417" s="278"/>
      <c r="T417" s="345" t="str">
        <f>IFERROR(VLOOKUP(Tabla46[[#This Row],[% DE CUMPLIMIENTO DE LA EJECUCION DEL CONTROL]],DATOS!$AS$38:$AT$40,2,0),"")</f>
        <v/>
      </c>
      <c r="U417" s="129" t="str">
        <f>IF(Tabla46[[#This Row],[RESULTADO EVALUACIÓN DEL DISEÑO DEL CONTROL]]="","",SUMIFS(DATOS!$AT$49:$AT$57,DATOS!$AR$49:$AR$57,Tabla46[[#This Row],[RESULTADO EVALUACIÓN DEL DISEÑO DEL CONTROL]],DATOS!$AS$49:$AS$57,Tabla46[[#This Row],[RESULTADO EVALUACION DE LA EJECUCION]]))</f>
        <v/>
      </c>
    </row>
    <row r="418" spans="1:21" ht="15" customHeight="1" x14ac:dyDescent="0.25">
      <c r="A418" s="3"/>
      <c r="B418" s="2"/>
      <c r="C418" s="2"/>
      <c r="D418" s="72"/>
      <c r="E418" s="4"/>
      <c r="F418" s="173"/>
      <c r="G418" s="352" t="str">
        <f>IFERROR(VLOOKUP(Tabla46[[#This Row],[ID RIESGO]],'1. IDENTIFICACION DEL RIESGO'!$AB$27:$AL$36,11,0),"")</f>
        <v/>
      </c>
      <c r="H418" s="173"/>
      <c r="I418" s="173"/>
      <c r="J418" s="173"/>
      <c r="K418" s="173"/>
      <c r="L418" s="175"/>
      <c r="M418" s="175"/>
      <c r="N418" s="173" t="str">
        <f>IF(Tabla46[[#This Row],[ID RIESGO]]="","",IF(Tabla46[[#This Row],[DESCRIPCION DEL CONTROL]]="",0,15))</f>
        <v/>
      </c>
      <c r="O418" s="169" t="str">
        <f>IF(Tabla46[[#This Row],[ID RIESGO]]="","",IF(Tabla46[[#This Row],[RESPONSABLE DEL CONTROL (CARGO)]]="",0,20))</f>
        <v/>
      </c>
      <c r="P418" s="345">
        <f>IF(Tabla46[[#This Row],[PERIODICIDAD DE EJECUCIÓN DEL CONTROL]]="",0,20)</f>
        <v>0</v>
      </c>
      <c r="Q4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345" t="str">
        <f>IF(ISTEXT(Tabla46[[#This Row],[VALOR EVALUACION DISENO]]),"",IF(Tabla46[[#This Row],[VALOR EVALUACION DISENO]]&gt;96,DATOS!$AV$21,IF(Tabla46[[#This Row],[VALOR EVALUACION DISENO]]&gt;=86,DATOS!$AV$22,DATOS!$AV$23)))</f>
        <v/>
      </c>
      <c r="S418" s="278"/>
      <c r="T418" s="345" t="str">
        <f>IFERROR(VLOOKUP(Tabla46[[#This Row],[% DE CUMPLIMIENTO DE LA EJECUCION DEL CONTROL]],DATOS!$AS$38:$AT$40,2,0),"")</f>
        <v/>
      </c>
      <c r="U418" s="129" t="str">
        <f>IF(Tabla46[[#This Row],[RESULTADO EVALUACIÓN DEL DISEÑO DEL CONTROL]]="","",SUMIFS(DATOS!$AT$49:$AT$57,DATOS!$AR$49:$AR$57,Tabla46[[#This Row],[RESULTADO EVALUACIÓN DEL DISEÑO DEL CONTROL]],DATOS!$AS$49:$AS$57,Tabla46[[#This Row],[RESULTADO EVALUACION DE LA EJECUCION]]))</f>
        <v/>
      </c>
    </row>
    <row r="419" spans="1:21" ht="15" customHeight="1" x14ac:dyDescent="0.25">
      <c r="A419" s="3"/>
      <c r="B419" s="2"/>
      <c r="C419" s="2"/>
      <c r="D419" s="72"/>
      <c r="E419" s="4"/>
      <c r="F419" s="173"/>
      <c r="G419" s="352" t="str">
        <f>IFERROR(VLOOKUP(Tabla46[[#This Row],[ID RIESGO]],'1. IDENTIFICACION DEL RIESGO'!$AB$27:$AL$36,11,0),"")</f>
        <v/>
      </c>
      <c r="H419" s="173"/>
      <c r="I419" s="173"/>
      <c r="J419" s="173"/>
      <c r="K419" s="173"/>
      <c r="L419" s="175"/>
      <c r="M419" s="175"/>
      <c r="N419" s="173" t="str">
        <f>IF(Tabla46[[#This Row],[ID RIESGO]]="","",IF(Tabla46[[#This Row],[DESCRIPCION DEL CONTROL]]="",0,15))</f>
        <v/>
      </c>
      <c r="O419" s="169" t="str">
        <f>IF(Tabla46[[#This Row],[ID RIESGO]]="","",IF(Tabla46[[#This Row],[RESPONSABLE DEL CONTROL (CARGO)]]="",0,20))</f>
        <v/>
      </c>
      <c r="P419" s="345">
        <f>IF(Tabla46[[#This Row],[PERIODICIDAD DE EJECUCIÓN DEL CONTROL]]="",0,20)</f>
        <v>0</v>
      </c>
      <c r="Q4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345" t="str">
        <f>IF(ISTEXT(Tabla46[[#This Row],[VALOR EVALUACION DISENO]]),"",IF(Tabla46[[#This Row],[VALOR EVALUACION DISENO]]&gt;96,DATOS!$AV$21,IF(Tabla46[[#This Row],[VALOR EVALUACION DISENO]]&gt;=86,DATOS!$AV$22,DATOS!$AV$23)))</f>
        <v/>
      </c>
      <c r="S419" s="278"/>
      <c r="T419" s="345" t="str">
        <f>IFERROR(VLOOKUP(Tabla46[[#This Row],[% DE CUMPLIMIENTO DE LA EJECUCION DEL CONTROL]],DATOS!$AS$38:$AT$40,2,0),"")</f>
        <v/>
      </c>
      <c r="U419" s="129" t="str">
        <f>IF(Tabla46[[#This Row],[RESULTADO EVALUACIÓN DEL DISEÑO DEL CONTROL]]="","",SUMIFS(DATOS!$AT$49:$AT$57,DATOS!$AR$49:$AR$57,Tabla46[[#This Row],[RESULTADO EVALUACIÓN DEL DISEÑO DEL CONTROL]],DATOS!$AS$49:$AS$57,Tabla46[[#This Row],[RESULTADO EVALUACION DE LA EJECUCION]]))</f>
        <v/>
      </c>
    </row>
    <row r="420" spans="1:21" ht="15" customHeight="1" x14ac:dyDescent="0.25">
      <c r="A420" s="3"/>
      <c r="B420" s="2"/>
      <c r="C420" s="2"/>
      <c r="D420" s="72"/>
      <c r="E420" s="4"/>
      <c r="F420" s="173"/>
      <c r="G420" s="352" t="str">
        <f>IFERROR(VLOOKUP(Tabla46[[#This Row],[ID RIESGO]],'1. IDENTIFICACION DEL RIESGO'!$AB$27:$AL$36,11,0),"")</f>
        <v/>
      </c>
      <c r="H420" s="173"/>
      <c r="I420" s="173"/>
      <c r="J420" s="173"/>
      <c r="K420" s="173"/>
      <c r="L420" s="175"/>
      <c r="M420" s="175"/>
      <c r="N420" s="173" t="str">
        <f>IF(Tabla46[[#This Row],[ID RIESGO]]="","",IF(Tabla46[[#This Row],[DESCRIPCION DEL CONTROL]]="",0,15))</f>
        <v/>
      </c>
      <c r="O420" s="169" t="str">
        <f>IF(Tabla46[[#This Row],[ID RIESGO]]="","",IF(Tabla46[[#This Row],[RESPONSABLE DEL CONTROL (CARGO)]]="",0,20))</f>
        <v/>
      </c>
      <c r="P420" s="345">
        <f>IF(Tabla46[[#This Row],[PERIODICIDAD DE EJECUCIÓN DEL CONTROL]]="",0,20)</f>
        <v>0</v>
      </c>
      <c r="Q4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345" t="str">
        <f>IF(ISTEXT(Tabla46[[#This Row],[VALOR EVALUACION DISENO]]),"",IF(Tabla46[[#This Row],[VALOR EVALUACION DISENO]]&gt;96,DATOS!$AV$21,IF(Tabla46[[#This Row],[VALOR EVALUACION DISENO]]&gt;=86,DATOS!$AV$22,DATOS!$AV$23)))</f>
        <v/>
      </c>
      <c r="S420" s="278"/>
      <c r="T420" s="345" t="str">
        <f>IFERROR(VLOOKUP(Tabla46[[#This Row],[% DE CUMPLIMIENTO DE LA EJECUCION DEL CONTROL]],DATOS!$AS$38:$AT$40,2,0),"")</f>
        <v/>
      </c>
      <c r="U420" s="129" t="str">
        <f>IF(Tabla46[[#This Row],[RESULTADO EVALUACIÓN DEL DISEÑO DEL CONTROL]]="","",SUMIFS(DATOS!$AT$49:$AT$57,DATOS!$AR$49:$AR$57,Tabla46[[#This Row],[RESULTADO EVALUACIÓN DEL DISEÑO DEL CONTROL]],DATOS!$AS$49:$AS$57,Tabla46[[#This Row],[RESULTADO EVALUACION DE LA EJECUCION]]))</f>
        <v/>
      </c>
    </row>
    <row r="421" spans="1:21" ht="15" customHeight="1" x14ac:dyDescent="0.25">
      <c r="A421" s="3"/>
      <c r="B421" s="2"/>
      <c r="C421" s="2"/>
      <c r="D421" s="72"/>
      <c r="E421" s="4"/>
      <c r="F421" s="173"/>
      <c r="G421" s="352" t="str">
        <f>IFERROR(VLOOKUP(Tabla46[[#This Row],[ID RIESGO]],'1. IDENTIFICACION DEL RIESGO'!$AB$27:$AL$36,11,0),"")</f>
        <v/>
      </c>
      <c r="H421" s="173"/>
      <c r="I421" s="173"/>
      <c r="J421" s="173"/>
      <c r="K421" s="173"/>
      <c r="L421" s="175"/>
      <c r="M421" s="175"/>
      <c r="N421" s="173" t="str">
        <f>IF(Tabla46[[#This Row],[ID RIESGO]]="","",IF(Tabla46[[#This Row],[DESCRIPCION DEL CONTROL]]="",0,15))</f>
        <v/>
      </c>
      <c r="O421" s="169" t="str">
        <f>IF(Tabla46[[#This Row],[ID RIESGO]]="","",IF(Tabla46[[#This Row],[RESPONSABLE DEL CONTROL (CARGO)]]="",0,20))</f>
        <v/>
      </c>
      <c r="P421" s="345">
        <f>IF(Tabla46[[#This Row],[PERIODICIDAD DE EJECUCIÓN DEL CONTROL]]="",0,20)</f>
        <v>0</v>
      </c>
      <c r="Q4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345" t="str">
        <f>IF(ISTEXT(Tabla46[[#This Row],[VALOR EVALUACION DISENO]]),"",IF(Tabla46[[#This Row],[VALOR EVALUACION DISENO]]&gt;96,DATOS!$AV$21,IF(Tabla46[[#This Row],[VALOR EVALUACION DISENO]]&gt;=86,DATOS!$AV$22,DATOS!$AV$23)))</f>
        <v/>
      </c>
      <c r="S421" s="278"/>
      <c r="T421" s="345" t="str">
        <f>IFERROR(VLOOKUP(Tabla46[[#This Row],[% DE CUMPLIMIENTO DE LA EJECUCION DEL CONTROL]],DATOS!$AS$38:$AT$40,2,0),"")</f>
        <v/>
      </c>
      <c r="U421" s="129" t="str">
        <f>IF(Tabla46[[#This Row],[RESULTADO EVALUACIÓN DEL DISEÑO DEL CONTROL]]="","",SUMIFS(DATOS!$AT$49:$AT$57,DATOS!$AR$49:$AR$57,Tabla46[[#This Row],[RESULTADO EVALUACIÓN DEL DISEÑO DEL CONTROL]],DATOS!$AS$49:$AS$57,Tabla46[[#This Row],[RESULTADO EVALUACION DE LA EJECUCION]]))</f>
        <v/>
      </c>
    </row>
    <row r="422" spans="1:21" ht="15" customHeight="1" x14ac:dyDescent="0.25">
      <c r="A422" s="3"/>
      <c r="B422" s="2"/>
      <c r="C422" s="2"/>
      <c r="D422" s="72"/>
      <c r="E422" s="4"/>
      <c r="F422" s="173"/>
      <c r="G422" s="352" t="str">
        <f>IFERROR(VLOOKUP(Tabla46[[#This Row],[ID RIESGO]],'1. IDENTIFICACION DEL RIESGO'!$AB$27:$AL$36,11,0),"")</f>
        <v/>
      </c>
      <c r="H422" s="173"/>
      <c r="I422" s="173"/>
      <c r="J422" s="173"/>
      <c r="K422" s="173"/>
      <c r="L422" s="175"/>
      <c r="M422" s="175"/>
      <c r="N422" s="173" t="str">
        <f>IF(Tabla46[[#This Row],[ID RIESGO]]="","",IF(Tabla46[[#This Row],[DESCRIPCION DEL CONTROL]]="",0,15))</f>
        <v/>
      </c>
      <c r="O422" s="169" t="str">
        <f>IF(Tabla46[[#This Row],[ID RIESGO]]="","",IF(Tabla46[[#This Row],[RESPONSABLE DEL CONTROL (CARGO)]]="",0,20))</f>
        <v/>
      </c>
      <c r="P422" s="345">
        <f>IF(Tabla46[[#This Row],[PERIODICIDAD DE EJECUCIÓN DEL CONTROL]]="",0,20)</f>
        <v>0</v>
      </c>
      <c r="Q4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345" t="str">
        <f>IF(ISTEXT(Tabla46[[#This Row],[VALOR EVALUACION DISENO]]),"",IF(Tabla46[[#This Row],[VALOR EVALUACION DISENO]]&gt;96,DATOS!$AV$21,IF(Tabla46[[#This Row],[VALOR EVALUACION DISENO]]&gt;=86,DATOS!$AV$22,DATOS!$AV$23)))</f>
        <v/>
      </c>
      <c r="S422" s="278"/>
      <c r="T422" s="345" t="str">
        <f>IFERROR(VLOOKUP(Tabla46[[#This Row],[% DE CUMPLIMIENTO DE LA EJECUCION DEL CONTROL]],DATOS!$AS$38:$AT$40,2,0),"")</f>
        <v/>
      </c>
      <c r="U422" s="129" t="str">
        <f>IF(Tabla46[[#This Row],[RESULTADO EVALUACIÓN DEL DISEÑO DEL CONTROL]]="","",SUMIFS(DATOS!$AT$49:$AT$57,DATOS!$AR$49:$AR$57,Tabla46[[#This Row],[RESULTADO EVALUACIÓN DEL DISEÑO DEL CONTROL]],DATOS!$AS$49:$AS$57,Tabla46[[#This Row],[RESULTADO EVALUACION DE LA EJECUCION]]))</f>
        <v/>
      </c>
    </row>
    <row r="423" spans="1:21" ht="15" customHeight="1" x14ac:dyDescent="0.25">
      <c r="A423" s="3"/>
      <c r="B423" s="2"/>
      <c r="C423" s="2"/>
      <c r="D423" s="72"/>
      <c r="E423" s="4"/>
      <c r="F423" s="173"/>
      <c r="G423" s="352" t="str">
        <f>IFERROR(VLOOKUP(Tabla46[[#This Row],[ID RIESGO]],'1. IDENTIFICACION DEL RIESGO'!$AB$27:$AL$36,11,0),"")</f>
        <v/>
      </c>
      <c r="H423" s="173"/>
      <c r="I423" s="173"/>
      <c r="J423" s="173"/>
      <c r="K423" s="173"/>
      <c r="L423" s="175"/>
      <c r="M423" s="175"/>
      <c r="N423" s="173" t="str">
        <f>IF(Tabla46[[#This Row],[ID RIESGO]]="","",IF(Tabla46[[#This Row],[DESCRIPCION DEL CONTROL]]="",0,15))</f>
        <v/>
      </c>
      <c r="O423" s="169" t="str">
        <f>IF(Tabla46[[#This Row],[ID RIESGO]]="","",IF(Tabla46[[#This Row],[RESPONSABLE DEL CONTROL (CARGO)]]="",0,20))</f>
        <v/>
      </c>
      <c r="P423" s="345">
        <f>IF(Tabla46[[#This Row],[PERIODICIDAD DE EJECUCIÓN DEL CONTROL]]="",0,20)</f>
        <v>0</v>
      </c>
      <c r="Q4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345" t="str">
        <f>IF(ISTEXT(Tabla46[[#This Row],[VALOR EVALUACION DISENO]]),"",IF(Tabla46[[#This Row],[VALOR EVALUACION DISENO]]&gt;96,DATOS!$AV$21,IF(Tabla46[[#This Row],[VALOR EVALUACION DISENO]]&gt;=86,DATOS!$AV$22,DATOS!$AV$23)))</f>
        <v/>
      </c>
      <c r="S423" s="278"/>
      <c r="T423" s="345" t="str">
        <f>IFERROR(VLOOKUP(Tabla46[[#This Row],[% DE CUMPLIMIENTO DE LA EJECUCION DEL CONTROL]],DATOS!$AS$38:$AT$40,2,0),"")</f>
        <v/>
      </c>
      <c r="U423" s="129" t="str">
        <f>IF(Tabla46[[#This Row],[RESULTADO EVALUACIÓN DEL DISEÑO DEL CONTROL]]="","",SUMIFS(DATOS!$AT$49:$AT$57,DATOS!$AR$49:$AR$57,Tabla46[[#This Row],[RESULTADO EVALUACIÓN DEL DISEÑO DEL CONTROL]],DATOS!$AS$49:$AS$57,Tabla46[[#This Row],[RESULTADO EVALUACION DE LA EJECUCION]]))</f>
        <v/>
      </c>
    </row>
    <row r="424" spans="1:21" ht="15" customHeight="1" x14ac:dyDescent="0.25">
      <c r="A424" s="3"/>
      <c r="B424" s="2"/>
      <c r="C424" s="2"/>
      <c r="D424" s="72"/>
      <c r="E424" s="4"/>
      <c r="F424" s="173"/>
      <c r="G424" s="352" t="str">
        <f>IFERROR(VLOOKUP(Tabla46[[#This Row],[ID RIESGO]],'1. IDENTIFICACION DEL RIESGO'!$AB$27:$AL$36,11,0),"")</f>
        <v/>
      </c>
      <c r="H424" s="173"/>
      <c r="I424" s="173"/>
      <c r="J424" s="173"/>
      <c r="K424" s="173"/>
      <c r="L424" s="175"/>
      <c r="M424" s="175"/>
      <c r="N424" s="173" t="str">
        <f>IF(Tabla46[[#This Row],[ID RIESGO]]="","",IF(Tabla46[[#This Row],[DESCRIPCION DEL CONTROL]]="",0,15))</f>
        <v/>
      </c>
      <c r="O424" s="169" t="str">
        <f>IF(Tabla46[[#This Row],[ID RIESGO]]="","",IF(Tabla46[[#This Row],[RESPONSABLE DEL CONTROL (CARGO)]]="",0,20))</f>
        <v/>
      </c>
      <c r="P424" s="345">
        <f>IF(Tabla46[[#This Row],[PERIODICIDAD DE EJECUCIÓN DEL CONTROL]]="",0,20)</f>
        <v>0</v>
      </c>
      <c r="Q4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345" t="str">
        <f>IF(ISTEXT(Tabla46[[#This Row],[VALOR EVALUACION DISENO]]),"",IF(Tabla46[[#This Row],[VALOR EVALUACION DISENO]]&gt;96,DATOS!$AV$21,IF(Tabla46[[#This Row],[VALOR EVALUACION DISENO]]&gt;=86,DATOS!$AV$22,DATOS!$AV$23)))</f>
        <v/>
      </c>
      <c r="S424" s="278"/>
      <c r="T424" s="345" t="str">
        <f>IFERROR(VLOOKUP(Tabla46[[#This Row],[% DE CUMPLIMIENTO DE LA EJECUCION DEL CONTROL]],DATOS!$AS$38:$AT$40,2,0),"")</f>
        <v/>
      </c>
      <c r="U424" s="129" t="str">
        <f>IF(Tabla46[[#This Row],[RESULTADO EVALUACIÓN DEL DISEÑO DEL CONTROL]]="","",SUMIFS(DATOS!$AT$49:$AT$57,DATOS!$AR$49:$AR$57,Tabla46[[#This Row],[RESULTADO EVALUACIÓN DEL DISEÑO DEL CONTROL]],DATOS!$AS$49:$AS$57,Tabla46[[#This Row],[RESULTADO EVALUACION DE LA EJECUCION]]))</f>
        <v/>
      </c>
    </row>
    <row r="425" spans="1:21" ht="15" customHeight="1" x14ac:dyDescent="0.25">
      <c r="A425" s="3"/>
      <c r="B425" s="2"/>
      <c r="C425" s="2"/>
      <c r="D425" s="72"/>
      <c r="E425" s="4"/>
      <c r="F425" s="173"/>
      <c r="G425" s="352" t="str">
        <f>IFERROR(VLOOKUP(Tabla46[[#This Row],[ID RIESGO]],'1. IDENTIFICACION DEL RIESGO'!$AB$27:$AL$36,11,0),"")</f>
        <v/>
      </c>
      <c r="H425" s="173"/>
      <c r="I425" s="173"/>
      <c r="J425" s="173"/>
      <c r="K425" s="173"/>
      <c r="L425" s="175"/>
      <c r="M425" s="175"/>
      <c r="N425" s="173" t="str">
        <f>IF(Tabla46[[#This Row],[ID RIESGO]]="","",IF(Tabla46[[#This Row],[DESCRIPCION DEL CONTROL]]="",0,15))</f>
        <v/>
      </c>
      <c r="O425" s="169" t="str">
        <f>IF(Tabla46[[#This Row],[ID RIESGO]]="","",IF(Tabla46[[#This Row],[RESPONSABLE DEL CONTROL (CARGO)]]="",0,20))</f>
        <v/>
      </c>
      <c r="P425" s="345">
        <f>IF(Tabla46[[#This Row],[PERIODICIDAD DE EJECUCIÓN DEL CONTROL]]="",0,20)</f>
        <v>0</v>
      </c>
      <c r="Q4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345" t="str">
        <f>IF(ISTEXT(Tabla46[[#This Row],[VALOR EVALUACION DISENO]]),"",IF(Tabla46[[#This Row],[VALOR EVALUACION DISENO]]&gt;96,DATOS!$AV$21,IF(Tabla46[[#This Row],[VALOR EVALUACION DISENO]]&gt;=86,DATOS!$AV$22,DATOS!$AV$23)))</f>
        <v/>
      </c>
      <c r="S425" s="278"/>
      <c r="T425" s="345" t="str">
        <f>IFERROR(VLOOKUP(Tabla46[[#This Row],[% DE CUMPLIMIENTO DE LA EJECUCION DEL CONTROL]],DATOS!$AS$38:$AT$40,2,0),"")</f>
        <v/>
      </c>
      <c r="U425" s="129" t="str">
        <f>IF(Tabla46[[#This Row],[RESULTADO EVALUACIÓN DEL DISEÑO DEL CONTROL]]="","",SUMIFS(DATOS!$AT$49:$AT$57,DATOS!$AR$49:$AR$57,Tabla46[[#This Row],[RESULTADO EVALUACIÓN DEL DISEÑO DEL CONTROL]],DATOS!$AS$49:$AS$57,Tabla46[[#This Row],[RESULTADO EVALUACION DE LA EJECUCION]]))</f>
        <v/>
      </c>
    </row>
    <row r="426" spans="1:21" ht="15" customHeight="1" x14ac:dyDescent="0.25">
      <c r="A426" s="3"/>
      <c r="B426" s="2"/>
      <c r="C426" s="2"/>
      <c r="D426" s="72"/>
      <c r="E426" s="4"/>
      <c r="F426" s="173"/>
      <c r="G426" s="352" t="str">
        <f>IFERROR(VLOOKUP(Tabla46[[#This Row],[ID RIESGO]],'1. IDENTIFICACION DEL RIESGO'!$AB$27:$AL$36,11,0),"")</f>
        <v/>
      </c>
      <c r="H426" s="173"/>
      <c r="I426" s="173"/>
      <c r="J426" s="173"/>
      <c r="K426" s="173"/>
      <c r="L426" s="175"/>
      <c r="M426" s="175"/>
      <c r="N426" s="173" t="str">
        <f>IF(Tabla46[[#This Row],[ID RIESGO]]="","",IF(Tabla46[[#This Row],[DESCRIPCION DEL CONTROL]]="",0,15))</f>
        <v/>
      </c>
      <c r="O426" s="169" t="str">
        <f>IF(Tabla46[[#This Row],[ID RIESGO]]="","",IF(Tabla46[[#This Row],[RESPONSABLE DEL CONTROL (CARGO)]]="",0,20))</f>
        <v/>
      </c>
      <c r="P426" s="345">
        <f>IF(Tabla46[[#This Row],[PERIODICIDAD DE EJECUCIÓN DEL CONTROL]]="",0,20)</f>
        <v>0</v>
      </c>
      <c r="Q4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345" t="str">
        <f>IF(ISTEXT(Tabla46[[#This Row],[VALOR EVALUACION DISENO]]),"",IF(Tabla46[[#This Row],[VALOR EVALUACION DISENO]]&gt;96,DATOS!$AV$21,IF(Tabla46[[#This Row],[VALOR EVALUACION DISENO]]&gt;=86,DATOS!$AV$22,DATOS!$AV$23)))</f>
        <v/>
      </c>
      <c r="S426" s="278"/>
      <c r="T426" s="345" t="str">
        <f>IFERROR(VLOOKUP(Tabla46[[#This Row],[% DE CUMPLIMIENTO DE LA EJECUCION DEL CONTROL]],DATOS!$AS$38:$AT$40,2,0),"")</f>
        <v/>
      </c>
      <c r="U426" s="129" t="str">
        <f>IF(Tabla46[[#This Row],[RESULTADO EVALUACIÓN DEL DISEÑO DEL CONTROL]]="","",SUMIFS(DATOS!$AT$49:$AT$57,DATOS!$AR$49:$AR$57,Tabla46[[#This Row],[RESULTADO EVALUACIÓN DEL DISEÑO DEL CONTROL]],DATOS!$AS$49:$AS$57,Tabla46[[#This Row],[RESULTADO EVALUACION DE LA EJECUCION]]))</f>
        <v/>
      </c>
    </row>
    <row r="427" spans="1:21" ht="15" customHeight="1" x14ac:dyDescent="0.25">
      <c r="A427" s="3"/>
      <c r="B427" s="2"/>
      <c r="C427" s="2"/>
      <c r="D427" s="72"/>
      <c r="E427" s="4"/>
      <c r="F427" s="173"/>
      <c r="G427" s="352" t="str">
        <f>IFERROR(VLOOKUP(Tabla46[[#This Row],[ID RIESGO]],'1. IDENTIFICACION DEL RIESGO'!$AB$27:$AL$36,11,0),"")</f>
        <v/>
      </c>
      <c r="H427" s="173"/>
      <c r="I427" s="173"/>
      <c r="J427" s="173"/>
      <c r="K427" s="173"/>
      <c r="L427" s="175"/>
      <c r="M427" s="175"/>
      <c r="N427" s="173" t="str">
        <f>IF(Tabla46[[#This Row],[ID RIESGO]]="","",IF(Tabla46[[#This Row],[DESCRIPCION DEL CONTROL]]="",0,15))</f>
        <v/>
      </c>
      <c r="O427" s="169" t="str">
        <f>IF(Tabla46[[#This Row],[ID RIESGO]]="","",IF(Tabla46[[#This Row],[RESPONSABLE DEL CONTROL (CARGO)]]="",0,20))</f>
        <v/>
      </c>
      <c r="P427" s="345">
        <f>IF(Tabla46[[#This Row],[PERIODICIDAD DE EJECUCIÓN DEL CONTROL]]="",0,20)</f>
        <v>0</v>
      </c>
      <c r="Q4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345" t="str">
        <f>IF(ISTEXT(Tabla46[[#This Row],[VALOR EVALUACION DISENO]]),"",IF(Tabla46[[#This Row],[VALOR EVALUACION DISENO]]&gt;96,DATOS!$AV$21,IF(Tabla46[[#This Row],[VALOR EVALUACION DISENO]]&gt;=86,DATOS!$AV$22,DATOS!$AV$23)))</f>
        <v/>
      </c>
      <c r="S427" s="278"/>
      <c r="T427" s="345" t="str">
        <f>IFERROR(VLOOKUP(Tabla46[[#This Row],[% DE CUMPLIMIENTO DE LA EJECUCION DEL CONTROL]],DATOS!$AS$38:$AT$40,2,0),"")</f>
        <v/>
      </c>
      <c r="U427" s="129" t="str">
        <f>IF(Tabla46[[#This Row],[RESULTADO EVALUACIÓN DEL DISEÑO DEL CONTROL]]="","",SUMIFS(DATOS!$AT$49:$AT$57,DATOS!$AR$49:$AR$57,Tabla46[[#This Row],[RESULTADO EVALUACIÓN DEL DISEÑO DEL CONTROL]],DATOS!$AS$49:$AS$57,Tabla46[[#This Row],[RESULTADO EVALUACION DE LA EJECUCION]]))</f>
        <v/>
      </c>
    </row>
    <row r="428" spans="1:21" ht="15" customHeight="1" x14ac:dyDescent="0.25">
      <c r="A428" s="3"/>
      <c r="B428" s="2"/>
      <c r="C428" s="2"/>
      <c r="D428" s="72"/>
      <c r="E428" s="4"/>
      <c r="F428" s="173"/>
      <c r="G428" s="352" t="str">
        <f>IFERROR(VLOOKUP(Tabla46[[#This Row],[ID RIESGO]],'1. IDENTIFICACION DEL RIESGO'!$AB$27:$AL$36,11,0),"")</f>
        <v/>
      </c>
      <c r="H428" s="173"/>
      <c r="I428" s="173"/>
      <c r="J428" s="173"/>
      <c r="K428" s="173"/>
      <c r="L428" s="175"/>
      <c r="M428" s="175"/>
      <c r="N428" s="173" t="str">
        <f>IF(Tabla46[[#This Row],[ID RIESGO]]="","",IF(Tabla46[[#This Row],[DESCRIPCION DEL CONTROL]]="",0,15))</f>
        <v/>
      </c>
      <c r="O428" s="169" t="str">
        <f>IF(Tabla46[[#This Row],[ID RIESGO]]="","",IF(Tabla46[[#This Row],[RESPONSABLE DEL CONTROL (CARGO)]]="",0,20))</f>
        <v/>
      </c>
      <c r="P428" s="345">
        <f>IF(Tabla46[[#This Row],[PERIODICIDAD DE EJECUCIÓN DEL CONTROL]]="",0,20)</f>
        <v>0</v>
      </c>
      <c r="Q4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345" t="str">
        <f>IF(ISTEXT(Tabla46[[#This Row],[VALOR EVALUACION DISENO]]),"",IF(Tabla46[[#This Row],[VALOR EVALUACION DISENO]]&gt;96,DATOS!$AV$21,IF(Tabla46[[#This Row],[VALOR EVALUACION DISENO]]&gt;=86,DATOS!$AV$22,DATOS!$AV$23)))</f>
        <v/>
      </c>
      <c r="S428" s="278"/>
      <c r="T428" s="345" t="str">
        <f>IFERROR(VLOOKUP(Tabla46[[#This Row],[% DE CUMPLIMIENTO DE LA EJECUCION DEL CONTROL]],DATOS!$AS$38:$AT$40,2,0),"")</f>
        <v/>
      </c>
      <c r="U428" s="129" t="str">
        <f>IF(Tabla46[[#This Row],[RESULTADO EVALUACIÓN DEL DISEÑO DEL CONTROL]]="","",SUMIFS(DATOS!$AT$49:$AT$57,DATOS!$AR$49:$AR$57,Tabla46[[#This Row],[RESULTADO EVALUACIÓN DEL DISEÑO DEL CONTROL]],DATOS!$AS$49:$AS$57,Tabla46[[#This Row],[RESULTADO EVALUACION DE LA EJECUCION]]))</f>
        <v/>
      </c>
    </row>
    <row r="429" spans="1:21" ht="15" customHeight="1" x14ac:dyDescent="0.25">
      <c r="A429" s="3"/>
      <c r="B429" s="2"/>
      <c r="C429" s="2"/>
      <c r="D429" s="72"/>
      <c r="E429" s="4"/>
      <c r="F429" s="173"/>
      <c r="G429" s="352" t="str">
        <f>IFERROR(VLOOKUP(Tabla46[[#This Row],[ID RIESGO]],'1. IDENTIFICACION DEL RIESGO'!$AB$27:$AL$36,11,0),"")</f>
        <v/>
      </c>
      <c r="H429" s="173"/>
      <c r="I429" s="173"/>
      <c r="J429" s="173"/>
      <c r="K429" s="173"/>
      <c r="L429" s="175"/>
      <c r="M429" s="175"/>
      <c r="N429" s="173" t="str">
        <f>IF(Tabla46[[#This Row],[ID RIESGO]]="","",IF(Tabla46[[#This Row],[DESCRIPCION DEL CONTROL]]="",0,15))</f>
        <v/>
      </c>
      <c r="O429" s="169" t="str">
        <f>IF(Tabla46[[#This Row],[ID RIESGO]]="","",IF(Tabla46[[#This Row],[RESPONSABLE DEL CONTROL (CARGO)]]="",0,20))</f>
        <v/>
      </c>
      <c r="P429" s="345">
        <f>IF(Tabla46[[#This Row],[PERIODICIDAD DE EJECUCIÓN DEL CONTROL]]="",0,20)</f>
        <v>0</v>
      </c>
      <c r="Q4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345" t="str">
        <f>IF(ISTEXT(Tabla46[[#This Row],[VALOR EVALUACION DISENO]]),"",IF(Tabla46[[#This Row],[VALOR EVALUACION DISENO]]&gt;96,DATOS!$AV$21,IF(Tabla46[[#This Row],[VALOR EVALUACION DISENO]]&gt;=86,DATOS!$AV$22,DATOS!$AV$23)))</f>
        <v/>
      </c>
      <c r="S429" s="278"/>
      <c r="T429" s="345" t="str">
        <f>IFERROR(VLOOKUP(Tabla46[[#This Row],[% DE CUMPLIMIENTO DE LA EJECUCION DEL CONTROL]],DATOS!$AS$38:$AT$40,2,0),"")</f>
        <v/>
      </c>
      <c r="U429" s="129" t="str">
        <f>IF(Tabla46[[#This Row],[RESULTADO EVALUACIÓN DEL DISEÑO DEL CONTROL]]="","",SUMIFS(DATOS!$AT$49:$AT$57,DATOS!$AR$49:$AR$57,Tabla46[[#This Row],[RESULTADO EVALUACIÓN DEL DISEÑO DEL CONTROL]],DATOS!$AS$49:$AS$57,Tabla46[[#This Row],[RESULTADO EVALUACION DE LA EJECUCION]]))</f>
        <v/>
      </c>
    </row>
    <row r="430" spans="1:21" ht="15" customHeight="1" x14ac:dyDescent="0.25">
      <c r="A430" s="3"/>
      <c r="B430" s="2"/>
      <c r="C430" s="2"/>
      <c r="D430" s="72"/>
      <c r="E430" s="4"/>
      <c r="F430" s="173"/>
      <c r="G430" s="352" t="str">
        <f>IFERROR(VLOOKUP(Tabla46[[#This Row],[ID RIESGO]],'1. IDENTIFICACION DEL RIESGO'!$AB$27:$AL$36,11,0),"")</f>
        <v/>
      </c>
      <c r="H430" s="173"/>
      <c r="I430" s="173"/>
      <c r="J430" s="173"/>
      <c r="K430" s="173"/>
      <c r="L430" s="175"/>
      <c r="M430" s="175"/>
      <c r="N430" s="173" t="str">
        <f>IF(Tabla46[[#This Row],[ID RIESGO]]="","",IF(Tabla46[[#This Row],[DESCRIPCION DEL CONTROL]]="",0,15))</f>
        <v/>
      </c>
      <c r="O430" s="169" t="str">
        <f>IF(Tabla46[[#This Row],[ID RIESGO]]="","",IF(Tabla46[[#This Row],[RESPONSABLE DEL CONTROL (CARGO)]]="",0,20))</f>
        <v/>
      </c>
      <c r="P430" s="345">
        <f>IF(Tabla46[[#This Row],[PERIODICIDAD DE EJECUCIÓN DEL CONTROL]]="",0,20)</f>
        <v>0</v>
      </c>
      <c r="Q4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345" t="str">
        <f>IF(ISTEXT(Tabla46[[#This Row],[VALOR EVALUACION DISENO]]),"",IF(Tabla46[[#This Row],[VALOR EVALUACION DISENO]]&gt;96,DATOS!$AV$21,IF(Tabla46[[#This Row],[VALOR EVALUACION DISENO]]&gt;=86,DATOS!$AV$22,DATOS!$AV$23)))</f>
        <v/>
      </c>
      <c r="S430" s="278"/>
      <c r="T430" s="345" t="str">
        <f>IFERROR(VLOOKUP(Tabla46[[#This Row],[% DE CUMPLIMIENTO DE LA EJECUCION DEL CONTROL]],DATOS!$AS$38:$AT$40,2,0),"")</f>
        <v/>
      </c>
      <c r="U430" s="129" t="str">
        <f>IF(Tabla46[[#This Row],[RESULTADO EVALUACIÓN DEL DISEÑO DEL CONTROL]]="","",SUMIFS(DATOS!$AT$49:$AT$57,DATOS!$AR$49:$AR$57,Tabla46[[#This Row],[RESULTADO EVALUACIÓN DEL DISEÑO DEL CONTROL]],DATOS!$AS$49:$AS$57,Tabla46[[#This Row],[RESULTADO EVALUACION DE LA EJECUCION]]))</f>
        <v/>
      </c>
    </row>
    <row r="431" spans="1:21" ht="15" customHeight="1" x14ac:dyDescent="0.25">
      <c r="A431" s="3"/>
      <c r="B431" s="2"/>
      <c r="C431" s="2"/>
      <c r="D431" s="72"/>
      <c r="E431" s="4"/>
      <c r="F431" s="173"/>
      <c r="G431" s="352" t="str">
        <f>IFERROR(VLOOKUP(Tabla46[[#This Row],[ID RIESGO]],'1. IDENTIFICACION DEL RIESGO'!$AB$27:$AL$36,11,0),"")</f>
        <v/>
      </c>
      <c r="H431" s="173"/>
      <c r="I431" s="173"/>
      <c r="J431" s="173"/>
      <c r="K431" s="173"/>
      <c r="L431" s="175"/>
      <c r="M431" s="175"/>
      <c r="N431" s="173" t="str">
        <f>IF(Tabla46[[#This Row],[ID RIESGO]]="","",IF(Tabla46[[#This Row],[DESCRIPCION DEL CONTROL]]="",0,15))</f>
        <v/>
      </c>
      <c r="O431" s="169" t="str">
        <f>IF(Tabla46[[#This Row],[ID RIESGO]]="","",IF(Tabla46[[#This Row],[RESPONSABLE DEL CONTROL (CARGO)]]="",0,20))</f>
        <v/>
      </c>
      <c r="P431" s="345">
        <f>IF(Tabla46[[#This Row],[PERIODICIDAD DE EJECUCIÓN DEL CONTROL]]="",0,20)</f>
        <v>0</v>
      </c>
      <c r="Q4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345" t="str">
        <f>IF(ISTEXT(Tabla46[[#This Row],[VALOR EVALUACION DISENO]]),"",IF(Tabla46[[#This Row],[VALOR EVALUACION DISENO]]&gt;96,DATOS!$AV$21,IF(Tabla46[[#This Row],[VALOR EVALUACION DISENO]]&gt;=86,DATOS!$AV$22,DATOS!$AV$23)))</f>
        <v/>
      </c>
      <c r="S431" s="278"/>
      <c r="T431" s="345" t="str">
        <f>IFERROR(VLOOKUP(Tabla46[[#This Row],[% DE CUMPLIMIENTO DE LA EJECUCION DEL CONTROL]],DATOS!$AS$38:$AT$40,2,0),"")</f>
        <v/>
      </c>
      <c r="U431" s="129" t="str">
        <f>IF(Tabla46[[#This Row],[RESULTADO EVALUACIÓN DEL DISEÑO DEL CONTROL]]="","",SUMIFS(DATOS!$AT$49:$AT$57,DATOS!$AR$49:$AR$57,Tabla46[[#This Row],[RESULTADO EVALUACIÓN DEL DISEÑO DEL CONTROL]],DATOS!$AS$49:$AS$57,Tabla46[[#This Row],[RESULTADO EVALUACION DE LA EJECUCION]]))</f>
        <v/>
      </c>
    </row>
    <row r="432" spans="1:21" ht="15" customHeight="1" x14ac:dyDescent="0.25">
      <c r="A432" s="3"/>
      <c r="B432" s="2"/>
      <c r="C432" s="2"/>
      <c r="D432" s="72"/>
      <c r="E432" s="4"/>
      <c r="F432" s="173"/>
      <c r="G432" s="352" t="str">
        <f>IFERROR(VLOOKUP(Tabla46[[#This Row],[ID RIESGO]],'1. IDENTIFICACION DEL RIESGO'!$AB$27:$AL$36,11,0),"")</f>
        <v/>
      </c>
      <c r="H432" s="173"/>
      <c r="I432" s="173"/>
      <c r="J432" s="173"/>
      <c r="K432" s="173"/>
      <c r="L432" s="175"/>
      <c r="M432" s="175"/>
      <c r="N432" s="173" t="str">
        <f>IF(Tabla46[[#This Row],[ID RIESGO]]="","",IF(Tabla46[[#This Row],[DESCRIPCION DEL CONTROL]]="",0,15))</f>
        <v/>
      </c>
      <c r="O432" s="169" t="str">
        <f>IF(Tabla46[[#This Row],[ID RIESGO]]="","",IF(Tabla46[[#This Row],[RESPONSABLE DEL CONTROL (CARGO)]]="",0,20))</f>
        <v/>
      </c>
      <c r="P432" s="345">
        <f>IF(Tabla46[[#This Row],[PERIODICIDAD DE EJECUCIÓN DEL CONTROL]]="",0,20)</f>
        <v>0</v>
      </c>
      <c r="Q4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345" t="str">
        <f>IF(ISTEXT(Tabla46[[#This Row],[VALOR EVALUACION DISENO]]),"",IF(Tabla46[[#This Row],[VALOR EVALUACION DISENO]]&gt;96,DATOS!$AV$21,IF(Tabla46[[#This Row],[VALOR EVALUACION DISENO]]&gt;=86,DATOS!$AV$22,DATOS!$AV$23)))</f>
        <v/>
      </c>
      <c r="S432" s="278"/>
      <c r="T432" s="345" t="str">
        <f>IFERROR(VLOOKUP(Tabla46[[#This Row],[% DE CUMPLIMIENTO DE LA EJECUCION DEL CONTROL]],DATOS!$AS$38:$AT$40,2,0),"")</f>
        <v/>
      </c>
      <c r="U432" s="129" t="str">
        <f>IF(Tabla46[[#This Row],[RESULTADO EVALUACIÓN DEL DISEÑO DEL CONTROL]]="","",SUMIFS(DATOS!$AT$49:$AT$57,DATOS!$AR$49:$AR$57,Tabla46[[#This Row],[RESULTADO EVALUACIÓN DEL DISEÑO DEL CONTROL]],DATOS!$AS$49:$AS$57,Tabla46[[#This Row],[RESULTADO EVALUACION DE LA EJECUCION]]))</f>
        <v/>
      </c>
    </row>
    <row r="433" spans="1:21" ht="15" customHeight="1" x14ac:dyDescent="0.25">
      <c r="A433" s="3"/>
      <c r="B433" s="2"/>
      <c r="C433" s="2"/>
      <c r="D433" s="72"/>
      <c r="E433" s="4"/>
      <c r="F433" s="173"/>
      <c r="G433" s="352" t="str">
        <f>IFERROR(VLOOKUP(Tabla46[[#This Row],[ID RIESGO]],'1. IDENTIFICACION DEL RIESGO'!$AB$27:$AL$36,11,0),"")</f>
        <v/>
      </c>
      <c r="H433" s="173"/>
      <c r="I433" s="173"/>
      <c r="J433" s="173"/>
      <c r="K433" s="173"/>
      <c r="L433" s="175"/>
      <c r="M433" s="175"/>
      <c r="N433" s="173" t="str">
        <f>IF(Tabla46[[#This Row],[ID RIESGO]]="","",IF(Tabla46[[#This Row],[DESCRIPCION DEL CONTROL]]="",0,15))</f>
        <v/>
      </c>
      <c r="O433" s="169" t="str">
        <f>IF(Tabla46[[#This Row],[ID RIESGO]]="","",IF(Tabla46[[#This Row],[RESPONSABLE DEL CONTROL (CARGO)]]="",0,20))</f>
        <v/>
      </c>
      <c r="P433" s="345">
        <f>IF(Tabla46[[#This Row],[PERIODICIDAD DE EJECUCIÓN DEL CONTROL]]="",0,20)</f>
        <v>0</v>
      </c>
      <c r="Q4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345" t="str">
        <f>IF(ISTEXT(Tabla46[[#This Row],[VALOR EVALUACION DISENO]]),"",IF(Tabla46[[#This Row],[VALOR EVALUACION DISENO]]&gt;96,DATOS!$AV$21,IF(Tabla46[[#This Row],[VALOR EVALUACION DISENO]]&gt;=86,DATOS!$AV$22,DATOS!$AV$23)))</f>
        <v/>
      </c>
      <c r="S433" s="278"/>
      <c r="T433" s="345" t="str">
        <f>IFERROR(VLOOKUP(Tabla46[[#This Row],[% DE CUMPLIMIENTO DE LA EJECUCION DEL CONTROL]],DATOS!$AS$38:$AT$40,2,0),"")</f>
        <v/>
      </c>
      <c r="U433" s="129" t="str">
        <f>IF(Tabla46[[#This Row],[RESULTADO EVALUACIÓN DEL DISEÑO DEL CONTROL]]="","",SUMIFS(DATOS!$AT$49:$AT$57,DATOS!$AR$49:$AR$57,Tabla46[[#This Row],[RESULTADO EVALUACIÓN DEL DISEÑO DEL CONTROL]],DATOS!$AS$49:$AS$57,Tabla46[[#This Row],[RESULTADO EVALUACION DE LA EJECUCION]]))</f>
        <v/>
      </c>
    </row>
    <row r="434" spans="1:21" ht="15" customHeight="1" x14ac:dyDescent="0.25">
      <c r="A434" s="3"/>
      <c r="B434" s="2"/>
      <c r="C434" s="2"/>
      <c r="D434" s="72"/>
      <c r="E434" s="4"/>
      <c r="F434" s="173"/>
      <c r="G434" s="352" t="str">
        <f>IFERROR(VLOOKUP(Tabla46[[#This Row],[ID RIESGO]],'1. IDENTIFICACION DEL RIESGO'!$AB$27:$AL$36,11,0),"")</f>
        <v/>
      </c>
      <c r="H434" s="173"/>
      <c r="I434" s="173"/>
      <c r="J434" s="173"/>
      <c r="K434" s="173"/>
      <c r="L434" s="175"/>
      <c r="M434" s="175"/>
      <c r="N434" s="173" t="str">
        <f>IF(Tabla46[[#This Row],[ID RIESGO]]="","",IF(Tabla46[[#This Row],[DESCRIPCION DEL CONTROL]]="",0,15))</f>
        <v/>
      </c>
      <c r="O434" s="169" t="str">
        <f>IF(Tabla46[[#This Row],[ID RIESGO]]="","",IF(Tabla46[[#This Row],[RESPONSABLE DEL CONTROL (CARGO)]]="",0,20))</f>
        <v/>
      </c>
      <c r="P434" s="345">
        <f>IF(Tabla46[[#This Row],[PERIODICIDAD DE EJECUCIÓN DEL CONTROL]]="",0,20)</f>
        <v>0</v>
      </c>
      <c r="Q4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345" t="str">
        <f>IF(ISTEXT(Tabla46[[#This Row],[VALOR EVALUACION DISENO]]),"",IF(Tabla46[[#This Row],[VALOR EVALUACION DISENO]]&gt;96,DATOS!$AV$21,IF(Tabla46[[#This Row],[VALOR EVALUACION DISENO]]&gt;=86,DATOS!$AV$22,DATOS!$AV$23)))</f>
        <v/>
      </c>
      <c r="S434" s="278"/>
      <c r="T434" s="345" t="str">
        <f>IFERROR(VLOOKUP(Tabla46[[#This Row],[% DE CUMPLIMIENTO DE LA EJECUCION DEL CONTROL]],DATOS!$AS$38:$AT$40,2,0),"")</f>
        <v/>
      </c>
      <c r="U434" s="129" t="str">
        <f>IF(Tabla46[[#This Row],[RESULTADO EVALUACIÓN DEL DISEÑO DEL CONTROL]]="","",SUMIFS(DATOS!$AT$49:$AT$57,DATOS!$AR$49:$AR$57,Tabla46[[#This Row],[RESULTADO EVALUACIÓN DEL DISEÑO DEL CONTROL]],DATOS!$AS$49:$AS$57,Tabla46[[#This Row],[RESULTADO EVALUACION DE LA EJECUCION]]))</f>
        <v/>
      </c>
    </row>
    <row r="435" spans="1:21" ht="15" customHeight="1" x14ac:dyDescent="0.25">
      <c r="A435" s="3"/>
      <c r="B435" s="2"/>
      <c r="C435" s="2"/>
      <c r="D435" s="72"/>
      <c r="E435" s="4"/>
      <c r="F435" s="173"/>
      <c r="G435" s="352" t="str">
        <f>IFERROR(VLOOKUP(Tabla46[[#This Row],[ID RIESGO]],'1. IDENTIFICACION DEL RIESGO'!$AB$27:$AL$36,11,0),"")</f>
        <v/>
      </c>
      <c r="H435" s="173"/>
      <c r="I435" s="173"/>
      <c r="J435" s="173"/>
      <c r="K435" s="173"/>
      <c r="L435" s="175"/>
      <c r="M435" s="175"/>
      <c r="N435" s="173" t="str">
        <f>IF(Tabla46[[#This Row],[ID RIESGO]]="","",IF(Tabla46[[#This Row],[DESCRIPCION DEL CONTROL]]="",0,15))</f>
        <v/>
      </c>
      <c r="O435" s="169" t="str">
        <f>IF(Tabla46[[#This Row],[ID RIESGO]]="","",IF(Tabla46[[#This Row],[RESPONSABLE DEL CONTROL (CARGO)]]="",0,20))</f>
        <v/>
      </c>
      <c r="P435" s="345">
        <f>IF(Tabla46[[#This Row],[PERIODICIDAD DE EJECUCIÓN DEL CONTROL]]="",0,20)</f>
        <v>0</v>
      </c>
      <c r="Q4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345" t="str">
        <f>IF(ISTEXT(Tabla46[[#This Row],[VALOR EVALUACION DISENO]]),"",IF(Tabla46[[#This Row],[VALOR EVALUACION DISENO]]&gt;96,DATOS!$AV$21,IF(Tabla46[[#This Row],[VALOR EVALUACION DISENO]]&gt;=86,DATOS!$AV$22,DATOS!$AV$23)))</f>
        <v/>
      </c>
      <c r="S435" s="278"/>
      <c r="T435" s="345" t="str">
        <f>IFERROR(VLOOKUP(Tabla46[[#This Row],[% DE CUMPLIMIENTO DE LA EJECUCION DEL CONTROL]],DATOS!$AS$38:$AT$40,2,0),"")</f>
        <v/>
      </c>
      <c r="U435" s="129" t="str">
        <f>IF(Tabla46[[#This Row],[RESULTADO EVALUACIÓN DEL DISEÑO DEL CONTROL]]="","",SUMIFS(DATOS!$AT$49:$AT$57,DATOS!$AR$49:$AR$57,Tabla46[[#This Row],[RESULTADO EVALUACIÓN DEL DISEÑO DEL CONTROL]],DATOS!$AS$49:$AS$57,Tabla46[[#This Row],[RESULTADO EVALUACION DE LA EJECUCION]]))</f>
        <v/>
      </c>
    </row>
    <row r="436" spans="1:21" ht="15" customHeight="1" x14ac:dyDescent="0.25">
      <c r="A436" s="3"/>
      <c r="B436" s="2"/>
      <c r="C436" s="2"/>
      <c r="D436" s="72"/>
      <c r="E436" s="4"/>
      <c r="F436" s="173"/>
      <c r="G436" s="352" t="str">
        <f>IFERROR(VLOOKUP(Tabla46[[#This Row],[ID RIESGO]],'1. IDENTIFICACION DEL RIESGO'!$AB$27:$AL$36,11,0),"")</f>
        <v/>
      </c>
      <c r="H436" s="173"/>
      <c r="I436" s="173"/>
      <c r="J436" s="173"/>
      <c r="K436" s="173"/>
      <c r="L436" s="175"/>
      <c r="M436" s="175"/>
      <c r="N436" s="173" t="str">
        <f>IF(Tabla46[[#This Row],[ID RIESGO]]="","",IF(Tabla46[[#This Row],[DESCRIPCION DEL CONTROL]]="",0,15))</f>
        <v/>
      </c>
      <c r="O436" s="169" t="str">
        <f>IF(Tabla46[[#This Row],[ID RIESGO]]="","",IF(Tabla46[[#This Row],[RESPONSABLE DEL CONTROL (CARGO)]]="",0,20))</f>
        <v/>
      </c>
      <c r="P436" s="345">
        <f>IF(Tabla46[[#This Row],[PERIODICIDAD DE EJECUCIÓN DEL CONTROL]]="",0,20)</f>
        <v>0</v>
      </c>
      <c r="Q4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345" t="str">
        <f>IF(ISTEXT(Tabla46[[#This Row],[VALOR EVALUACION DISENO]]),"",IF(Tabla46[[#This Row],[VALOR EVALUACION DISENO]]&gt;96,DATOS!$AV$21,IF(Tabla46[[#This Row],[VALOR EVALUACION DISENO]]&gt;=86,DATOS!$AV$22,DATOS!$AV$23)))</f>
        <v/>
      </c>
      <c r="S436" s="278"/>
      <c r="T436" s="345" t="str">
        <f>IFERROR(VLOOKUP(Tabla46[[#This Row],[% DE CUMPLIMIENTO DE LA EJECUCION DEL CONTROL]],DATOS!$AS$38:$AT$40,2,0),"")</f>
        <v/>
      </c>
      <c r="U436" s="129" t="str">
        <f>IF(Tabla46[[#This Row],[RESULTADO EVALUACIÓN DEL DISEÑO DEL CONTROL]]="","",SUMIFS(DATOS!$AT$49:$AT$57,DATOS!$AR$49:$AR$57,Tabla46[[#This Row],[RESULTADO EVALUACIÓN DEL DISEÑO DEL CONTROL]],DATOS!$AS$49:$AS$57,Tabla46[[#This Row],[RESULTADO EVALUACION DE LA EJECUCION]]))</f>
        <v/>
      </c>
    </row>
    <row r="437" spans="1:21" ht="15" customHeight="1" x14ac:dyDescent="0.25">
      <c r="A437" s="3"/>
      <c r="B437" s="2"/>
      <c r="C437" s="2"/>
      <c r="D437" s="72"/>
      <c r="E437" s="4"/>
      <c r="F437" s="173"/>
      <c r="G437" s="352" t="str">
        <f>IFERROR(VLOOKUP(Tabla46[[#This Row],[ID RIESGO]],'1. IDENTIFICACION DEL RIESGO'!$AB$27:$AL$36,11,0),"")</f>
        <v/>
      </c>
      <c r="H437" s="173"/>
      <c r="I437" s="173"/>
      <c r="J437" s="173"/>
      <c r="K437" s="173"/>
      <c r="L437" s="175"/>
      <c r="M437" s="175"/>
      <c r="N437" s="173" t="str">
        <f>IF(Tabla46[[#This Row],[ID RIESGO]]="","",IF(Tabla46[[#This Row],[DESCRIPCION DEL CONTROL]]="",0,15))</f>
        <v/>
      </c>
      <c r="O437" s="169" t="str">
        <f>IF(Tabla46[[#This Row],[ID RIESGO]]="","",IF(Tabla46[[#This Row],[RESPONSABLE DEL CONTROL (CARGO)]]="",0,20))</f>
        <v/>
      </c>
      <c r="P437" s="345">
        <f>IF(Tabla46[[#This Row],[PERIODICIDAD DE EJECUCIÓN DEL CONTROL]]="",0,20)</f>
        <v>0</v>
      </c>
      <c r="Q4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345" t="str">
        <f>IF(ISTEXT(Tabla46[[#This Row],[VALOR EVALUACION DISENO]]),"",IF(Tabla46[[#This Row],[VALOR EVALUACION DISENO]]&gt;96,DATOS!$AV$21,IF(Tabla46[[#This Row],[VALOR EVALUACION DISENO]]&gt;=86,DATOS!$AV$22,DATOS!$AV$23)))</f>
        <v/>
      </c>
      <c r="S437" s="278"/>
      <c r="T437" s="345" t="str">
        <f>IFERROR(VLOOKUP(Tabla46[[#This Row],[% DE CUMPLIMIENTO DE LA EJECUCION DEL CONTROL]],DATOS!$AS$38:$AT$40,2,0),"")</f>
        <v/>
      </c>
      <c r="U437" s="129" t="str">
        <f>IF(Tabla46[[#This Row],[RESULTADO EVALUACIÓN DEL DISEÑO DEL CONTROL]]="","",SUMIFS(DATOS!$AT$49:$AT$57,DATOS!$AR$49:$AR$57,Tabla46[[#This Row],[RESULTADO EVALUACIÓN DEL DISEÑO DEL CONTROL]],DATOS!$AS$49:$AS$57,Tabla46[[#This Row],[RESULTADO EVALUACION DE LA EJECUCION]]))</f>
        <v/>
      </c>
    </row>
    <row r="438" spans="1:21" ht="15" customHeight="1" x14ac:dyDescent="0.25">
      <c r="A438" s="3"/>
      <c r="B438" s="2"/>
      <c r="C438" s="2"/>
      <c r="D438" s="72"/>
      <c r="E438" s="4"/>
      <c r="F438" s="173"/>
      <c r="G438" s="352" t="str">
        <f>IFERROR(VLOOKUP(Tabla46[[#This Row],[ID RIESGO]],'1. IDENTIFICACION DEL RIESGO'!$AB$27:$AL$36,11,0),"")</f>
        <v/>
      </c>
      <c r="H438" s="173"/>
      <c r="I438" s="173"/>
      <c r="J438" s="173"/>
      <c r="K438" s="173"/>
      <c r="L438" s="175"/>
      <c r="M438" s="175"/>
      <c r="N438" s="173" t="str">
        <f>IF(Tabla46[[#This Row],[ID RIESGO]]="","",IF(Tabla46[[#This Row],[DESCRIPCION DEL CONTROL]]="",0,15))</f>
        <v/>
      </c>
      <c r="O438" s="169" t="str">
        <f>IF(Tabla46[[#This Row],[ID RIESGO]]="","",IF(Tabla46[[#This Row],[RESPONSABLE DEL CONTROL (CARGO)]]="",0,20))</f>
        <v/>
      </c>
      <c r="P438" s="345">
        <f>IF(Tabla46[[#This Row],[PERIODICIDAD DE EJECUCIÓN DEL CONTROL]]="",0,20)</f>
        <v>0</v>
      </c>
      <c r="Q4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345" t="str">
        <f>IF(ISTEXT(Tabla46[[#This Row],[VALOR EVALUACION DISENO]]),"",IF(Tabla46[[#This Row],[VALOR EVALUACION DISENO]]&gt;96,DATOS!$AV$21,IF(Tabla46[[#This Row],[VALOR EVALUACION DISENO]]&gt;=86,DATOS!$AV$22,DATOS!$AV$23)))</f>
        <v/>
      </c>
      <c r="S438" s="278"/>
      <c r="T438" s="345" t="str">
        <f>IFERROR(VLOOKUP(Tabla46[[#This Row],[% DE CUMPLIMIENTO DE LA EJECUCION DEL CONTROL]],DATOS!$AS$38:$AT$40,2,0),"")</f>
        <v/>
      </c>
      <c r="U438" s="129" t="str">
        <f>IF(Tabla46[[#This Row],[RESULTADO EVALUACIÓN DEL DISEÑO DEL CONTROL]]="","",SUMIFS(DATOS!$AT$49:$AT$57,DATOS!$AR$49:$AR$57,Tabla46[[#This Row],[RESULTADO EVALUACIÓN DEL DISEÑO DEL CONTROL]],DATOS!$AS$49:$AS$57,Tabla46[[#This Row],[RESULTADO EVALUACION DE LA EJECUCION]]))</f>
        <v/>
      </c>
    </row>
    <row r="439" spans="1:21" ht="15" customHeight="1" x14ac:dyDescent="0.25">
      <c r="A439" s="3"/>
      <c r="B439" s="2"/>
      <c r="C439" s="2"/>
      <c r="D439" s="72"/>
      <c r="E439" s="4"/>
      <c r="F439" s="173"/>
      <c r="G439" s="352" t="str">
        <f>IFERROR(VLOOKUP(Tabla46[[#This Row],[ID RIESGO]],'1. IDENTIFICACION DEL RIESGO'!$AB$27:$AL$36,11,0),"")</f>
        <v/>
      </c>
      <c r="H439" s="173"/>
      <c r="I439" s="173"/>
      <c r="J439" s="173"/>
      <c r="K439" s="173"/>
      <c r="L439" s="175"/>
      <c r="M439" s="175"/>
      <c r="N439" s="173" t="str">
        <f>IF(Tabla46[[#This Row],[ID RIESGO]]="","",IF(Tabla46[[#This Row],[DESCRIPCION DEL CONTROL]]="",0,15))</f>
        <v/>
      </c>
      <c r="O439" s="169" t="str">
        <f>IF(Tabla46[[#This Row],[ID RIESGO]]="","",IF(Tabla46[[#This Row],[RESPONSABLE DEL CONTROL (CARGO)]]="",0,20))</f>
        <v/>
      </c>
      <c r="P439" s="345">
        <f>IF(Tabla46[[#This Row],[PERIODICIDAD DE EJECUCIÓN DEL CONTROL]]="",0,20)</f>
        <v>0</v>
      </c>
      <c r="Q4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345" t="str">
        <f>IF(ISTEXT(Tabla46[[#This Row],[VALOR EVALUACION DISENO]]),"",IF(Tabla46[[#This Row],[VALOR EVALUACION DISENO]]&gt;96,DATOS!$AV$21,IF(Tabla46[[#This Row],[VALOR EVALUACION DISENO]]&gt;=86,DATOS!$AV$22,DATOS!$AV$23)))</f>
        <v/>
      </c>
      <c r="S439" s="278"/>
      <c r="T439" s="345" t="str">
        <f>IFERROR(VLOOKUP(Tabla46[[#This Row],[% DE CUMPLIMIENTO DE LA EJECUCION DEL CONTROL]],DATOS!$AS$38:$AT$40,2,0),"")</f>
        <v/>
      </c>
      <c r="U439" s="129" t="str">
        <f>IF(Tabla46[[#This Row],[RESULTADO EVALUACIÓN DEL DISEÑO DEL CONTROL]]="","",SUMIFS(DATOS!$AT$49:$AT$57,DATOS!$AR$49:$AR$57,Tabla46[[#This Row],[RESULTADO EVALUACIÓN DEL DISEÑO DEL CONTROL]],DATOS!$AS$49:$AS$57,Tabla46[[#This Row],[RESULTADO EVALUACION DE LA EJECUCION]]))</f>
        <v/>
      </c>
    </row>
    <row r="440" spans="1:21" ht="15" customHeight="1" x14ac:dyDescent="0.25">
      <c r="A440" s="3"/>
      <c r="B440" s="2"/>
      <c r="C440" s="2"/>
      <c r="D440" s="72"/>
      <c r="E440" s="4"/>
      <c r="F440" s="173"/>
      <c r="G440" s="352" t="str">
        <f>IFERROR(VLOOKUP(Tabla46[[#This Row],[ID RIESGO]],'1. IDENTIFICACION DEL RIESGO'!$AB$27:$AL$36,11,0),"")</f>
        <v/>
      </c>
      <c r="H440" s="173"/>
      <c r="I440" s="173"/>
      <c r="J440" s="173"/>
      <c r="K440" s="173"/>
      <c r="L440" s="175"/>
      <c r="M440" s="175"/>
      <c r="N440" s="173" t="str">
        <f>IF(Tabla46[[#This Row],[ID RIESGO]]="","",IF(Tabla46[[#This Row],[DESCRIPCION DEL CONTROL]]="",0,15))</f>
        <v/>
      </c>
      <c r="O440" s="169" t="str">
        <f>IF(Tabla46[[#This Row],[ID RIESGO]]="","",IF(Tabla46[[#This Row],[RESPONSABLE DEL CONTROL (CARGO)]]="",0,20))</f>
        <v/>
      </c>
      <c r="P440" s="345">
        <f>IF(Tabla46[[#This Row],[PERIODICIDAD DE EJECUCIÓN DEL CONTROL]]="",0,20)</f>
        <v>0</v>
      </c>
      <c r="Q4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345" t="str">
        <f>IF(ISTEXT(Tabla46[[#This Row],[VALOR EVALUACION DISENO]]),"",IF(Tabla46[[#This Row],[VALOR EVALUACION DISENO]]&gt;96,DATOS!$AV$21,IF(Tabla46[[#This Row],[VALOR EVALUACION DISENO]]&gt;=86,DATOS!$AV$22,DATOS!$AV$23)))</f>
        <v/>
      </c>
      <c r="S440" s="278"/>
      <c r="T440" s="345" t="str">
        <f>IFERROR(VLOOKUP(Tabla46[[#This Row],[% DE CUMPLIMIENTO DE LA EJECUCION DEL CONTROL]],DATOS!$AS$38:$AT$40,2,0),"")</f>
        <v/>
      </c>
      <c r="U440" s="129" t="str">
        <f>IF(Tabla46[[#This Row],[RESULTADO EVALUACIÓN DEL DISEÑO DEL CONTROL]]="","",SUMIFS(DATOS!$AT$49:$AT$57,DATOS!$AR$49:$AR$57,Tabla46[[#This Row],[RESULTADO EVALUACIÓN DEL DISEÑO DEL CONTROL]],DATOS!$AS$49:$AS$57,Tabla46[[#This Row],[RESULTADO EVALUACION DE LA EJECUCION]]))</f>
        <v/>
      </c>
    </row>
    <row r="441" spans="1:21" ht="15" customHeight="1" x14ac:dyDescent="0.25">
      <c r="A441" s="3"/>
      <c r="B441" s="2"/>
      <c r="C441" s="2"/>
      <c r="D441" s="72"/>
      <c r="E441" s="4"/>
      <c r="F441" s="173"/>
      <c r="G441" s="352" t="str">
        <f>IFERROR(VLOOKUP(Tabla46[[#This Row],[ID RIESGO]],'1. IDENTIFICACION DEL RIESGO'!$AB$27:$AL$36,11,0),"")</f>
        <v/>
      </c>
      <c r="H441" s="173"/>
      <c r="I441" s="173"/>
      <c r="J441" s="173"/>
      <c r="K441" s="173"/>
      <c r="L441" s="175"/>
      <c r="M441" s="175"/>
      <c r="N441" s="173" t="str">
        <f>IF(Tabla46[[#This Row],[ID RIESGO]]="","",IF(Tabla46[[#This Row],[DESCRIPCION DEL CONTROL]]="",0,15))</f>
        <v/>
      </c>
      <c r="O441" s="169" t="str">
        <f>IF(Tabla46[[#This Row],[ID RIESGO]]="","",IF(Tabla46[[#This Row],[RESPONSABLE DEL CONTROL (CARGO)]]="",0,20))</f>
        <v/>
      </c>
      <c r="P441" s="345">
        <f>IF(Tabla46[[#This Row],[PERIODICIDAD DE EJECUCIÓN DEL CONTROL]]="",0,20)</f>
        <v>0</v>
      </c>
      <c r="Q4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345" t="str">
        <f>IF(ISTEXT(Tabla46[[#This Row],[VALOR EVALUACION DISENO]]),"",IF(Tabla46[[#This Row],[VALOR EVALUACION DISENO]]&gt;96,DATOS!$AV$21,IF(Tabla46[[#This Row],[VALOR EVALUACION DISENO]]&gt;=86,DATOS!$AV$22,DATOS!$AV$23)))</f>
        <v/>
      </c>
      <c r="S441" s="278"/>
      <c r="T441" s="345" t="str">
        <f>IFERROR(VLOOKUP(Tabla46[[#This Row],[% DE CUMPLIMIENTO DE LA EJECUCION DEL CONTROL]],DATOS!$AS$38:$AT$40,2,0),"")</f>
        <v/>
      </c>
      <c r="U441" s="129" t="str">
        <f>IF(Tabla46[[#This Row],[RESULTADO EVALUACIÓN DEL DISEÑO DEL CONTROL]]="","",SUMIFS(DATOS!$AT$49:$AT$57,DATOS!$AR$49:$AR$57,Tabla46[[#This Row],[RESULTADO EVALUACIÓN DEL DISEÑO DEL CONTROL]],DATOS!$AS$49:$AS$57,Tabla46[[#This Row],[RESULTADO EVALUACION DE LA EJECUCION]]))</f>
        <v/>
      </c>
    </row>
    <row r="442" spans="1:21" ht="15" customHeight="1" x14ac:dyDescent="0.25">
      <c r="A442" s="3"/>
      <c r="B442" s="2"/>
      <c r="C442" s="2"/>
      <c r="D442" s="72"/>
      <c r="E442" s="4"/>
      <c r="F442" s="173"/>
      <c r="G442" s="352" t="str">
        <f>IFERROR(VLOOKUP(Tabla46[[#This Row],[ID RIESGO]],'1. IDENTIFICACION DEL RIESGO'!$AB$27:$AL$36,11,0),"")</f>
        <v/>
      </c>
      <c r="H442" s="173"/>
      <c r="I442" s="173"/>
      <c r="J442" s="173"/>
      <c r="K442" s="173"/>
      <c r="L442" s="175"/>
      <c r="M442" s="175"/>
      <c r="N442" s="173" t="str">
        <f>IF(Tabla46[[#This Row],[ID RIESGO]]="","",IF(Tabla46[[#This Row],[DESCRIPCION DEL CONTROL]]="",0,15))</f>
        <v/>
      </c>
      <c r="O442" s="169" t="str">
        <f>IF(Tabla46[[#This Row],[ID RIESGO]]="","",IF(Tabla46[[#This Row],[RESPONSABLE DEL CONTROL (CARGO)]]="",0,20))</f>
        <v/>
      </c>
      <c r="P442" s="345">
        <f>IF(Tabla46[[#This Row],[PERIODICIDAD DE EJECUCIÓN DEL CONTROL]]="",0,20)</f>
        <v>0</v>
      </c>
      <c r="Q4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345" t="str">
        <f>IF(ISTEXT(Tabla46[[#This Row],[VALOR EVALUACION DISENO]]),"",IF(Tabla46[[#This Row],[VALOR EVALUACION DISENO]]&gt;96,DATOS!$AV$21,IF(Tabla46[[#This Row],[VALOR EVALUACION DISENO]]&gt;=86,DATOS!$AV$22,DATOS!$AV$23)))</f>
        <v/>
      </c>
      <c r="S442" s="278"/>
      <c r="T442" s="345" t="str">
        <f>IFERROR(VLOOKUP(Tabla46[[#This Row],[% DE CUMPLIMIENTO DE LA EJECUCION DEL CONTROL]],DATOS!$AS$38:$AT$40,2,0),"")</f>
        <v/>
      </c>
      <c r="U442" s="129" t="str">
        <f>IF(Tabla46[[#This Row],[RESULTADO EVALUACIÓN DEL DISEÑO DEL CONTROL]]="","",SUMIFS(DATOS!$AT$49:$AT$57,DATOS!$AR$49:$AR$57,Tabla46[[#This Row],[RESULTADO EVALUACIÓN DEL DISEÑO DEL CONTROL]],DATOS!$AS$49:$AS$57,Tabla46[[#This Row],[RESULTADO EVALUACION DE LA EJECUCION]]))</f>
        <v/>
      </c>
    </row>
    <row r="443" spans="1:21" ht="15" customHeight="1" x14ac:dyDescent="0.25">
      <c r="A443" s="3"/>
      <c r="B443" s="2"/>
      <c r="C443" s="2"/>
      <c r="D443" s="72"/>
      <c r="E443" s="4"/>
      <c r="F443" s="173"/>
      <c r="G443" s="352" t="str">
        <f>IFERROR(VLOOKUP(Tabla46[[#This Row],[ID RIESGO]],'1. IDENTIFICACION DEL RIESGO'!$AB$27:$AL$36,11,0),"")</f>
        <v/>
      </c>
      <c r="H443" s="173"/>
      <c r="I443" s="173"/>
      <c r="J443" s="173"/>
      <c r="K443" s="173"/>
      <c r="L443" s="175"/>
      <c r="M443" s="175"/>
      <c r="N443" s="173" t="str">
        <f>IF(Tabla46[[#This Row],[ID RIESGO]]="","",IF(Tabla46[[#This Row],[DESCRIPCION DEL CONTROL]]="",0,15))</f>
        <v/>
      </c>
      <c r="O443" s="169" t="str">
        <f>IF(Tabla46[[#This Row],[ID RIESGO]]="","",IF(Tabla46[[#This Row],[RESPONSABLE DEL CONTROL (CARGO)]]="",0,20))</f>
        <v/>
      </c>
      <c r="P443" s="345">
        <f>IF(Tabla46[[#This Row],[PERIODICIDAD DE EJECUCIÓN DEL CONTROL]]="",0,20)</f>
        <v>0</v>
      </c>
      <c r="Q4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345" t="str">
        <f>IF(ISTEXT(Tabla46[[#This Row],[VALOR EVALUACION DISENO]]),"",IF(Tabla46[[#This Row],[VALOR EVALUACION DISENO]]&gt;96,DATOS!$AV$21,IF(Tabla46[[#This Row],[VALOR EVALUACION DISENO]]&gt;=86,DATOS!$AV$22,DATOS!$AV$23)))</f>
        <v/>
      </c>
      <c r="S443" s="278"/>
      <c r="T443" s="345" t="str">
        <f>IFERROR(VLOOKUP(Tabla46[[#This Row],[% DE CUMPLIMIENTO DE LA EJECUCION DEL CONTROL]],DATOS!$AS$38:$AT$40,2,0),"")</f>
        <v/>
      </c>
      <c r="U443" s="129" t="str">
        <f>IF(Tabla46[[#This Row],[RESULTADO EVALUACIÓN DEL DISEÑO DEL CONTROL]]="","",SUMIFS(DATOS!$AT$49:$AT$57,DATOS!$AR$49:$AR$57,Tabla46[[#This Row],[RESULTADO EVALUACIÓN DEL DISEÑO DEL CONTROL]],DATOS!$AS$49:$AS$57,Tabla46[[#This Row],[RESULTADO EVALUACION DE LA EJECUCION]]))</f>
        <v/>
      </c>
    </row>
    <row r="444" spans="1:21" ht="15" customHeight="1" x14ac:dyDescent="0.25">
      <c r="A444" s="3"/>
      <c r="B444" s="2"/>
      <c r="C444" s="2"/>
      <c r="D444" s="72"/>
      <c r="E444" s="4"/>
      <c r="F444" s="173"/>
      <c r="G444" s="352" t="str">
        <f>IFERROR(VLOOKUP(Tabla46[[#This Row],[ID RIESGO]],'1. IDENTIFICACION DEL RIESGO'!$AB$27:$AL$36,11,0),"")</f>
        <v/>
      </c>
      <c r="H444" s="173"/>
      <c r="I444" s="173"/>
      <c r="J444" s="173"/>
      <c r="K444" s="173"/>
      <c r="L444" s="175"/>
      <c r="M444" s="175"/>
      <c r="N444" s="173" t="str">
        <f>IF(Tabla46[[#This Row],[ID RIESGO]]="","",IF(Tabla46[[#This Row],[DESCRIPCION DEL CONTROL]]="",0,15))</f>
        <v/>
      </c>
      <c r="O444" s="169" t="str">
        <f>IF(Tabla46[[#This Row],[ID RIESGO]]="","",IF(Tabla46[[#This Row],[RESPONSABLE DEL CONTROL (CARGO)]]="",0,20))</f>
        <v/>
      </c>
      <c r="P444" s="345">
        <f>IF(Tabla46[[#This Row],[PERIODICIDAD DE EJECUCIÓN DEL CONTROL]]="",0,20)</f>
        <v>0</v>
      </c>
      <c r="Q4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345" t="str">
        <f>IF(ISTEXT(Tabla46[[#This Row],[VALOR EVALUACION DISENO]]),"",IF(Tabla46[[#This Row],[VALOR EVALUACION DISENO]]&gt;96,DATOS!$AV$21,IF(Tabla46[[#This Row],[VALOR EVALUACION DISENO]]&gt;=86,DATOS!$AV$22,DATOS!$AV$23)))</f>
        <v/>
      </c>
      <c r="S444" s="278"/>
      <c r="T444" s="345" t="str">
        <f>IFERROR(VLOOKUP(Tabla46[[#This Row],[% DE CUMPLIMIENTO DE LA EJECUCION DEL CONTROL]],DATOS!$AS$38:$AT$40,2,0),"")</f>
        <v/>
      </c>
      <c r="U444" s="129" t="str">
        <f>IF(Tabla46[[#This Row],[RESULTADO EVALUACIÓN DEL DISEÑO DEL CONTROL]]="","",SUMIFS(DATOS!$AT$49:$AT$57,DATOS!$AR$49:$AR$57,Tabla46[[#This Row],[RESULTADO EVALUACIÓN DEL DISEÑO DEL CONTROL]],DATOS!$AS$49:$AS$57,Tabla46[[#This Row],[RESULTADO EVALUACION DE LA EJECUCION]]))</f>
        <v/>
      </c>
    </row>
    <row r="445" spans="1:21" ht="15" customHeight="1" x14ac:dyDescent="0.25">
      <c r="A445" s="3"/>
      <c r="B445" s="2"/>
      <c r="C445" s="2"/>
      <c r="D445" s="72"/>
      <c r="E445" s="4"/>
      <c r="F445" s="173"/>
      <c r="G445" s="352" t="str">
        <f>IFERROR(VLOOKUP(Tabla46[[#This Row],[ID RIESGO]],'1. IDENTIFICACION DEL RIESGO'!$AB$27:$AL$36,11,0),"")</f>
        <v/>
      </c>
      <c r="H445" s="173"/>
      <c r="I445" s="173"/>
      <c r="J445" s="173"/>
      <c r="K445" s="173"/>
      <c r="L445" s="175"/>
      <c r="M445" s="175"/>
      <c r="N445" s="173" t="str">
        <f>IF(Tabla46[[#This Row],[ID RIESGO]]="","",IF(Tabla46[[#This Row],[DESCRIPCION DEL CONTROL]]="",0,15))</f>
        <v/>
      </c>
      <c r="O445" s="169" t="str">
        <f>IF(Tabla46[[#This Row],[ID RIESGO]]="","",IF(Tabla46[[#This Row],[RESPONSABLE DEL CONTROL (CARGO)]]="",0,20))</f>
        <v/>
      </c>
      <c r="P445" s="345">
        <f>IF(Tabla46[[#This Row],[PERIODICIDAD DE EJECUCIÓN DEL CONTROL]]="",0,20)</f>
        <v>0</v>
      </c>
      <c r="Q4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345" t="str">
        <f>IF(ISTEXT(Tabla46[[#This Row],[VALOR EVALUACION DISENO]]),"",IF(Tabla46[[#This Row],[VALOR EVALUACION DISENO]]&gt;96,DATOS!$AV$21,IF(Tabla46[[#This Row],[VALOR EVALUACION DISENO]]&gt;=86,DATOS!$AV$22,DATOS!$AV$23)))</f>
        <v/>
      </c>
      <c r="S445" s="278"/>
      <c r="T445" s="345" t="str">
        <f>IFERROR(VLOOKUP(Tabla46[[#This Row],[% DE CUMPLIMIENTO DE LA EJECUCION DEL CONTROL]],DATOS!$AS$38:$AT$40,2,0),"")</f>
        <v/>
      </c>
      <c r="U445" s="129" t="str">
        <f>IF(Tabla46[[#This Row],[RESULTADO EVALUACIÓN DEL DISEÑO DEL CONTROL]]="","",SUMIFS(DATOS!$AT$49:$AT$57,DATOS!$AR$49:$AR$57,Tabla46[[#This Row],[RESULTADO EVALUACIÓN DEL DISEÑO DEL CONTROL]],DATOS!$AS$49:$AS$57,Tabla46[[#This Row],[RESULTADO EVALUACION DE LA EJECUCION]]))</f>
        <v/>
      </c>
    </row>
    <row r="446" spans="1:21" ht="15" customHeight="1" x14ac:dyDescent="0.25">
      <c r="A446" s="3"/>
      <c r="B446" s="2"/>
      <c r="C446" s="2"/>
      <c r="D446" s="72"/>
      <c r="E446" s="4"/>
      <c r="F446" s="173"/>
      <c r="G446" s="352" t="str">
        <f>IFERROR(VLOOKUP(Tabla46[[#This Row],[ID RIESGO]],'1. IDENTIFICACION DEL RIESGO'!$AB$27:$AL$36,11,0),"")</f>
        <v/>
      </c>
      <c r="H446" s="173"/>
      <c r="I446" s="173"/>
      <c r="J446" s="173"/>
      <c r="K446" s="173"/>
      <c r="L446" s="175"/>
      <c r="M446" s="175"/>
      <c r="N446" s="173" t="str">
        <f>IF(Tabla46[[#This Row],[ID RIESGO]]="","",IF(Tabla46[[#This Row],[DESCRIPCION DEL CONTROL]]="",0,15))</f>
        <v/>
      </c>
      <c r="O446" s="169" t="str">
        <f>IF(Tabla46[[#This Row],[ID RIESGO]]="","",IF(Tabla46[[#This Row],[RESPONSABLE DEL CONTROL (CARGO)]]="",0,20))</f>
        <v/>
      </c>
      <c r="P446" s="345">
        <f>IF(Tabla46[[#This Row],[PERIODICIDAD DE EJECUCIÓN DEL CONTROL]]="",0,20)</f>
        <v>0</v>
      </c>
      <c r="Q4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345" t="str">
        <f>IF(ISTEXT(Tabla46[[#This Row],[VALOR EVALUACION DISENO]]),"",IF(Tabla46[[#This Row],[VALOR EVALUACION DISENO]]&gt;96,DATOS!$AV$21,IF(Tabla46[[#This Row],[VALOR EVALUACION DISENO]]&gt;=86,DATOS!$AV$22,DATOS!$AV$23)))</f>
        <v/>
      </c>
      <c r="S446" s="278"/>
      <c r="T446" s="345" t="str">
        <f>IFERROR(VLOOKUP(Tabla46[[#This Row],[% DE CUMPLIMIENTO DE LA EJECUCION DEL CONTROL]],DATOS!$AS$38:$AT$40,2,0),"")</f>
        <v/>
      </c>
      <c r="U446" s="129" t="str">
        <f>IF(Tabla46[[#This Row],[RESULTADO EVALUACIÓN DEL DISEÑO DEL CONTROL]]="","",SUMIFS(DATOS!$AT$49:$AT$57,DATOS!$AR$49:$AR$57,Tabla46[[#This Row],[RESULTADO EVALUACIÓN DEL DISEÑO DEL CONTROL]],DATOS!$AS$49:$AS$57,Tabla46[[#This Row],[RESULTADO EVALUACION DE LA EJECUCION]]))</f>
        <v/>
      </c>
    </row>
    <row r="447" spans="1:21" ht="15" customHeight="1" x14ac:dyDescent="0.25">
      <c r="A447" s="3"/>
      <c r="B447" s="2"/>
      <c r="C447" s="2"/>
      <c r="D447" s="72"/>
      <c r="E447" s="4"/>
      <c r="F447" s="173"/>
      <c r="G447" s="352" t="str">
        <f>IFERROR(VLOOKUP(Tabla46[[#This Row],[ID RIESGO]],'1. IDENTIFICACION DEL RIESGO'!$AB$27:$AL$36,11,0),"")</f>
        <v/>
      </c>
      <c r="H447" s="173"/>
      <c r="I447" s="173"/>
      <c r="J447" s="173"/>
      <c r="K447" s="173"/>
      <c r="L447" s="175"/>
      <c r="M447" s="175"/>
      <c r="N447" s="173" t="str">
        <f>IF(Tabla46[[#This Row],[ID RIESGO]]="","",IF(Tabla46[[#This Row],[DESCRIPCION DEL CONTROL]]="",0,15))</f>
        <v/>
      </c>
      <c r="O447" s="169" t="str">
        <f>IF(Tabla46[[#This Row],[ID RIESGO]]="","",IF(Tabla46[[#This Row],[RESPONSABLE DEL CONTROL (CARGO)]]="",0,20))</f>
        <v/>
      </c>
      <c r="P447" s="345">
        <f>IF(Tabla46[[#This Row],[PERIODICIDAD DE EJECUCIÓN DEL CONTROL]]="",0,20)</f>
        <v>0</v>
      </c>
      <c r="Q4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345" t="str">
        <f>IF(ISTEXT(Tabla46[[#This Row],[VALOR EVALUACION DISENO]]),"",IF(Tabla46[[#This Row],[VALOR EVALUACION DISENO]]&gt;96,DATOS!$AV$21,IF(Tabla46[[#This Row],[VALOR EVALUACION DISENO]]&gt;=86,DATOS!$AV$22,DATOS!$AV$23)))</f>
        <v/>
      </c>
      <c r="S447" s="278"/>
      <c r="T447" s="345" t="str">
        <f>IFERROR(VLOOKUP(Tabla46[[#This Row],[% DE CUMPLIMIENTO DE LA EJECUCION DEL CONTROL]],DATOS!$AS$38:$AT$40,2,0),"")</f>
        <v/>
      </c>
      <c r="U447" s="129" t="str">
        <f>IF(Tabla46[[#This Row],[RESULTADO EVALUACIÓN DEL DISEÑO DEL CONTROL]]="","",SUMIFS(DATOS!$AT$49:$AT$57,DATOS!$AR$49:$AR$57,Tabla46[[#This Row],[RESULTADO EVALUACIÓN DEL DISEÑO DEL CONTROL]],DATOS!$AS$49:$AS$57,Tabla46[[#This Row],[RESULTADO EVALUACION DE LA EJECUCION]]))</f>
        <v/>
      </c>
    </row>
    <row r="448" spans="1:21" ht="15" customHeight="1" x14ac:dyDescent="0.25">
      <c r="A448" s="3"/>
      <c r="B448" s="2"/>
      <c r="C448" s="2"/>
      <c r="D448" s="72"/>
      <c r="E448" s="4"/>
      <c r="F448" s="173"/>
      <c r="G448" s="352" t="str">
        <f>IFERROR(VLOOKUP(Tabla46[[#This Row],[ID RIESGO]],'1. IDENTIFICACION DEL RIESGO'!$AB$27:$AL$36,11,0),"")</f>
        <v/>
      </c>
      <c r="H448" s="173"/>
      <c r="I448" s="173"/>
      <c r="J448" s="173"/>
      <c r="K448" s="173"/>
      <c r="L448" s="175"/>
      <c r="M448" s="175"/>
      <c r="N448" s="173" t="str">
        <f>IF(Tabla46[[#This Row],[ID RIESGO]]="","",IF(Tabla46[[#This Row],[DESCRIPCION DEL CONTROL]]="",0,15))</f>
        <v/>
      </c>
      <c r="O448" s="169" t="str">
        <f>IF(Tabla46[[#This Row],[ID RIESGO]]="","",IF(Tabla46[[#This Row],[RESPONSABLE DEL CONTROL (CARGO)]]="",0,20))</f>
        <v/>
      </c>
      <c r="P448" s="345">
        <f>IF(Tabla46[[#This Row],[PERIODICIDAD DE EJECUCIÓN DEL CONTROL]]="",0,20)</f>
        <v>0</v>
      </c>
      <c r="Q4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345" t="str">
        <f>IF(ISTEXT(Tabla46[[#This Row],[VALOR EVALUACION DISENO]]),"",IF(Tabla46[[#This Row],[VALOR EVALUACION DISENO]]&gt;96,DATOS!$AV$21,IF(Tabla46[[#This Row],[VALOR EVALUACION DISENO]]&gt;=86,DATOS!$AV$22,DATOS!$AV$23)))</f>
        <v/>
      </c>
      <c r="S448" s="278"/>
      <c r="T448" s="345" t="str">
        <f>IFERROR(VLOOKUP(Tabla46[[#This Row],[% DE CUMPLIMIENTO DE LA EJECUCION DEL CONTROL]],DATOS!$AS$38:$AT$40,2,0),"")</f>
        <v/>
      </c>
      <c r="U448" s="129" t="str">
        <f>IF(Tabla46[[#This Row],[RESULTADO EVALUACIÓN DEL DISEÑO DEL CONTROL]]="","",SUMIFS(DATOS!$AT$49:$AT$57,DATOS!$AR$49:$AR$57,Tabla46[[#This Row],[RESULTADO EVALUACIÓN DEL DISEÑO DEL CONTROL]],DATOS!$AS$49:$AS$57,Tabla46[[#This Row],[RESULTADO EVALUACION DE LA EJECUCION]]))</f>
        <v/>
      </c>
    </row>
    <row r="449" spans="1:21" ht="15" customHeight="1" x14ac:dyDescent="0.25">
      <c r="A449" s="3"/>
      <c r="B449" s="2"/>
      <c r="C449" s="2"/>
      <c r="D449" s="72"/>
      <c r="E449" s="4"/>
      <c r="F449" s="173"/>
      <c r="G449" s="352" t="str">
        <f>IFERROR(VLOOKUP(Tabla46[[#This Row],[ID RIESGO]],'1. IDENTIFICACION DEL RIESGO'!$AB$27:$AL$36,11,0),"")</f>
        <v/>
      </c>
      <c r="H449" s="173"/>
      <c r="I449" s="173"/>
      <c r="J449" s="173"/>
      <c r="K449" s="173"/>
      <c r="L449" s="175"/>
      <c r="M449" s="175"/>
      <c r="N449" s="173" t="str">
        <f>IF(Tabla46[[#This Row],[ID RIESGO]]="","",IF(Tabla46[[#This Row],[DESCRIPCION DEL CONTROL]]="",0,15))</f>
        <v/>
      </c>
      <c r="O449" s="169" t="str">
        <f>IF(Tabla46[[#This Row],[ID RIESGO]]="","",IF(Tabla46[[#This Row],[RESPONSABLE DEL CONTROL (CARGO)]]="",0,20))</f>
        <v/>
      </c>
      <c r="P449" s="345">
        <f>IF(Tabla46[[#This Row],[PERIODICIDAD DE EJECUCIÓN DEL CONTROL]]="",0,20)</f>
        <v>0</v>
      </c>
      <c r="Q4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345" t="str">
        <f>IF(ISTEXT(Tabla46[[#This Row],[VALOR EVALUACION DISENO]]),"",IF(Tabla46[[#This Row],[VALOR EVALUACION DISENO]]&gt;96,DATOS!$AV$21,IF(Tabla46[[#This Row],[VALOR EVALUACION DISENO]]&gt;=86,DATOS!$AV$22,DATOS!$AV$23)))</f>
        <v/>
      </c>
      <c r="S449" s="278"/>
      <c r="T449" s="345" t="str">
        <f>IFERROR(VLOOKUP(Tabla46[[#This Row],[% DE CUMPLIMIENTO DE LA EJECUCION DEL CONTROL]],DATOS!$AS$38:$AT$40,2,0),"")</f>
        <v/>
      </c>
      <c r="U449" s="129" t="str">
        <f>IF(Tabla46[[#This Row],[RESULTADO EVALUACIÓN DEL DISEÑO DEL CONTROL]]="","",SUMIFS(DATOS!$AT$49:$AT$57,DATOS!$AR$49:$AR$57,Tabla46[[#This Row],[RESULTADO EVALUACIÓN DEL DISEÑO DEL CONTROL]],DATOS!$AS$49:$AS$57,Tabla46[[#This Row],[RESULTADO EVALUACION DE LA EJECUCION]]))</f>
        <v/>
      </c>
    </row>
    <row r="450" spans="1:21" ht="15" customHeight="1" x14ac:dyDescent="0.25">
      <c r="A450" s="3"/>
      <c r="B450" s="2"/>
      <c r="C450" s="2"/>
      <c r="D450" s="72"/>
      <c r="E450" s="4"/>
      <c r="F450" s="173"/>
      <c r="G450" s="352" t="str">
        <f>IFERROR(VLOOKUP(Tabla46[[#This Row],[ID RIESGO]],'1. IDENTIFICACION DEL RIESGO'!$AB$27:$AL$36,11,0),"")</f>
        <v/>
      </c>
      <c r="H450" s="173"/>
      <c r="I450" s="173"/>
      <c r="J450" s="173"/>
      <c r="K450" s="173"/>
      <c r="L450" s="175"/>
      <c r="M450" s="175"/>
      <c r="N450" s="173" t="str">
        <f>IF(Tabla46[[#This Row],[ID RIESGO]]="","",IF(Tabla46[[#This Row],[DESCRIPCION DEL CONTROL]]="",0,15))</f>
        <v/>
      </c>
      <c r="O450" s="169" t="str">
        <f>IF(Tabla46[[#This Row],[ID RIESGO]]="","",IF(Tabla46[[#This Row],[RESPONSABLE DEL CONTROL (CARGO)]]="",0,20))</f>
        <v/>
      </c>
      <c r="P450" s="345">
        <f>IF(Tabla46[[#This Row],[PERIODICIDAD DE EJECUCIÓN DEL CONTROL]]="",0,20)</f>
        <v>0</v>
      </c>
      <c r="Q4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345" t="str">
        <f>IF(ISTEXT(Tabla46[[#This Row],[VALOR EVALUACION DISENO]]),"",IF(Tabla46[[#This Row],[VALOR EVALUACION DISENO]]&gt;96,DATOS!$AV$21,IF(Tabla46[[#This Row],[VALOR EVALUACION DISENO]]&gt;=86,DATOS!$AV$22,DATOS!$AV$23)))</f>
        <v/>
      </c>
      <c r="S450" s="278"/>
      <c r="T450" s="345" t="str">
        <f>IFERROR(VLOOKUP(Tabla46[[#This Row],[% DE CUMPLIMIENTO DE LA EJECUCION DEL CONTROL]],DATOS!$AS$38:$AT$40,2,0),"")</f>
        <v/>
      </c>
      <c r="U450" s="129" t="str">
        <f>IF(Tabla46[[#This Row],[RESULTADO EVALUACIÓN DEL DISEÑO DEL CONTROL]]="","",SUMIFS(DATOS!$AT$49:$AT$57,DATOS!$AR$49:$AR$57,Tabla46[[#This Row],[RESULTADO EVALUACIÓN DEL DISEÑO DEL CONTROL]],DATOS!$AS$49:$AS$57,Tabla46[[#This Row],[RESULTADO EVALUACION DE LA EJECUCION]]))</f>
        <v/>
      </c>
    </row>
    <row r="451" spans="1:21" ht="15" customHeight="1" x14ac:dyDescent="0.25">
      <c r="A451" s="3"/>
      <c r="B451" s="2"/>
      <c r="C451" s="2"/>
      <c r="D451" s="72"/>
      <c r="E451" s="4"/>
      <c r="F451" s="173"/>
      <c r="G451" s="352" t="str">
        <f>IFERROR(VLOOKUP(Tabla46[[#This Row],[ID RIESGO]],'1. IDENTIFICACION DEL RIESGO'!$AB$27:$AL$36,11,0),"")</f>
        <v/>
      </c>
      <c r="H451" s="173"/>
      <c r="I451" s="173"/>
      <c r="J451" s="173"/>
      <c r="K451" s="173"/>
      <c r="L451" s="175"/>
      <c r="M451" s="175"/>
      <c r="N451" s="173" t="str">
        <f>IF(Tabla46[[#This Row],[ID RIESGO]]="","",IF(Tabla46[[#This Row],[DESCRIPCION DEL CONTROL]]="",0,15))</f>
        <v/>
      </c>
      <c r="O451" s="169" t="str">
        <f>IF(Tabla46[[#This Row],[ID RIESGO]]="","",IF(Tabla46[[#This Row],[RESPONSABLE DEL CONTROL (CARGO)]]="",0,20))</f>
        <v/>
      </c>
      <c r="P451" s="345">
        <f>IF(Tabla46[[#This Row],[PERIODICIDAD DE EJECUCIÓN DEL CONTROL]]="",0,20)</f>
        <v>0</v>
      </c>
      <c r="Q4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345" t="str">
        <f>IF(ISTEXT(Tabla46[[#This Row],[VALOR EVALUACION DISENO]]),"",IF(Tabla46[[#This Row],[VALOR EVALUACION DISENO]]&gt;96,DATOS!$AV$21,IF(Tabla46[[#This Row],[VALOR EVALUACION DISENO]]&gt;=86,DATOS!$AV$22,DATOS!$AV$23)))</f>
        <v/>
      </c>
      <c r="S451" s="278"/>
      <c r="T451" s="345" t="str">
        <f>IFERROR(VLOOKUP(Tabla46[[#This Row],[% DE CUMPLIMIENTO DE LA EJECUCION DEL CONTROL]],DATOS!$AS$38:$AT$40,2,0),"")</f>
        <v/>
      </c>
      <c r="U451" s="129" t="str">
        <f>IF(Tabla46[[#This Row],[RESULTADO EVALUACIÓN DEL DISEÑO DEL CONTROL]]="","",SUMIFS(DATOS!$AT$49:$AT$57,DATOS!$AR$49:$AR$57,Tabla46[[#This Row],[RESULTADO EVALUACIÓN DEL DISEÑO DEL CONTROL]],DATOS!$AS$49:$AS$57,Tabla46[[#This Row],[RESULTADO EVALUACION DE LA EJECUCION]]))</f>
        <v/>
      </c>
    </row>
    <row r="452" spans="1:21" ht="15" customHeight="1" x14ac:dyDescent="0.25">
      <c r="A452" s="3"/>
      <c r="B452" s="2"/>
      <c r="C452" s="2"/>
      <c r="D452" s="72"/>
      <c r="E452" s="4"/>
      <c r="F452" s="173"/>
      <c r="G452" s="352" t="str">
        <f>IFERROR(VLOOKUP(Tabla46[[#This Row],[ID RIESGO]],'1. IDENTIFICACION DEL RIESGO'!$AB$27:$AL$36,11,0),"")</f>
        <v/>
      </c>
      <c r="H452" s="173"/>
      <c r="I452" s="173"/>
      <c r="J452" s="173"/>
      <c r="K452" s="173"/>
      <c r="L452" s="175"/>
      <c r="M452" s="175"/>
      <c r="N452" s="173" t="str">
        <f>IF(Tabla46[[#This Row],[ID RIESGO]]="","",IF(Tabla46[[#This Row],[DESCRIPCION DEL CONTROL]]="",0,15))</f>
        <v/>
      </c>
      <c r="O452" s="169" t="str">
        <f>IF(Tabla46[[#This Row],[ID RIESGO]]="","",IF(Tabla46[[#This Row],[RESPONSABLE DEL CONTROL (CARGO)]]="",0,20))</f>
        <v/>
      </c>
      <c r="P452" s="345">
        <f>IF(Tabla46[[#This Row],[PERIODICIDAD DE EJECUCIÓN DEL CONTROL]]="",0,20)</f>
        <v>0</v>
      </c>
      <c r="Q4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345" t="str">
        <f>IF(ISTEXT(Tabla46[[#This Row],[VALOR EVALUACION DISENO]]),"",IF(Tabla46[[#This Row],[VALOR EVALUACION DISENO]]&gt;96,DATOS!$AV$21,IF(Tabla46[[#This Row],[VALOR EVALUACION DISENO]]&gt;=86,DATOS!$AV$22,DATOS!$AV$23)))</f>
        <v/>
      </c>
      <c r="S452" s="278"/>
      <c r="T452" s="345" t="str">
        <f>IFERROR(VLOOKUP(Tabla46[[#This Row],[% DE CUMPLIMIENTO DE LA EJECUCION DEL CONTROL]],DATOS!$AS$38:$AT$40,2,0),"")</f>
        <v/>
      </c>
      <c r="U452" s="129" t="str">
        <f>IF(Tabla46[[#This Row],[RESULTADO EVALUACIÓN DEL DISEÑO DEL CONTROL]]="","",SUMIFS(DATOS!$AT$49:$AT$57,DATOS!$AR$49:$AR$57,Tabla46[[#This Row],[RESULTADO EVALUACIÓN DEL DISEÑO DEL CONTROL]],DATOS!$AS$49:$AS$57,Tabla46[[#This Row],[RESULTADO EVALUACION DE LA EJECUCION]]))</f>
        <v/>
      </c>
    </row>
    <row r="453" spans="1:21" ht="15" customHeight="1" x14ac:dyDescent="0.25">
      <c r="A453" s="3"/>
      <c r="B453" s="2"/>
      <c r="C453" s="2"/>
      <c r="D453" s="72"/>
      <c r="E453" s="4"/>
      <c r="F453" s="173"/>
      <c r="G453" s="352" t="str">
        <f>IFERROR(VLOOKUP(Tabla46[[#This Row],[ID RIESGO]],'1. IDENTIFICACION DEL RIESGO'!$AB$27:$AL$36,11,0),"")</f>
        <v/>
      </c>
      <c r="H453" s="173"/>
      <c r="I453" s="173"/>
      <c r="J453" s="173"/>
      <c r="K453" s="173"/>
      <c r="L453" s="175"/>
      <c r="M453" s="175"/>
      <c r="N453" s="173" t="str">
        <f>IF(Tabla46[[#This Row],[ID RIESGO]]="","",IF(Tabla46[[#This Row],[DESCRIPCION DEL CONTROL]]="",0,15))</f>
        <v/>
      </c>
      <c r="O453" s="169" t="str">
        <f>IF(Tabla46[[#This Row],[ID RIESGO]]="","",IF(Tabla46[[#This Row],[RESPONSABLE DEL CONTROL (CARGO)]]="",0,20))</f>
        <v/>
      </c>
      <c r="P453" s="345">
        <f>IF(Tabla46[[#This Row],[PERIODICIDAD DE EJECUCIÓN DEL CONTROL]]="",0,20)</f>
        <v>0</v>
      </c>
      <c r="Q4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345" t="str">
        <f>IF(ISTEXT(Tabla46[[#This Row],[VALOR EVALUACION DISENO]]),"",IF(Tabla46[[#This Row],[VALOR EVALUACION DISENO]]&gt;96,DATOS!$AV$21,IF(Tabla46[[#This Row],[VALOR EVALUACION DISENO]]&gt;=86,DATOS!$AV$22,DATOS!$AV$23)))</f>
        <v/>
      </c>
      <c r="S453" s="278"/>
      <c r="T453" s="345" t="str">
        <f>IFERROR(VLOOKUP(Tabla46[[#This Row],[% DE CUMPLIMIENTO DE LA EJECUCION DEL CONTROL]],DATOS!$AS$38:$AT$40,2,0),"")</f>
        <v/>
      </c>
      <c r="U453" s="129" t="str">
        <f>IF(Tabla46[[#This Row],[RESULTADO EVALUACIÓN DEL DISEÑO DEL CONTROL]]="","",SUMIFS(DATOS!$AT$49:$AT$57,DATOS!$AR$49:$AR$57,Tabla46[[#This Row],[RESULTADO EVALUACIÓN DEL DISEÑO DEL CONTROL]],DATOS!$AS$49:$AS$57,Tabla46[[#This Row],[RESULTADO EVALUACION DE LA EJECUCION]]))</f>
        <v/>
      </c>
    </row>
    <row r="454" spans="1:21" ht="15" customHeight="1" x14ac:dyDescent="0.25">
      <c r="A454" s="3"/>
      <c r="B454" s="2"/>
      <c r="C454" s="2"/>
      <c r="D454" s="72"/>
      <c r="E454" s="4"/>
      <c r="F454" s="173"/>
      <c r="G454" s="352" t="str">
        <f>IFERROR(VLOOKUP(Tabla46[[#This Row],[ID RIESGO]],'1. IDENTIFICACION DEL RIESGO'!$AB$27:$AL$36,11,0),"")</f>
        <v/>
      </c>
      <c r="H454" s="173"/>
      <c r="I454" s="173"/>
      <c r="J454" s="173"/>
      <c r="K454" s="173"/>
      <c r="L454" s="175"/>
      <c r="M454" s="175"/>
      <c r="N454" s="173" t="str">
        <f>IF(Tabla46[[#This Row],[ID RIESGO]]="","",IF(Tabla46[[#This Row],[DESCRIPCION DEL CONTROL]]="",0,15))</f>
        <v/>
      </c>
      <c r="O454" s="169" t="str">
        <f>IF(Tabla46[[#This Row],[ID RIESGO]]="","",IF(Tabla46[[#This Row],[RESPONSABLE DEL CONTROL (CARGO)]]="",0,20))</f>
        <v/>
      </c>
      <c r="P454" s="345">
        <f>IF(Tabla46[[#This Row],[PERIODICIDAD DE EJECUCIÓN DEL CONTROL]]="",0,20)</f>
        <v>0</v>
      </c>
      <c r="Q4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345" t="str">
        <f>IF(ISTEXT(Tabla46[[#This Row],[VALOR EVALUACION DISENO]]),"",IF(Tabla46[[#This Row],[VALOR EVALUACION DISENO]]&gt;96,DATOS!$AV$21,IF(Tabla46[[#This Row],[VALOR EVALUACION DISENO]]&gt;=86,DATOS!$AV$22,DATOS!$AV$23)))</f>
        <v/>
      </c>
      <c r="S454" s="278"/>
      <c r="T454" s="345" t="str">
        <f>IFERROR(VLOOKUP(Tabla46[[#This Row],[% DE CUMPLIMIENTO DE LA EJECUCION DEL CONTROL]],DATOS!$AS$38:$AT$40,2,0),"")</f>
        <v/>
      </c>
      <c r="U454" s="129" t="str">
        <f>IF(Tabla46[[#This Row],[RESULTADO EVALUACIÓN DEL DISEÑO DEL CONTROL]]="","",SUMIFS(DATOS!$AT$49:$AT$57,DATOS!$AR$49:$AR$57,Tabla46[[#This Row],[RESULTADO EVALUACIÓN DEL DISEÑO DEL CONTROL]],DATOS!$AS$49:$AS$57,Tabla46[[#This Row],[RESULTADO EVALUACION DE LA EJECUCION]]))</f>
        <v/>
      </c>
    </row>
    <row r="455" spans="1:21" ht="15" customHeight="1" x14ac:dyDescent="0.25">
      <c r="A455" s="3"/>
      <c r="B455" s="2"/>
      <c r="C455" s="2"/>
      <c r="D455" s="72"/>
      <c r="E455" s="4"/>
      <c r="F455" s="173"/>
      <c r="G455" s="352" t="str">
        <f>IFERROR(VLOOKUP(Tabla46[[#This Row],[ID RIESGO]],'1. IDENTIFICACION DEL RIESGO'!$AB$27:$AL$36,11,0),"")</f>
        <v/>
      </c>
      <c r="H455" s="173"/>
      <c r="I455" s="173"/>
      <c r="J455" s="173"/>
      <c r="K455" s="173"/>
      <c r="L455" s="175"/>
      <c r="M455" s="175"/>
      <c r="N455" s="173" t="str">
        <f>IF(Tabla46[[#This Row],[ID RIESGO]]="","",IF(Tabla46[[#This Row],[DESCRIPCION DEL CONTROL]]="",0,15))</f>
        <v/>
      </c>
      <c r="O455" s="169" t="str">
        <f>IF(Tabla46[[#This Row],[ID RIESGO]]="","",IF(Tabla46[[#This Row],[RESPONSABLE DEL CONTROL (CARGO)]]="",0,20))</f>
        <v/>
      </c>
      <c r="P455" s="345">
        <f>IF(Tabla46[[#This Row],[PERIODICIDAD DE EJECUCIÓN DEL CONTROL]]="",0,20)</f>
        <v>0</v>
      </c>
      <c r="Q4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345" t="str">
        <f>IF(ISTEXT(Tabla46[[#This Row],[VALOR EVALUACION DISENO]]),"",IF(Tabla46[[#This Row],[VALOR EVALUACION DISENO]]&gt;96,DATOS!$AV$21,IF(Tabla46[[#This Row],[VALOR EVALUACION DISENO]]&gt;=86,DATOS!$AV$22,DATOS!$AV$23)))</f>
        <v/>
      </c>
      <c r="S455" s="278"/>
      <c r="T455" s="345" t="str">
        <f>IFERROR(VLOOKUP(Tabla46[[#This Row],[% DE CUMPLIMIENTO DE LA EJECUCION DEL CONTROL]],DATOS!$AS$38:$AT$40,2,0),"")</f>
        <v/>
      </c>
      <c r="U455" s="129" t="str">
        <f>IF(Tabla46[[#This Row],[RESULTADO EVALUACIÓN DEL DISEÑO DEL CONTROL]]="","",SUMIFS(DATOS!$AT$49:$AT$57,DATOS!$AR$49:$AR$57,Tabla46[[#This Row],[RESULTADO EVALUACIÓN DEL DISEÑO DEL CONTROL]],DATOS!$AS$49:$AS$57,Tabla46[[#This Row],[RESULTADO EVALUACION DE LA EJECUCION]]))</f>
        <v/>
      </c>
    </row>
    <row r="456" spans="1:21" ht="15" customHeight="1" x14ac:dyDescent="0.25">
      <c r="A456" s="3"/>
      <c r="B456" s="2"/>
      <c r="C456" s="2"/>
      <c r="D456" s="72"/>
      <c r="E456" s="4"/>
      <c r="F456" s="173"/>
      <c r="G456" s="352" t="str">
        <f>IFERROR(VLOOKUP(Tabla46[[#This Row],[ID RIESGO]],'1. IDENTIFICACION DEL RIESGO'!$AB$27:$AL$36,11,0),"")</f>
        <v/>
      </c>
      <c r="H456" s="173"/>
      <c r="I456" s="173"/>
      <c r="J456" s="173"/>
      <c r="K456" s="173"/>
      <c r="L456" s="175"/>
      <c r="M456" s="175"/>
      <c r="N456" s="173" t="str">
        <f>IF(Tabla46[[#This Row],[ID RIESGO]]="","",IF(Tabla46[[#This Row],[DESCRIPCION DEL CONTROL]]="",0,15))</f>
        <v/>
      </c>
      <c r="O456" s="169" t="str">
        <f>IF(Tabla46[[#This Row],[ID RIESGO]]="","",IF(Tabla46[[#This Row],[RESPONSABLE DEL CONTROL (CARGO)]]="",0,20))</f>
        <v/>
      </c>
      <c r="P456" s="345">
        <f>IF(Tabla46[[#This Row],[PERIODICIDAD DE EJECUCIÓN DEL CONTROL]]="",0,20)</f>
        <v>0</v>
      </c>
      <c r="Q4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345" t="str">
        <f>IF(ISTEXT(Tabla46[[#This Row],[VALOR EVALUACION DISENO]]),"",IF(Tabla46[[#This Row],[VALOR EVALUACION DISENO]]&gt;96,DATOS!$AV$21,IF(Tabla46[[#This Row],[VALOR EVALUACION DISENO]]&gt;=86,DATOS!$AV$22,DATOS!$AV$23)))</f>
        <v/>
      </c>
      <c r="S456" s="278"/>
      <c r="T456" s="345" t="str">
        <f>IFERROR(VLOOKUP(Tabla46[[#This Row],[% DE CUMPLIMIENTO DE LA EJECUCION DEL CONTROL]],DATOS!$AS$38:$AT$40,2,0),"")</f>
        <v/>
      </c>
      <c r="U456" s="129" t="str">
        <f>IF(Tabla46[[#This Row],[RESULTADO EVALUACIÓN DEL DISEÑO DEL CONTROL]]="","",SUMIFS(DATOS!$AT$49:$AT$57,DATOS!$AR$49:$AR$57,Tabla46[[#This Row],[RESULTADO EVALUACIÓN DEL DISEÑO DEL CONTROL]],DATOS!$AS$49:$AS$57,Tabla46[[#This Row],[RESULTADO EVALUACION DE LA EJECUCION]]))</f>
        <v/>
      </c>
    </row>
    <row r="457" spans="1:21" ht="15" customHeight="1" x14ac:dyDescent="0.25">
      <c r="A457" s="3"/>
      <c r="B457" s="2"/>
      <c r="C457" s="2"/>
      <c r="D457" s="72"/>
      <c r="E457" s="4"/>
      <c r="F457" s="173"/>
      <c r="G457" s="352" t="str">
        <f>IFERROR(VLOOKUP(Tabla46[[#This Row],[ID RIESGO]],'1. IDENTIFICACION DEL RIESGO'!$AB$27:$AL$36,11,0),"")</f>
        <v/>
      </c>
      <c r="H457" s="173"/>
      <c r="I457" s="173"/>
      <c r="J457" s="173"/>
      <c r="K457" s="173"/>
      <c r="L457" s="175"/>
      <c r="M457" s="175"/>
      <c r="N457" s="173" t="str">
        <f>IF(Tabla46[[#This Row],[ID RIESGO]]="","",IF(Tabla46[[#This Row],[DESCRIPCION DEL CONTROL]]="",0,15))</f>
        <v/>
      </c>
      <c r="O457" s="169" t="str">
        <f>IF(Tabla46[[#This Row],[ID RIESGO]]="","",IF(Tabla46[[#This Row],[RESPONSABLE DEL CONTROL (CARGO)]]="",0,20))</f>
        <v/>
      </c>
      <c r="P457" s="345">
        <f>IF(Tabla46[[#This Row],[PERIODICIDAD DE EJECUCIÓN DEL CONTROL]]="",0,20)</f>
        <v>0</v>
      </c>
      <c r="Q4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345" t="str">
        <f>IF(ISTEXT(Tabla46[[#This Row],[VALOR EVALUACION DISENO]]),"",IF(Tabla46[[#This Row],[VALOR EVALUACION DISENO]]&gt;96,DATOS!$AV$21,IF(Tabla46[[#This Row],[VALOR EVALUACION DISENO]]&gt;=86,DATOS!$AV$22,DATOS!$AV$23)))</f>
        <v/>
      </c>
      <c r="S457" s="278"/>
      <c r="T457" s="345" t="str">
        <f>IFERROR(VLOOKUP(Tabla46[[#This Row],[% DE CUMPLIMIENTO DE LA EJECUCION DEL CONTROL]],DATOS!$AS$38:$AT$40,2,0),"")</f>
        <v/>
      </c>
      <c r="U457" s="129" t="str">
        <f>IF(Tabla46[[#This Row],[RESULTADO EVALUACIÓN DEL DISEÑO DEL CONTROL]]="","",SUMIFS(DATOS!$AT$49:$AT$57,DATOS!$AR$49:$AR$57,Tabla46[[#This Row],[RESULTADO EVALUACIÓN DEL DISEÑO DEL CONTROL]],DATOS!$AS$49:$AS$57,Tabla46[[#This Row],[RESULTADO EVALUACION DE LA EJECUCION]]))</f>
        <v/>
      </c>
    </row>
    <row r="458" spans="1:21" ht="15" customHeight="1" x14ac:dyDescent="0.25">
      <c r="A458" s="3"/>
      <c r="B458" s="2"/>
      <c r="C458" s="2"/>
      <c r="D458" s="72"/>
      <c r="E458" s="4"/>
      <c r="F458" s="173"/>
      <c r="G458" s="352" t="str">
        <f>IFERROR(VLOOKUP(Tabla46[[#This Row],[ID RIESGO]],'1. IDENTIFICACION DEL RIESGO'!$AB$27:$AL$36,11,0),"")</f>
        <v/>
      </c>
      <c r="H458" s="173"/>
      <c r="I458" s="173"/>
      <c r="J458" s="173"/>
      <c r="K458" s="173"/>
      <c r="L458" s="175"/>
      <c r="M458" s="175"/>
      <c r="N458" s="173" t="str">
        <f>IF(Tabla46[[#This Row],[ID RIESGO]]="","",IF(Tabla46[[#This Row],[DESCRIPCION DEL CONTROL]]="",0,15))</f>
        <v/>
      </c>
      <c r="O458" s="169" t="str">
        <f>IF(Tabla46[[#This Row],[ID RIESGO]]="","",IF(Tabla46[[#This Row],[RESPONSABLE DEL CONTROL (CARGO)]]="",0,20))</f>
        <v/>
      </c>
      <c r="P458" s="345">
        <f>IF(Tabla46[[#This Row],[PERIODICIDAD DE EJECUCIÓN DEL CONTROL]]="",0,20)</f>
        <v>0</v>
      </c>
      <c r="Q4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345" t="str">
        <f>IF(ISTEXT(Tabla46[[#This Row],[VALOR EVALUACION DISENO]]),"",IF(Tabla46[[#This Row],[VALOR EVALUACION DISENO]]&gt;96,DATOS!$AV$21,IF(Tabla46[[#This Row],[VALOR EVALUACION DISENO]]&gt;=86,DATOS!$AV$22,DATOS!$AV$23)))</f>
        <v/>
      </c>
      <c r="S458" s="278"/>
      <c r="T458" s="345" t="str">
        <f>IFERROR(VLOOKUP(Tabla46[[#This Row],[% DE CUMPLIMIENTO DE LA EJECUCION DEL CONTROL]],DATOS!$AS$38:$AT$40,2,0),"")</f>
        <v/>
      </c>
      <c r="U458" s="129" t="str">
        <f>IF(Tabla46[[#This Row],[RESULTADO EVALUACIÓN DEL DISEÑO DEL CONTROL]]="","",SUMIFS(DATOS!$AT$49:$AT$57,DATOS!$AR$49:$AR$57,Tabla46[[#This Row],[RESULTADO EVALUACIÓN DEL DISEÑO DEL CONTROL]],DATOS!$AS$49:$AS$57,Tabla46[[#This Row],[RESULTADO EVALUACION DE LA EJECUCION]]))</f>
        <v/>
      </c>
    </row>
    <row r="459" spans="1:21" ht="15" customHeight="1" x14ac:dyDescent="0.25">
      <c r="A459" s="3"/>
      <c r="B459" s="2"/>
      <c r="C459" s="2"/>
      <c r="D459" s="72"/>
      <c r="E459" s="4"/>
      <c r="F459" s="173"/>
      <c r="G459" s="352" t="str">
        <f>IFERROR(VLOOKUP(Tabla46[[#This Row],[ID RIESGO]],'1. IDENTIFICACION DEL RIESGO'!$AB$27:$AL$36,11,0),"")</f>
        <v/>
      </c>
      <c r="H459" s="173"/>
      <c r="I459" s="173"/>
      <c r="J459" s="173"/>
      <c r="K459" s="173"/>
      <c r="L459" s="175"/>
      <c r="M459" s="175"/>
      <c r="N459" s="173" t="str">
        <f>IF(Tabla46[[#This Row],[ID RIESGO]]="","",IF(Tabla46[[#This Row],[DESCRIPCION DEL CONTROL]]="",0,15))</f>
        <v/>
      </c>
      <c r="O459" s="169" t="str">
        <f>IF(Tabla46[[#This Row],[ID RIESGO]]="","",IF(Tabla46[[#This Row],[RESPONSABLE DEL CONTROL (CARGO)]]="",0,20))</f>
        <v/>
      </c>
      <c r="P459" s="345">
        <f>IF(Tabla46[[#This Row],[PERIODICIDAD DE EJECUCIÓN DEL CONTROL]]="",0,20)</f>
        <v>0</v>
      </c>
      <c r="Q4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345" t="str">
        <f>IF(ISTEXT(Tabla46[[#This Row],[VALOR EVALUACION DISENO]]),"",IF(Tabla46[[#This Row],[VALOR EVALUACION DISENO]]&gt;96,DATOS!$AV$21,IF(Tabla46[[#This Row],[VALOR EVALUACION DISENO]]&gt;=86,DATOS!$AV$22,DATOS!$AV$23)))</f>
        <v/>
      </c>
      <c r="S459" s="278"/>
      <c r="T459" s="345" t="str">
        <f>IFERROR(VLOOKUP(Tabla46[[#This Row],[% DE CUMPLIMIENTO DE LA EJECUCION DEL CONTROL]],DATOS!$AS$38:$AT$40,2,0),"")</f>
        <v/>
      </c>
      <c r="U459" s="129" t="str">
        <f>IF(Tabla46[[#This Row],[RESULTADO EVALUACIÓN DEL DISEÑO DEL CONTROL]]="","",SUMIFS(DATOS!$AT$49:$AT$57,DATOS!$AR$49:$AR$57,Tabla46[[#This Row],[RESULTADO EVALUACIÓN DEL DISEÑO DEL CONTROL]],DATOS!$AS$49:$AS$57,Tabla46[[#This Row],[RESULTADO EVALUACION DE LA EJECUCION]]))</f>
        <v/>
      </c>
    </row>
    <row r="460" spans="1:21" ht="15" customHeight="1" x14ac:dyDescent="0.25">
      <c r="A460" s="3"/>
      <c r="B460" s="2"/>
      <c r="C460" s="2"/>
      <c r="D460" s="72"/>
      <c r="E460" s="4"/>
      <c r="F460" s="173"/>
      <c r="G460" s="352" t="str">
        <f>IFERROR(VLOOKUP(Tabla46[[#This Row],[ID RIESGO]],'1. IDENTIFICACION DEL RIESGO'!$AB$27:$AL$36,11,0),"")</f>
        <v/>
      </c>
      <c r="H460" s="173"/>
      <c r="I460" s="173"/>
      <c r="J460" s="173"/>
      <c r="K460" s="173"/>
      <c r="L460" s="175"/>
      <c r="M460" s="175"/>
      <c r="N460" s="173" t="str">
        <f>IF(Tabla46[[#This Row],[ID RIESGO]]="","",IF(Tabla46[[#This Row],[DESCRIPCION DEL CONTROL]]="",0,15))</f>
        <v/>
      </c>
      <c r="O460" s="169" t="str">
        <f>IF(Tabla46[[#This Row],[ID RIESGO]]="","",IF(Tabla46[[#This Row],[RESPONSABLE DEL CONTROL (CARGO)]]="",0,20))</f>
        <v/>
      </c>
      <c r="P460" s="345">
        <f>IF(Tabla46[[#This Row],[PERIODICIDAD DE EJECUCIÓN DEL CONTROL]]="",0,20)</f>
        <v>0</v>
      </c>
      <c r="Q4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345" t="str">
        <f>IF(ISTEXT(Tabla46[[#This Row],[VALOR EVALUACION DISENO]]),"",IF(Tabla46[[#This Row],[VALOR EVALUACION DISENO]]&gt;96,DATOS!$AV$21,IF(Tabla46[[#This Row],[VALOR EVALUACION DISENO]]&gt;=86,DATOS!$AV$22,DATOS!$AV$23)))</f>
        <v/>
      </c>
      <c r="S460" s="278"/>
      <c r="T460" s="345" t="str">
        <f>IFERROR(VLOOKUP(Tabla46[[#This Row],[% DE CUMPLIMIENTO DE LA EJECUCION DEL CONTROL]],DATOS!$AS$38:$AT$40,2,0),"")</f>
        <v/>
      </c>
      <c r="U460" s="129" t="str">
        <f>IF(Tabla46[[#This Row],[RESULTADO EVALUACIÓN DEL DISEÑO DEL CONTROL]]="","",SUMIFS(DATOS!$AT$49:$AT$57,DATOS!$AR$49:$AR$57,Tabla46[[#This Row],[RESULTADO EVALUACIÓN DEL DISEÑO DEL CONTROL]],DATOS!$AS$49:$AS$57,Tabla46[[#This Row],[RESULTADO EVALUACION DE LA EJECUCION]]))</f>
        <v/>
      </c>
    </row>
    <row r="461" spans="1:21" ht="15" customHeight="1" x14ac:dyDescent="0.25">
      <c r="A461" s="3"/>
      <c r="B461" s="2"/>
      <c r="C461" s="2"/>
      <c r="D461" s="72"/>
      <c r="E461" s="4"/>
      <c r="F461" s="173"/>
      <c r="G461" s="352" t="str">
        <f>IFERROR(VLOOKUP(Tabla46[[#This Row],[ID RIESGO]],'1. IDENTIFICACION DEL RIESGO'!$AB$27:$AL$36,11,0),"")</f>
        <v/>
      </c>
      <c r="H461" s="173"/>
      <c r="I461" s="173"/>
      <c r="J461" s="173"/>
      <c r="K461" s="173"/>
      <c r="L461" s="175"/>
      <c r="M461" s="175"/>
      <c r="N461" s="173" t="str">
        <f>IF(Tabla46[[#This Row],[ID RIESGO]]="","",IF(Tabla46[[#This Row],[DESCRIPCION DEL CONTROL]]="",0,15))</f>
        <v/>
      </c>
      <c r="O461" s="169" t="str">
        <f>IF(Tabla46[[#This Row],[ID RIESGO]]="","",IF(Tabla46[[#This Row],[RESPONSABLE DEL CONTROL (CARGO)]]="",0,20))</f>
        <v/>
      </c>
      <c r="P461" s="345">
        <f>IF(Tabla46[[#This Row],[PERIODICIDAD DE EJECUCIÓN DEL CONTROL]]="",0,20)</f>
        <v>0</v>
      </c>
      <c r="Q4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345" t="str">
        <f>IF(ISTEXT(Tabla46[[#This Row],[VALOR EVALUACION DISENO]]),"",IF(Tabla46[[#This Row],[VALOR EVALUACION DISENO]]&gt;96,DATOS!$AV$21,IF(Tabla46[[#This Row],[VALOR EVALUACION DISENO]]&gt;=86,DATOS!$AV$22,DATOS!$AV$23)))</f>
        <v/>
      </c>
      <c r="S461" s="278"/>
      <c r="T461" s="345" t="str">
        <f>IFERROR(VLOOKUP(Tabla46[[#This Row],[% DE CUMPLIMIENTO DE LA EJECUCION DEL CONTROL]],DATOS!$AS$38:$AT$40,2,0),"")</f>
        <v/>
      </c>
      <c r="U461" s="129" t="str">
        <f>IF(Tabla46[[#This Row],[RESULTADO EVALUACIÓN DEL DISEÑO DEL CONTROL]]="","",SUMIFS(DATOS!$AT$49:$AT$57,DATOS!$AR$49:$AR$57,Tabla46[[#This Row],[RESULTADO EVALUACIÓN DEL DISEÑO DEL CONTROL]],DATOS!$AS$49:$AS$57,Tabla46[[#This Row],[RESULTADO EVALUACION DE LA EJECUCION]]))</f>
        <v/>
      </c>
    </row>
    <row r="462" spans="1:21" ht="15" customHeight="1" x14ac:dyDescent="0.25">
      <c r="A462" s="3"/>
      <c r="B462" s="2"/>
      <c r="C462" s="2"/>
      <c r="D462" s="72"/>
      <c r="E462" s="4"/>
      <c r="F462" s="173"/>
      <c r="G462" s="352" t="str">
        <f>IFERROR(VLOOKUP(Tabla46[[#This Row],[ID RIESGO]],'1. IDENTIFICACION DEL RIESGO'!$AB$27:$AL$36,11,0),"")</f>
        <v/>
      </c>
      <c r="H462" s="173"/>
      <c r="I462" s="173"/>
      <c r="J462" s="173"/>
      <c r="K462" s="173"/>
      <c r="L462" s="175"/>
      <c r="M462" s="175"/>
      <c r="N462" s="173" t="str">
        <f>IF(Tabla46[[#This Row],[ID RIESGO]]="","",IF(Tabla46[[#This Row],[DESCRIPCION DEL CONTROL]]="",0,15))</f>
        <v/>
      </c>
      <c r="O462" s="169" t="str">
        <f>IF(Tabla46[[#This Row],[ID RIESGO]]="","",IF(Tabla46[[#This Row],[RESPONSABLE DEL CONTROL (CARGO)]]="",0,20))</f>
        <v/>
      </c>
      <c r="P462" s="345">
        <f>IF(Tabla46[[#This Row],[PERIODICIDAD DE EJECUCIÓN DEL CONTROL]]="",0,20)</f>
        <v>0</v>
      </c>
      <c r="Q4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345" t="str">
        <f>IF(ISTEXT(Tabla46[[#This Row],[VALOR EVALUACION DISENO]]),"",IF(Tabla46[[#This Row],[VALOR EVALUACION DISENO]]&gt;96,DATOS!$AV$21,IF(Tabla46[[#This Row],[VALOR EVALUACION DISENO]]&gt;=86,DATOS!$AV$22,DATOS!$AV$23)))</f>
        <v/>
      </c>
      <c r="S462" s="278"/>
      <c r="T462" s="345" t="str">
        <f>IFERROR(VLOOKUP(Tabla46[[#This Row],[% DE CUMPLIMIENTO DE LA EJECUCION DEL CONTROL]],DATOS!$AS$38:$AT$40,2,0),"")</f>
        <v/>
      </c>
      <c r="U462" s="129" t="str">
        <f>IF(Tabla46[[#This Row],[RESULTADO EVALUACIÓN DEL DISEÑO DEL CONTROL]]="","",SUMIFS(DATOS!$AT$49:$AT$57,DATOS!$AR$49:$AR$57,Tabla46[[#This Row],[RESULTADO EVALUACIÓN DEL DISEÑO DEL CONTROL]],DATOS!$AS$49:$AS$57,Tabla46[[#This Row],[RESULTADO EVALUACION DE LA EJECUCION]]))</f>
        <v/>
      </c>
    </row>
    <row r="463" spans="1:21" ht="15" customHeight="1" x14ac:dyDescent="0.25">
      <c r="A463" s="3"/>
      <c r="B463" s="2"/>
      <c r="C463" s="2"/>
      <c r="D463" s="72"/>
      <c r="E463" s="4"/>
      <c r="F463" s="173"/>
      <c r="G463" s="352" t="str">
        <f>IFERROR(VLOOKUP(Tabla46[[#This Row],[ID RIESGO]],'1. IDENTIFICACION DEL RIESGO'!$AB$27:$AL$36,11,0),"")</f>
        <v/>
      </c>
      <c r="H463" s="173"/>
      <c r="I463" s="173"/>
      <c r="J463" s="173"/>
      <c r="K463" s="173"/>
      <c r="L463" s="175"/>
      <c r="M463" s="175"/>
      <c r="N463" s="173" t="str">
        <f>IF(Tabla46[[#This Row],[ID RIESGO]]="","",IF(Tabla46[[#This Row],[DESCRIPCION DEL CONTROL]]="",0,15))</f>
        <v/>
      </c>
      <c r="O463" s="169" t="str">
        <f>IF(Tabla46[[#This Row],[ID RIESGO]]="","",IF(Tabla46[[#This Row],[RESPONSABLE DEL CONTROL (CARGO)]]="",0,20))</f>
        <v/>
      </c>
      <c r="P463" s="345">
        <f>IF(Tabla46[[#This Row],[PERIODICIDAD DE EJECUCIÓN DEL CONTROL]]="",0,20)</f>
        <v>0</v>
      </c>
      <c r="Q4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345" t="str">
        <f>IF(ISTEXT(Tabla46[[#This Row],[VALOR EVALUACION DISENO]]),"",IF(Tabla46[[#This Row],[VALOR EVALUACION DISENO]]&gt;96,DATOS!$AV$21,IF(Tabla46[[#This Row],[VALOR EVALUACION DISENO]]&gt;=86,DATOS!$AV$22,DATOS!$AV$23)))</f>
        <v/>
      </c>
      <c r="S463" s="278"/>
      <c r="T463" s="345" t="str">
        <f>IFERROR(VLOOKUP(Tabla46[[#This Row],[% DE CUMPLIMIENTO DE LA EJECUCION DEL CONTROL]],DATOS!$AS$38:$AT$40,2,0),"")</f>
        <v/>
      </c>
      <c r="U463" s="129" t="str">
        <f>IF(Tabla46[[#This Row],[RESULTADO EVALUACIÓN DEL DISEÑO DEL CONTROL]]="","",SUMIFS(DATOS!$AT$49:$AT$57,DATOS!$AR$49:$AR$57,Tabla46[[#This Row],[RESULTADO EVALUACIÓN DEL DISEÑO DEL CONTROL]],DATOS!$AS$49:$AS$57,Tabla46[[#This Row],[RESULTADO EVALUACION DE LA EJECUCION]]))</f>
        <v/>
      </c>
    </row>
    <row r="464" spans="1:21" ht="15" customHeight="1" x14ac:dyDescent="0.25">
      <c r="A464" s="3"/>
      <c r="B464" s="2"/>
      <c r="C464" s="2"/>
      <c r="D464" s="72"/>
      <c r="E464" s="4"/>
      <c r="F464" s="173"/>
      <c r="G464" s="352" t="str">
        <f>IFERROR(VLOOKUP(Tabla46[[#This Row],[ID RIESGO]],'1. IDENTIFICACION DEL RIESGO'!$AB$27:$AL$36,11,0),"")</f>
        <v/>
      </c>
      <c r="H464" s="173"/>
      <c r="I464" s="173"/>
      <c r="J464" s="173"/>
      <c r="K464" s="173"/>
      <c r="L464" s="175"/>
      <c r="M464" s="175"/>
      <c r="N464" s="173" t="str">
        <f>IF(Tabla46[[#This Row],[ID RIESGO]]="","",IF(Tabla46[[#This Row],[DESCRIPCION DEL CONTROL]]="",0,15))</f>
        <v/>
      </c>
      <c r="O464" s="169" t="str">
        <f>IF(Tabla46[[#This Row],[ID RIESGO]]="","",IF(Tabla46[[#This Row],[RESPONSABLE DEL CONTROL (CARGO)]]="",0,20))</f>
        <v/>
      </c>
      <c r="P464" s="345">
        <f>IF(Tabla46[[#This Row],[PERIODICIDAD DE EJECUCIÓN DEL CONTROL]]="",0,20)</f>
        <v>0</v>
      </c>
      <c r="Q4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345" t="str">
        <f>IF(ISTEXT(Tabla46[[#This Row],[VALOR EVALUACION DISENO]]),"",IF(Tabla46[[#This Row],[VALOR EVALUACION DISENO]]&gt;96,DATOS!$AV$21,IF(Tabla46[[#This Row],[VALOR EVALUACION DISENO]]&gt;=86,DATOS!$AV$22,DATOS!$AV$23)))</f>
        <v/>
      </c>
      <c r="S464" s="278"/>
      <c r="T464" s="345" t="str">
        <f>IFERROR(VLOOKUP(Tabla46[[#This Row],[% DE CUMPLIMIENTO DE LA EJECUCION DEL CONTROL]],DATOS!$AS$38:$AT$40,2,0),"")</f>
        <v/>
      </c>
      <c r="U464" s="129" t="str">
        <f>IF(Tabla46[[#This Row],[RESULTADO EVALUACIÓN DEL DISEÑO DEL CONTROL]]="","",SUMIFS(DATOS!$AT$49:$AT$57,DATOS!$AR$49:$AR$57,Tabla46[[#This Row],[RESULTADO EVALUACIÓN DEL DISEÑO DEL CONTROL]],DATOS!$AS$49:$AS$57,Tabla46[[#This Row],[RESULTADO EVALUACION DE LA EJECUCION]]))</f>
        <v/>
      </c>
    </row>
    <row r="465" spans="1:21" ht="15" customHeight="1" x14ac:dyDescent="0.25">
      <c r="A465" s="3"/>
      <c r="B465" s="2"/>
      <c r="C465" s="2"/>
      <c r="D465" s="72"/>
      <c r="E465" s="4"/>
      <c r="F465" s="173"/>
      <c r="G465" s="352" t="str">
        <f>IFERROR(VLOOKUP(Tabla46[[#This Row],[ID RIESGO]],'1. IDENTIFICACION DEL RIESGO'!$AB$27:$AL$36,11,0),"")</f>
        <v/>
      </c>
      <c r="H465" s="173"/>
      <c r="I465" s="173"/>
      <c r="J465" s="173"/>
      <c r="K465" s="173"/>
      <c r="L465" s="175"/>
      <c r="M465" s="175"/>
      <c r="N465" s="173" t="str">
        <f>IF(Tabla46[[#This Row],[ID RIESGO]]="","",IF(Tabla46[[#This Row],[DESCRIPCION DEL CONTROL]]="",0,15))</f>
        <v/>
      </c>
      <c r="O465" s="169" t="str">
        <f>IF(Tabla46[[#This Row],[ID RIESGO]]="","",IF(Tabla46[[#This Row],[RESPONSABLE DEL CONTROL (CARGO)]]="",0,20))</f>
        <v/>
      </c>
      <c r="P465" s="345">
        <f>IF(Tabla46[[#This Row],[PERIODICIDAD DE EJECUCIÓN DEL CONTROL]]="",0,20)</f>
        <v>0</v>
      </c>
      <c r="Q4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345" t="str">
        <f>IF(ISTEXT(Tabla46[[#This Row],[VALOR EVALUACION DISENO]]),"",IF(Tabla46[[#This Row],[VALOR EVALUACION DISENO]]&gt;96,DATOS!$AV$21,IF(Tabla46[[#This Row],[VALOR EVALUACION DISENO]]&gt;=86,DATOS!$AV$22,DATOS!$AV$23)))</f>
        <v/>
      </c>
      <c r="S465" s="278"/>
      <c r="T465" s="345" t="str">
        <f>IFERROR(VLOOKUP(Tabla46[[#This Row],[% DE CUMPLIMIENTO DE LA EJECUCION DEL CONTROL]],DATOS!$AS$38:$AT$40,2,0),"")</f>
        <v/>
      </c>
      <c r="U465" s="129" t="str">
        <f>IF(Tabla46[[#This Row],[RESULTADO EVALUACIÓN DEL DISEÑO DEL CONTROL]]="","",SUMIFS(DATOS!$AT$49:$AT$57,DATOS!$AR$49:$AR$57,Tabla46[[#This Row],[RESULTADO EVALUACIÓN DEL DISEÑO DEL CONTROL]],DATOS!$AS$49:$AS$57,Tabla46[[#This Row],[RESULTADO EVALUACION DE LA EJECUCION]]))</f>
        <v/>
      </c>
    </row>
    <row r="466" spans="1:21" ht="15" customHeight="1" x14ac:dyDescent="0.25">
      <c r="A466" s="3"/>
      <c r="B466" s="2"/>
      <c r="C466" s="2"/>
      <c r="D466" s="72"/>
      <c r="E466" s="4"/>
      <c r="F466" s="173"/>
      <c r="G466" s="352" t="str">
        <f>IFERROR(VLOOKUP(Tabla46[[#This Row],[ID RIESGO]],'1. IDENTIFICACION DEL RIESGO'!$AB$27:$AL$36,11,0),"")</f>
        <v/>
      </c>
      <c r="H466" s="173"/>
      <c r="I466" s="173"/>
      <c r="J466" s="173"/>
      <c r="K466" s="173"/>
      <c r="L466" s="175"/>
      <c r="M466" s="175"/>
      <c r="N466" s="173" t="str">
        <f>IF(Tabla46[[#This Row],[ID RIESGO]]="","",IF(Tabla46[[#This Row],[DESCRIPCION DEL CONTROL]]="",0,15))</f>
        <v/>
      </c>
      <c r="O466" s="169" t="str">
        <f>IF(Tabla46[[#This Row],[ID RIESGO]]="","",IF(Tabla46[[#This Row],[RESPONSABLE DEL CONTROL (CARGO)]]="",0,20))</f>
        <v/>
      </c>
      <c r="P466" s="345">
        <f>IF(Tabla46[[#This Row],[PERIODICIDAD DE EJECUCIÓN DEL CONTROL]]="",0,20)</f>
        <v>0</v>
      </c>
      <c r="Q4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6" s="345" t="str">
        <f>IF(ISTEXT(Tabla46[[#This Row],[VALOR EVALUACION DISENO]]),"",IF(Tabla46[[#This Row],[VALOR EVALUACION DISENO]]&gt;96,DATOS!$AV$21,IF(Tabla46[[#This Row],[VALOR EVALUACION DISENO]]&gt;=86,DATOS!$AV$22,DATOS!$AV$23)))</f>
        <v/>
      </c>
      <c r="S466" s="278"/>
      <c r="T466" s="345" t="str">
        <f>IFERROR(VLOOKUP(Tabla46[[#This Row],[% DE CUMPLIMIENTO DE LA EJECUCION DEL CONTROL]],DATOS!$AS$38:$AT$40,2,0),"")</f>
        <v/>
      </c>
      <c r="U466" s="129" t="str">
        <f>IF(Tabla46[[#This Row],[RESULTADO EVALUACIÓN DEL DISEÑO DEL CONTROL]]="","",SUMIFS(DATOS!$AT$49:$AT$57,DATOS!$AR$49:$AR$57,Tabla46[[#This Row],[RESULTADO EVALUACIÓN DEL DISEÑO DEL CONTROL]],DATOS!$AS$49:$AS$57,Tabla46[[#This Row],[RESULTADO EVALUACION DE LA EJECUCION]]))</f>
        <v/>
      </c>
    </row>
    <row r="467" spans="1:21" ht="15" customHeight="1" x14ac:dyDescent="0.25">
      <c r="A467" s="3"/>
      <c r="B467" s="2"/>
      <c r="C467" s="2"/>
      <c r="D467" s="72"/>
      <c r="E467" s="4"/>
      <c r="F467" s="173"/>
      <c r="G467" s="352" t="str">
        <f>IFERROR(VLOOKUP(Tabla46[[#This Row],[ID RIESGO]],'1. IDENTIFICACION DEL RIESGO'!$AB$27:$AL$36,11,0),"")</f>
        <v/>
      </c>
      <c r="H467" s="173"/>
      <c r="I467" s="173"/>
      <c r="J467" s="173"/>
      <c r="K467" s="173"/>
      <c r="L467" s="175"/>
      <c r="M467" s="175"/>
      <c r="N467" s="173" t="str">
        <f>IF(Tabla46[[#This Row],[ID RIESGO]]="","",IF(Tabla46[[#This Row],[DESCRIPCION DEL CONTROL]]="",0,15))</f>
        <v/>
      </c>
      <c r="O467" s="169" t="str">
        <f>IF(Tabla46[[#This Row],[ID RIESGO]]="","",IF(Tabla46[[#This Row],[RESPONSABLE DEL CONTROL (CARGO)]]="",0,20))</f>
        <v/>
      </c>
      <c r="P467" s="345">
        <f>IF(Tabla46[[#This Row],[PERIODICIDAD DE EJECUCIÓN DEL CONTROL]]="",0,20)</f>
        <v>0</v>
      </c>
      <c r="Q4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7" s="345" t="str">
        <f>IF(ISTEXT(Tabla46[[#This Row],[VALOR EVALUACION DISENO]]),"",IF(Tabla46[[#This Row],[VALOR EVALUACION DISENO]]&gt;96,DATOS!$AV$21,IF(Tabla46[[#This Row],[VALOR EVALUACION DISENO]]&gt;=86,DATOS!$AV$22,DATOS!$AV$23)))</f>
        <v/>
      </c>
      <c r="S467" s="278"/>
      <c r="T467" s="345" t="str">
        <f>IFERROR(VLOOKUP(Tabla46[[#This Row],[% DE CUMPLIMIENTO DE LA EJECUCION DEL CONTROL]],DATOS!$AS$38:$AT$40,2,0),"")</f>
        <v/>
      </c>
      <c r="U467" s="129" t="str">
        <f>IF(Tabla46[[#This Row],[RESULTADO EVALUACIÓN DEL DISEÑO DEL CONTROL]]="","",SUMIFS(DATOS!$AT$49:$AT$57,DATOS!$AR$49:$AR$57,Tabla46[[#This Row],[RESULTADO EVALUACIÓN DEL DISEÑO DEL CONTROL]],DATOS!$AS$49:$AS$57,Tabla46[[#This Row],[RESULTADO EVALUACION DE LA EJECUCION]]))</f>
        <v/>
      </c>
    </row>
    <row r="468" spans="1:21" ht="15" customHeight="1" x14ac:dyDescent="0.25">
      <c r="A468" s="3"/>
      <c r="B468" s="2"/>
      <c r="C468" s="2"/>
      <c r="D468" s="72"/>
      <c r="E468" s="4"/>
      <c r="F468" s="173"/>
      <c r="G468" s="352" t="str">
        <f>IFERROR(VLOOKUP(Tabla46[[#This Row],[ID RIESGO]],'1. IDENTIFICACION DEL RIESGO'!$AB$27:$AL$36,11,0),"")</f>
        <v/>
      </c>
      <c r="H468" s="173"/>
      <c r="I468" s="173"/>
      <c r="J468" s="173"/>
      <c r="K468" s="173"/>
      <c r="L468" s="175"/>
      <c r="M468" s="175"/>
      <c r="N468" s="173" t="str">
        <f>IF(Tabla46[[#This Row],[ID RIESGO]]="","",IF(Tabla46[[#This Row],[DESCRIPCION DEL CONTROL]]="",0,15))</f>
        <v/>
      </c>
      <c r="O468" s="169" t="str">
        <f>IF(Tabla46[[#This Row],[ID RIESGO]]="","",IF(Tabla46[[#This Row],[RESPONSABLE DEL CONTROL (CARGO)]]="",0,20))</f>
        <v/>
      </c>
      <c r="P468" s="345">
        <f>IF(Tabla46[[#This Row],[PERIODICIDAD DE EJECUCIÓN DEL CONTROL]]="",0,20)</f>
        <v>0</v>
      </c>
      <c r="Q4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8" s="345" t="str">
        <f>IF(ISTEXT(Tabla46[[#This Row],[VALOR EVALUACION DISENO]]),"",IF(Tabla46[[#This Row],[VALOR EVALUACION DISENO]]&gt;96,DATOS!$AV$21,IF(Tabla46[[#This Row],[VALOR EVALUACION DISENO]]&gt;=86,DATOS!$AV$22,DATOS!$AV$23)))</f>
        <v/>
      </c>
      <c r="S468" s="278"/>
      <c r="T468" s="345" t="str">
        <f>IFERROR(VLOOKUP(Tabla46[[#This Row],[% DE CUMPLIMIENTO DE LA EJECUCION DEL CONTROL]],DATOS!$AS$38:$AT$40,2,0),"")</f>
        <v/>
      </c>
      <c r="U468" s="129" t="str">
        <f>IF(Tabla46[[#This Row],[RESULTADO EVALUACIÓN DEL DISEÑO DEL CONTROL]]="","",SUMIFS(DATOS!$AT$49:$AT$57,DATOS!$AR$49:$AR$57,Tabla46[[#This Row],[RESULTADO EVALUACIÓN DEL DISEÑO DEL CONTROL]],DATOS!$AS$49:$AS$57,Tabla46[[#This Row],[RESULTADO EVALUACION DE LA EJECUCION]]))</f>
        <v/>
      </c>
    </row>
    <row r="469" spans="1:21" ht="15" customHeight="1" x14ac:dyDescent="0.25">
      <c r="A469" s="3"/>
      <c r="B469" s="2"/>
      <c r="C469" s="2"/>
      <c r="D469" s="72"/>
      <c r="E469" s="4"/>
      <c r="F469" s="173"/>
      <c r="G469" s="352" t="str">
        <f>IFERROR(VLOOKUP(Tabla46[[#This Row],[ID RIESGO]],'1. IDENTIFICACION DEL RIESGO'!$AB$27:$AL$36,11,0),"")</f>
        <v/>
      </c>
      <c r="H469" s="173"/>
      <c r="I469" s="173"/>
      <c r="J469" s="173"/>
      <c r="K469" s="173"/>
      <c r="L469" s="175"/>
      <c r="M469" s="175"/>
      <c r="N469" s="173" t="str">
        <f>IF(Tabla46[[#This Row],[ID RIESGO]]="","",IF(Tabla46[[#This Row],[DESCRIPCION DEL CONTROL]]="",0,15))</f>
        <v/>
      </c>
      <c r="O469" s="169" t="str">
        <f>IF(Tabla46[[#This Row],[ID RIESGO]]="","",IF(Tabla46[[#This Row],[RESPONSABLE DEL CONTROL (CARGO)]]="",0,20))</f>
        <v/>
      </c>
      <c r="P469" s="345">
        <f>IF(Tabla46[[#This Row],[PERIODICIDAD DE EJECUCIÓN DEL CONTROL]]="",0,20)</f>
        <v>0</v>
      </c>
      <c r="Q4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9" s="345" t="str">
        <f>IF(ISTEXT(Tabla46[[#This Row],[VALOR EVALUACION DISENO]]),"",IF(Tabla46[[#This Row],[VALOR EVALUACION DISENO]]&gt;96,DATOS!$AV$21,IF(Tabla46[[#This Row],[VALOR EVALUACION DISENO]]&gt;=86,DATOS!$AV$22,DATOS!$AV$23)))</f>
        <v/>
      </c>
      <c r="S469" s="278"/>
      <c r="T469" s="345" t="str">
        <f>IFERROR(VLOOKUP(Tabla46[[#This Row],[% DE CUMPLIMIENTO DE LA EJECUCION DEL CONTROL]],DATOS!$AS$38:$AT$40,2,0),"")</f>
        <v/>
      </c>
      <c r="U469" s="129" t="str">
        <f>IF(Tabla46[[#This Row],[RESULTADO EVALUACIÓN DEL DISEÑO DEL CONTROL]]="","",SUMIFS(DATOS!$AT$49:$AT$57,DATOS!$AR$49:$AR$57,Tabla46[[#This Row],[RESULTADO EVALUACIÓN DEL DISEÑO DEL CONTROL]],DATOS!$AS$49:$AS$57,Tabla46[[#This Row],[RESULTADO EVALUACION DE LA EJECUCION]]))</f>
        <v/>
      </c>
    </row>
    <row r="470" spans="1:21" ht="15" customHeight="1" x14ac:dyDescent="0.25">
      <c r="A470" s="3"/>
      <c r="B470" s="2"/>
      <c r="C470" s="2"/>
      <c r="D470" s="72"/>
      <c r="E470" s="4"/>
      <c r="F470" s="173"/>
      <c r="G470" s="352" t="str">
        <f>IFERROR(VLOOKUP(Tabla46[[#This Row],[ID RIESGO]],'1. IDENTIFICACION DEL RIESGO'!$AB$27:$AL$36,11,0),"")</f>
        <v/>
      </c>
      <c r="H470" s="173"/>
      <c r="I470" s="173"/>
      <c r="J470" s="173"/>
      <c r="K470" s="173"/>
      <c r="L470" s="175"/>
      <c r="M470" s="175"/>
      <c r="N470" s="173" t="str">
        <f>IF(Tabla46[[#This Row],[ID RIESGO]]="","",IF(Tabla46[[#This Row],[DESCRIPCION DEL CONTROL]]="",0,15))</f>
        <v/>
      </c>
      <c r="O470" s="169" t="str">
        <f>IF(Tabla46[[#This Row],[ID RIESGO]]="","",IF(Tabla46[[#This Row],[RESPONSABLE DEL CONTROL (CARGO)]]="",0,20))</f>
        <v/>
      </c>
      <c r="P470" s="345">
        <f>IF(Tabla46[[#This Row],[PERIODICIDAD DE EJECUCIÓN DEL CONTROL]]="",0,20)</f>
        <v>0</v>
      </c>
      <c r="Q4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0" s="345" t="str">
        <f>IF(ISTEXT(Tabla46[[#This Row],[VALOR EVALUACION DISENO]]),"",IF(Tabla46[[#This Row],[VALOR EVALUACION DISENO]]&gt;96,DATOS!$AV$21,IF(Tabla46[[#This Row],[VALOR EVALUACION DISENO]]&gt;=86,DATOS!$AV$22,DATOS!$AV$23)))</f>
        <v/>
      </c>
      <c r="S470" s="278"/>
      <c r="T470" s="345" t="str">
        <f>IFERROR(VLOOKUP(Tabla46[[#This Row],[% DE CUMPLIMIENTO DE LA EJECUCION DEL CONTROL]],DATOS!$AS$38:$AT$40,2,0),"")</f>
        <v/>
      </c>
      <c r="U470" s="129" t="str">
        <f>IF(Tabla46[[#This Row],[RESULTADO EVALUACIÓN DEL DISEÑO DEL CONTROL]]="","",SUMIFS(DATOS!$AT$49:$AT$57,DATOS!$AR$49:$AR$57,Tabla46[[#This Row],[RESULTADO EVALUACIÓN DEL DISEÑO DEL CONTROL]],DATOS!$AS$49:$AS$57,Tabla46[[#This Row],[RESULTADO EVALUACION DE LA EJECUCION]]))</f>
        <v/>
      </c>
    </row>
    <row r="471" spans="1:21" ht="15" customHeight="1" x14ac:dyDescent="0.25">
      <c r="A471" s="3"/>
      <c r="B471" s="2"/>
      <c r="C471" s="2"/>
      <c r="D471" s="72"/>
      <c r="E471" s="4"/>
      <c r="F471" s="173"/>
      <c r="G471" s="352" t="str">
        <f>IFERROR(VLOOKUP(Tabla46[[#This Row],[ID RIESGO]],'1. IDENTIFICACION DEL RIESGO'!$AB$27:$AL$36,11,0),"")</f>
        <v/>
      </c>
      <c r="H471" s="173"/>
      <c r="I471" s="173"/>
      <c r="J471" s="173"/>
      <c r="K471" s="173"/>
      <c r="L471" s="175"/>
      <c r="M471" s="175"/>
      <c r="N471" s="173" t="str">
        <f>IF(Tabla46[[#This Row],[ID RIESGO]]="","",IF(Tabla46[[#This Row],[DESCRIPCION DEL CONTROL]]="",0,15))</f>
        <v/>
      </c>
      <c r="O471" s="169" t="str">
        <f>IF(Tabla46[[#This Row],[ID RIESGO]]="","",IF(Tabla46[[#This Row],[RESPONSABLE DEL CONTROL (CARGO)]]="",0,20))</f>
        <v/>
      </c>
      <c r="P471" s="345">
        <f>IF(Tabla46[[#This Row],[PERIODICIDAD DE EJECUCIÓN DEL CONTROL]]="",0,20)</f>
        <v>0</v>
      </c>
      <c r="Q4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1" s="345" t="str">
        <f>IF(ISTEXT(Tabla46[[#This Row],[VALOR EVALUACION DISENO]]),"",IF(Tabla46[[#This Row],[VALOR EVALUACION DISENO]]&gt;96,DATOS!$AV$21,IF(Tabla46[[#This Row],[VALOR EVALUACION DISENO]]&gt;=86,DATOS!$AV$22,DATOS!$AV$23)))</f>
        <v/>
      </c>
      <c r="S471" s="278"/>
      <c r="T471" s="345" t="str">
        <f>IFERROR(VLOOKUP(Tabla46[[#This Row],[% DE CUMPLIMIENTO DE LA EJECUCION DEL CONTROL]],DATOS!$AS$38:$AT$40,2,0),"")</f>
        <v/>
      </c>
      <c r="U471" s="129" t="str">
        <f>IF(Tabla46[[#This Row],[RESULTADO EVALUACIÓN DEL DISEÑO DEL CONTROL]]="","",SUMIFS(DATOS!$AT$49:$AT$57,DATOS!$AR$49:$AR$57,Tabla46[[#This Row],[RESULTADO EVALUACIÓN DEL DISEÑO DEL CONTROL]],DATOS!$AS$49:$AS$57,Tabla46[[#This Row],[RESULTADO EVALUACION DE LA EJECUCION]]))</f>
        <v/>
      </c>
    </row>
    <row r="472" spans="1:21" ht="15" customHeight="1" x14ac:dyDescent="0.25">
      <c r="A472" s="3"/>
      <c r="B472" s="2"/>
      <c r="C472" s="2"/>
      <c r="D472" s="72"/>
      <c r="E472" s="4"/>
      <c r="F472" s="173"/>
      <c r="G472" s="352" t="str">
        <f>IFERROR(VLOOKUP(Tabla46[[#This Row],[ID RIESGO]],'1. IDENTIFICACION DEL RIESGO'!$AB$27:$AL$36,11,0),"")</f>
        <v/>
      </c>
      <c r="H472" s="173"/>
      <c r="I472" s="173"/>
      <c r="J472" s="173"/>
      <c r="K472" s="173"/>
      <c r="L472" s="175"/>
      <c r="M472" s="175"/>
      <c r="N472" s="173" t="str">
        <f>IF(Tabla46[[#This Row],[ID RIESGO]]="","",IF(Tabla46[[#This Row],[DESCRIPCION DEL CONTROL]]="",0,15))</f>
        <v/>
      </c>
      <c r="O472" s="169" t="str">
        <f>IF(Tabla46[[#This Row],[ID RIESGO]]="","",IF(Tabla46[[#This Row],[RESPONSABLE DEL CONTROL (CARGO)]]="",0,20))</f>
        <v/>
      </c>
      <c r="P472" s="345">
        <f>IF(Tabla46[[#This Row],[PERIODICIDAD DE EJECUCIÓN DEL CONTROL]]="",0,20)</f>
        <v>0</v>
      </c>
      <c r="Q4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2" s="345" t="str">
        <f>IF(ISTEXT(Tabla46[[#This Row],[VALOR EVALUACION DISENO]]),"",IF(Tabla46[[#This Row],[VALOR EVALUACION DISENO]]&gt;96,DATOS!$AV$21,IF(Tabla46[[#This Row],[VALOR EVALUACION DISENO]]&gt;=86,DATOS!$AV$22,DATOS!$AV$23)))</f>
        <v/>
      </c>
      <c r="S472" s="278"/>
      <c r="T472" s="345" t="str">
        <f>IFERROR(VLOOKUP(Tabla46[[#This Row],[% DE CUMPLIMIENTO DE LA EJECUCION DEL CONTROL]],DATOS!$AS$38:$AT$40,2,0),"")</f>
        <v/>
      </c>
      <c r="U472" s="129" t="str">
        <f>IF(Tabla46[[#This Row],[RESULTADO EVALUACIÓN DEL DISEÑO DEL CONTROL]]="","",SUMIFS(DATOS!$AT$49:$AT$57,DATOS!$AR$49:$AR$57,Tabla46[[#This Row],[RESULTADO EVALUACIÓN DEL DISEÑO DEL CONTROL]],DATOS!$AS$49:$AS$57,Tabla46[[#This Row],[RESULTADO EVALUACION DE LA EJECUCION]]))</f>
        <v/>
      </c>
    </row>
    <row r="473" spans="1:21" ht="15" customHeight="1" x14ac:dyDescent="0.25">
      <c r="A473" s="3"/>
      <c r="B473" s="2"/>
      <c r="C473" s="2"/>
      <c r="D473" s="72"/>
      <c r="E473" s="4"/>
      <c r="F473" s="173"/>
      <c r="G473" s="352" t="str">
        <f>IFERROR(VLOOKUP(Tabla46[[#This Row],[ID RIESGO]],'1. IDENTIFICACION DEL RIESGO'!$AB$27:$AL$36,11,0),"")</f>
        <v/>
      </c>
      <c r="H473" s="173"/>
      <c r="I473" s="173"/>
      <c r="J473" s="173"/>
      <c r="K473" s="173"/>
      <c r="L473" s="175"/>
      <c r="M473" s="175"/>
      <c r="N473" s="173" t="str">
        <f>IF(Tabla46[[#This Row],[ID RIESGO]]="","",IF(Tabla46[[#This Row],[DESCRIPCION DEL CONTROL]]="",0,15))</f>
        <v/>
      </c>
      <c r="O473" s="169" t="str">
        <f>IF(Tabla46[[#This Row],[ID RIESGO]]="","",IF(Tabla46[[#This Row],[RESPONSABLE DEL CONTROL (CARGO)]]="",0,20))</f>
        <v/>
      </c>
      <c r="P473" s="345">
        <f>IF(Tabla46[[#This Row],[PERIODICIDAD DE EJECUCIÓN DEL CONTROL]]="",0,20)</f>
        <v>0</v>
      </c>
      <c r="Q4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3" s="345" t="str">
        <f>IF(ISTEXT(Tabla46[[#This Row],[VALOR EVALUACION DISENO]]),"",IF(Tabla46[[#This Row],[VALOR EVALUACION DISENO]]&gt;96,DATOS!$AV$21,IF(Tabla46[[#This Row],[VALOR EVALUACION DISENO]]&gt;=86,DATOS!$AV$22,DATOS!$AV$23)))</f>
        <v/>
      </c>
      <c r="S473" s="278"/>
      <c r="T473" s="345" t="str">
        <f>IFERROR(VLOOKUP(Tabla46[[#This Row],[% DE CUMPLIMIENTO DE LA EJECUCION DEL CONTROL]],DATOS!$AS$38:$AT$40,2,0),"")</f>
        <v/>
      </c>
      <c r="U473" s="129" t="str">
        <f>IF(Tabla46[[#This Row],[RESULTADO EVALUACIÓN DEL DISEÑO DEL CONTROL]]="","",SUMIFS(DATOS!$AT$49:$AT$57,DATOS!$AR$49:$AR$57,Tabla46[[#This Row],[RESULTADO EVALUACIÓN DEL DISEÑO DEL CONTROL]],DATOS!$AS$49:$AS$57,Tabla46[[#This Row],[RESULTADO EVALUACION DE LA EJECUCION]]))</f>
        <v/>
      </c>
    </row>
    <row r="474" spans="1:21" ht="15" customHeight="1" x14ac:dyDescent="0.25">
      <c r="A474" s="3"/>
      <c r="B474" s="2"/>
      <c r="C474" s="2"/>
      <c r="D474" s="72"/>
      <c r="E474" s="4"/>
      <c r="F474" s="173"/>
      <c r="G474" s="352" t="str">
        <f>IFERROR(VLOOKUP(Tabla46[[#This Row],[ID RIESGO]],'1. IDENTIFICACION DEL RIESGO'!$AB$27:$AL$36,11,0),"")</f>
        <v/>
      </c>
      <c r="H474" s="173"/>
      <c r="I474" s="173"/>
      <c r="J474" s="173"/>
      <c r="K474" s="173"/>
      <c r="L474" s="175"/>
      <c r="M474" s="175"/>
      <c r="N474" s="173" t="str">
        <f>IF(Tabla46[[#This Row],[ID RIESGO]]="","",IF(Tabla46[[#This Row],[DESCRIPCION DEL CONTROL]]="",0,15))</f>
        <v/>
      </c>
      <c r="O474" s="169" t="str">
        <f>IF(Tabla46[[#This Row],[ID RIESGO]]="","",IF(Tabla46[[#This Row],[RESPONSABLE DEL CONTROL (CARGO)]]="",0,20))</f>
        <v/>
      </c>
      <c r="P474" s="345">
        <f>IF(Tabla46[[#This Row],[PERIODICIDAD DE EJECUCIÓN DEL CONTROL]]="",0,20)</f>
        <v>0</v>
      </c>
      <c r="Q4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4" s="345" t="str">
        <f>IF(ISTEXT(Tabla46[[#This Row],[VALOR EVALUACION DISENO]]),"",IF(Tabla46[[#This Row],[VALOR EVALUACION DISENO]]&gt;96,DATOS!$AV$21,IF(Tabla46[[#This Row],[VALOR EVALUACION DISENO]]&gt;=86,DATOS!$AV$22,DATOS!$AV$23)))</f>
        <v/>
      </c>
      <c r="S474" s="278"/>
      <c r="T474" s="345" t="str">
        <f>IFERROR(VLOOKUP(Tabla46[[#This Row],[% DE CUMPLIMIENTO DE LA EJECUCION DEL CONTROL]],DATOS!$AS$38:$AT$40,2,0),"")</f>
        <v/>
      </c>
      <c r="U474" s="129" t="str">
        <f>IF(Tabla46[[#This Row],[RESULTADO EVALUACIÓN DEL DISEÑO DEL CONTROL]]="","",SUMIFS(DATOS!$AT$49:$AT$57,DATOS!$AR$49:$AR$57,Tabla46[[#This Row],[RESULTADO EVALUACIÓN DEL DISEÑO DEL CONTROL]],DATOS!$AS$49:$AS$57,Tabla46[[#This Row],[RESULTADO EVALUACION DE LA EJECUCION]]))</f>
        <v/>
      </c>
    </row>
    <row r="475" spans="1:21" ht="15" customHeight="1" x14ac:dyDescent="0.25">
      <c r="A475" s="3"/>
      <c r="B475" s="2"/>
      <c r="C475" s="2"/>
      <c r="D475" s="72"/>
      <c r="E475" s="4"/>
      <c r="F475" s="173"/>
      <c r="G475" s="352" t="str">
        <f>IFERROR(VLOOKUP(Tabla46[[#This Row],[ID RIESGO]],'1. IDENTIFICACION DEL RIESGO'!$AB$27:$AL$36,11,0),"")</f>
        <v/>
      </c>
      <c r="H475" s="173"/>
      <c r="I475" s="173"/>
      <c r="J475" s="173"/>
      <c r="K475" s="173"/>
      <c r="L475" s="175"/>
      <c r="M475" s="175"/>
      <c r="N475" s="173" t="str">
        <f>IF(Tabla46[[#This Row],[ID RIESGO]]="","",IF(Tabla46[[#This Row],[DESCRIPCION DEL CONTROL]]="",0,15))</f>
        <v/>
      </c>
      <c r="O475" s="169" t="str">
        <f>IF(Tabla46[[#This Row],[ID RIESGO]]="","",IF(Tabla46[[#This Row],[RESPONSABLE DEL CONTROL (CARGO)]]="",0,20))</f>
        <v/>
      </c>
      <c r="P475" s="345">
        <f>IF(Tabla46[[#This Row],[PERIODICIDAD DE EJECUCIÓN DEL CONTROL]]="",0,20)</f>
        <v>0</v>
      </c>
      <c r="Q4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5" s="345" t="str">
        <f>IF(ISTEXT(Tabla46[[#This Row],[VALOR EVALUACION DISENO]]),"",IF(Tabla46[[#This Row],[VALOR EVALUACION DISENO]]&gt;96,DATOS!$AV$21,IF(Tabla46[[#This Row],[VALOR EVALUACION DISENO]]&gt;=86,DATOS!$AV$22,DATOS!$AV$23)))</f>
        <v/>
      </c>
      <c r="S475" s="278"/>
      <c r="T475" s="345" t="str">
        <f>IFERROR(VLOOKUP(Tabla46[[#This Row],[% DE CUMPLIMIENTO DE LA EJECUCION DEL CONTROL]],DATOS!$AS$38:$AT$40,2,0),"")</f>
        <v/>
      </c>
      <c r="U475" s="129" t="str">
        <f>IF(Tabla46[[#This Row],[RESULTADO EVALUACIÓN DEL DISEÑO DEL CONTROL]]="","",SUMIFS(DATOS!$AT$49:$AT$57,DATOS!$AR$49:$AR$57,Tabla46[[#This Row],[RESULTADO EVALUACIÓN DEL DISEÑO DEL CONTROL]],DATOS!$AS$49:$AS$57,Tabla46[[#This Row],[RESULTADO EVALUACION DE LA EJECUCION]]))</f>
        <v/>
      </c>
    </row>
    <row r="476" spans="1:21" ht="15" customHeight="1" x14ac:dyDescent="0.25">
      <c r="A476" s="3"/>
      <c r="B476" s="2"/>
      <c r="C476" s="2"/>
      <c r="D476" s="72"/>
      <c r="E476" s="4"/>
      <c r="F476" s="173"/>
      <c r="G476" s="352" t="str">
        <f>IFERROR(VLOOKUP(Tabla46[[#This Row],[ID RIESGO]],'1. IDENTIFICACION DEL RIESGO'!$AB$27:$AL$36,11,0),"")</f>
        <v/>
      </c>
      <c r="H476" s="173"/>
      <c r="I476" s="173"/>
      <c r="J476" s="173"/>
      <c r="K476" s="173"/>
      <c r="L476" s="175"/>
      <c r="M476" s="175"/>
      <c r="N476" s="173" t="str">
        <f>IF(Tabla46[[#This Row],[ID RIESGO]]="","",IF(Tabla46[[#This Row],[DESCRIPCION DEL CONTROL]]="",0,15))</f>
        <v/>
      </c>
      <c r="O476" s="169" t="str">
        <f>IF(Tabla46[[#This Row],[ID RIESGO]]="","",IF(Tabla46[[#This Row],[RESPONSABLE DEL CONTROL (CARGO)]]="",0,20))</f>
        <v/>
      </c>
      <c r="P476" s="345">
        <f>IF(Tabla46[[#This Row],[PERIODICIDAD DE EJECUCIÓN DEL CONTROL]]="",0,20)</f>
        <v>0</v>
      </c>
      <c r="Q4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6" s="345" t="str">
        <f>IF(ISTEXT(Tabla46[[#This Row],[VALOR EVALUACION DISENO]]),"",IF(Tabla46[[#This Row],[VALOR EVALUACION DISENO]]&gt;96,DATOS!$AV$21,IF(Tabla46[[#This Row],[VALOR EVALUACION DISENO]]&gt;=86,DATOS!$AV$22,DATOS!$AV$23)))</f>
        <v/>
      </c>
      <c r="S476" s="278"/>
      <c r="T476" s="345" t="str">
        <f>IFERROR(VLOOKUP(Tabla46[[#This Row],[% DE CUMPLIMIENTO DE LA EJECUCION DEL CONTROL]],DATOS!$AS$38:$AT$40,2,0),"")</f>
        <v/>
      </c>
      <c r="U476" s="129" t="str">
        <f>IF(Tabla46[[#This Row],[RESULTADO EVALUACIÓN DEL DISEÑO DEL CONTROL]]="","",SUMIFS(DATOS!$AT$49:$AT$57,DATOS!$AR$49:$AR$57,Tabla46[[#This Row],[RESULTADO EVALUACIÓN DEL DISEÑO DEL CONTROL]],DATOS!$AS$49:$AS$57,Tabla46[[#This Row],[RESULTADO EVALUACION DE LA EJECUCION]]))</f>
        <v/>
      </c>
    </row>
    <row r="477" spans="1:21" ht="15" customHeight="1" x14ac:dyDescent="0.25">
      <c r="A477" s="3"/>
      <c r="B477" s="2"/>
      <c r="C477" s="2"/>
      <c r="D477" s="72"/>
      <c r="E477" s="4"/>
      <c r="F477" s="173"/>
      <c r="G477" s="352" t="str">
        <f>IFERROR(VLOOKUP(Tabla46[[#This Row],[ID RIESGO]],'1. IDENTIFICACION DEL RIESGO'!$AB$27:$AL$36,11,0),"")</f>
        <v/>
      </c>
      <c r="H477" s="173"/>
      <c r="I477" s="173"/>
      <c r="J477" s="173"/>
      <c r="K477" s="173"/>
      <c r="L477" s="175"/>
      <c r="M477" s="175"/>
      <c r="N477" s="173" t="str">
        <f>IF(Tabla46[[#This Row],[ID RIESGO]]="","",IF(Tabla46[[#This Row],[DESCRIPCION DEL CONTROL]]="",0,15))</f>
        <v/>
      </c>
      <c r="O477" s="169" t="str">
        <f>IF(Tabla46[[#This Row],[ID RIESGO]]="","",IF(Tabla46[[#This Row],[RESPONSABLE DEL CONTROL (CARGO)]]="",0,20))</f>
        <v/>
      </c>
      <c r="P477" s="345">
        <f>IF(Tabla46[[#This Row],[PERIODICIDAD DE EJECUCIÓN DEL CONTROL]]="",0,20)</f>
        <v>0</v>
      </c>
      <c r="Q4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7" s="345" t="str">
        <f>IF(ISTEXT(Tabla46[[#This Row],[VALOR EVALUACION DISENO]]),"",IF(Tabla46[[#This Row],[VALOR EVALUACION DISENO]]&gt;96,DATOS!$AV$21,IF(Tabla46[[#This Row],[VALOR EVALUACION DISENO]]&gt;=86,DATOS!$AV$22,DATOS!$AV$23)))</f>
        <v/>
      </c>
      <c r="S477" s="278"/>
      <c r="T477" s="345" t="str">
        <f>IFERROR(VLOOKUP(Tabla46[[#This Row],[% DE CUMPLIMIENTO DE LA EJECUCION DEL CONTROL]],DATOS!$AS$38:$AT$40,2,0),"")</f>
        <v/>
      </c>
      <c r="U477" s="129" t="str">
        <f>IF(Tabla46[[#This Row],[RESULTADO EVALUACIÓN DEL DISEÑO DEL CONTROL]]="","",SUMIFS(DATOS!$AT$49:$AT$57,DATOS!$AR$49:$AR$57,Tabla46[[#This Row],[RESULTADO EVALUACIÓN DEL DISEÑO DEL CONTROL]],DATOS!$AS$49:$AS$57,Tabla46[[#This Row],[RESULTADO EVALUACION DE LA EJECUCION]]))</f>
        <v/>
      </c>
    </row>
    <row r="478" spans="1:21" ht="15" customHeight="1" x14ac:dyDescent="0.25">
      <c r="A478" s="3"/>
      <c r="B478" s="2"/>
      <c r="C478" s="2"/>
      <c r="D478" s="72"/>
      <c r="E478" s="4"/>
      <c r="F478" s="173"/>
      <c r="G478" s="352" t="str">
        <f>IFERROR(VLOOKUP(Tabla46[[#This Row],[ID RIESGO]],'1. IDENTIFICACION DEL RIESGO'!$AB$27:$AL$36,11,0),"")</f>
        <v/>
      </c>
      <c r="H478" s="173"/>
      <c r="I478" s="173"/>
      <c r="J478" s="173"/>
      <c r="K478" s="173"/>
      <c r="L478" s="175"/>
      <c r="M478" s="175"/>
      <c r="N478" s="173" t="str">
        <f>IF(Tabla46[[#This Row],[ID RIESGO]]="","",IF(Tabla46[[#This Row],[DESCRIPCION DEL CONTROL]]="",0,15))</f>
        <v/>
      </c>
      <c r="O478" s="169" t="str">
        <f>IF(Tabla46[[#This Row],[ID RIESGO]]="","",IF(Tabla46[[#This Row],[RESPONSABLE DEL CONTROL (CARGO)]]="",0,20))</f>
        <v/>
      </c>
      <c r="P478" s="345">
        <f>IF(Tabla46[[#This Row],[PERIODICIDAD DE EJECUCIÓN DEL CONTROL]]="",0,20)</f>
        <v>0</v>
      </c>
      <c r="Q4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8" s="345" t="str">
        <f>IF(ISTEXT(Tabla46[[#This Row],[VALOR EVALUACION DISENO]]),"",IF(Tabla46[[#This Row],[VALOR EVALUACION DISENO]]&gt;96,DATOS!$AV$21,IF(Tabla46[[#This Row],[VALOR EVALUACION DISENO]]&gt;=86,DATOS!$AV$22,DATOS!$AV$23)))</f>
        <v/>
      </c>
      <c r="S478" s="278"/>
      <c r="T478" s="345" t="str">
        <f>IFERROR(VLOOKUP(Tabla46[[#This Row],[% DE CUMPLIMIENTO DE LA EJECUCION DEL CONTROL]],DATOS!$AS$38:$AT$40,2,0),"")</f>
        <v/>
      </c>
      <c r="U478" s="129" t="str">
        <f>IF(Tabla46[[#This Row],[RESULTADO EVALUACIÓN DEL DISEÑO DEL CONTROL]]="","",SUMIFS(DATOS!$AT$49:$AT$57,DATOS!$AR$49:$AR$57,Tabla46[[#This Row],[RESULTADO EVALUACIÓN DEL DISEÑO DEL CONTROL]],DATOS!$AS$49:$AS$57,Tabla46[[#This Row],[RESULTADO EVALUACION DE LA EJECUCION]]))</f>
        <v/>
      </c>
    </row>
    <row r="479" spans="1:21" ht="15" customHeight="1" x14ac:dyDescent="0.25">
      <c r="A479" s="3"/>
      <c r="B479" s="2"/>
      <c r="C479" s="2"/>
      <c r="D479" s="72"/>
      <c r="E479" s="4"/>
      <c r="F479" s="173"/>
      <c r="G479" s="352" t="str">
        <f>IFERROR(VLOOKUP(Tabla46[[#This Row],[ID RIESGO]],'1. IDENTIFICACION DEL RIESGO'!$AB$27:$AL$36,11,0),"")</f>
        <v/>
      </c>
      <c r="H479" s="173"/>
      <c r="I479" s="173"/>
      <c r="J479" s="173"/>
      <c r="K479" s="173"/>
      <c r="L479" s="175"/>
      <c r="M479" s="175"/>
      <c r="N479" s="173" t="str">
        <f>IF(Tabla46[[#This Row],[ID RIESGO]]="","",IF(Tabla46[[#This Row],[DESCRIPCION DEL CONTROL]]="",0,15))</f>
        <v/>
      </c>
      <c r="O479" s="169" t="str">
        <f>IF(Tabla46[[#This Row],[ID RIESGO]]="","",IF(Tabla46[[#This Row],[RESPONSABLE DEL CONTROL (CARGO)]]="",0,20))</f>
        <v/>
      </c>
      <c r="P479" s="345">
        <f>IF(Tabla46[[#This Row],[PERIODICIDAD DE EJECUCIÓN DEL CONTROL]]="",0,20)</f>
        <v>0</v>
      </c>
      <c r="Q4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9" s="345" t="str">
        <f>IF(ISTEXT(Tabla46[[#This Row],[VALOR EVALUACION DISENO]]),"",IF(Tabla46[[#This Row],[VALOR EVALUACION DISENO]]&gt;96,DATOS!$AV$21,IF(Tabla46[[#This Row],[VALOR EVALUACION DISENO]]&gt;=86,DATOS!$AV$22,DATOS!$AV$23)))</f>
        <v/>
      </c>
      <c r="S479" s="278"/>
      <c r="T479" s="345" t="str">
        <f>IFERROR(VLOOKUP(Tabla46[[#This Row],[% DE CUMPLIMIENTO DE LA EJECUCION DEL CONTROL]],DATOS!$AS$38:$AT$40,2,0),"")</f>
        <v/>
      </c>
      <c r="U479" s="129" t="str">
        <f>IF(Tabla46[[#This Row],[RESULTADO EVALUACIÓN DEL DISEÑO DEL CONTROL]]="","",SUMIFS(DATOS!$AT$49:$AT$57,DATOS!$AR$49:$AR$57,Tabla46[[#This Row],[RESULTADO EVALUACIÓN DEL DISEÑO DEL CONTROL]],DATOS!$AS$49:$AS$57,Tabla46[[#This Row],[RESULTADO EVALUACION DE LA EJECUCION]]))</f>
        <v/>
      </c>
    </row>
    <row r="480" spans="1:21" ht="15" customHeight="1" x14ac:dyDescent="0.25">
      <c r="A480" s="3"/>
      <c r="B480" s="2"/>
      <c r="C480" s="2"/>
      <c r="D480" s="72"/>
      <c r="E480" s="4"/>
      <c r="F480" s="173"/>
      <c r="G480" s="352" t="str">
        <f>IFERROR(VLOOKUP(Tabla46[[#This Row],[ID RIESGO]],'1. IDENTIFICACION DEL RIESGO'!$AB$27:$AL$36,11,0),"")</f>
        <v/>
      </c>
      <c r="H480" s="173"/>
      <c r="I480" s="173"/>
      <c r="J480" s="173"/>
      <c r="K480" s="173"/>
      <c r="L480" s="175"/>
      <c r="M480" s="175"/>
      <c r="N480" s="173" t="str">
        <f>IF(Tabla46[[#This Row],[ID RIESGO]]="","",IF(Tabla46[[#This Row],[DESCRIPCION DEL CONTROL]]="",0,15))</f>
        <v/>
      </c>
      <c r="O480" s="169" t="str">
        <f>IF(Tabla46[[#This Row],[ID RIESGO]]="","",IF(Tabla46[[#This Row],[RESPONSABLE DEL CONTROL (CARGO)]]="",0,20))</f>
        <v/>
      </c>
      <c r="P480" s="345">
        <f>IF(Tabla46[[#This Row],[PERIODICIDAD DE EJECUCIÓN DEL CONTROL]]="",0,20)</f>
        <v>0</v>
      </c>
      <c r="Q4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0" s="345" t="str">
        <f>IF(ISTEXT(Tabla46[[#This Row],[VALOR EVALUACION DISENO]]),"",IF(Tabla46[[#This Row],[VALOR EVALUACION DISENO]]&gt;96,DATOS!$AV$21,IF(Tabla46[[#This Row],[VALOR EVALUACION DISENO]]&gt;=86,DATOS!$AV$22,DATOS!$AV$23)))</f>
        <v/>
      </c>
      <c r="S480" s="278"/>
      <c r="T480" s="345" t="str">
        <f>IFERROR(VLOOKUP(Tabla46[[#This Row],[% DE CUMPLIMIENTO DE LA EJECUCION DEL CONTROL]],DATOS!$AS$38:$AT$40,2,0),"")</f>
        <v/>
      </c>
      <c r="U480" s="129" t="str">
        <f>IF(Tabla46[[#This Row],[RESULTADO EVALUACIÓN DEL DISEÑO DEL CONTROL]]="","",SUMIFS(DATOS!$AT$49:$AT$57,DATOS!$AR$49:$AR$57,Tabla46[[#This Row],[RESULTADO EVALUACIÓN DEL DISEÑO DEL CONTROL]],DATOS!$AS$49:$AS$57,Tabla46[[#This Row],[RESULTADO EVALUACION DE LA EJECUCION]]))</f>
        <v/>
      </c>
    </row>
    <row r="481" spans="1:21" ht="15" customHeight="1" x14ac:dyDescent="0.25">
      <c r="A481" s="3"/>
      <c r="B481" s="2"/>
      <c r="C481" s="2"/>
      <c r="D481" s="72"/>
      <c r="E481" s="4"/>
      <c r="F481" s="173"/>
      <c r="G481" s="352" t="str">
        <f>IFERROR(VLOOKUP(Tabla46[[#This Row],[ID RIESGO]],'1. IDENTIFICACION DEL RIESGO'!$AB$27:$AL$36,11,0),"")</f>
        <v/>
      </c>
      <c r="H481" s="173"/>
      <c r="I481" s="173"/>
      <c r="J481" s="173"/>
      <c r="K481" s="173"/>
      <c r="L481" s="175"/>
      <c r="M481" s="175"/>
      <c r="N481" s="173" t="str">
        <f>IF(Tabla46[[#This Row],[ID RIESGO]]="","",IF(Tabla46[[#This Row],[DESCRIPCION DEL CONTROL]]="",0,15))</f>
        <v/>
      </c>
      <c r="O481" s="169" t="str">
        <f>IF(Tabla46[[#This Row],[ID RIESGO]]="","",IF(Tabla46[[#This Row],[RESPONSABLE DEL CONTROL (CARGO)]]="",0,20))</f>
        <v/>
      </c>
      <c r="P481" s="345">
        <f>IF(Tabla46[[#This Row],[PERIODICIDAD DE EJECUCIÓN DEL CONTROL]]="",0,20)</f>
        <v>0</v>
      </c>
      <c r="Q4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1" s="345" t="str">
        <f>IF(ISTEXT(Tabla46[[#This Row],[VALOR EVALUACION DISENO]]),"",IF(Tabla46[[#This Row],[VALOR EVALUACION DISENO]]&gt;96,DATOS!$AV$21,IF(Tabla46[[#This Row],[VALOR EVALUACION DISENO]]&gt;=86,DATOS!$AV$22,DATOS!$AV$23)))</f>
        <v/>
      </c>
      <c r="S481" s="278"/>
      <c r="T481" s="345" t="str">
        <f>IFERROR(VLOOKUP(Tabla46[[#This Row],[% DE CUMPLIMIENTO DE LA EJECUCION DEL CONTROL]],DATOS!$AS$38:$AT$40,2,0),"")</f>
        <v/>
      </c>
      <c r="U481" s="129" t="str">
        <f>IF(Tabla46[[#This Row],[RESULTADO EVALUACIÓN DEL DISEÑO DEL CONTROL]]="","",SUMIFS(DATOS!$AT$49:$AT$57,DATOS!$AR$49:$AR$57,Tabla46[[#This Row],[RESULTADO EVALUACIÓN DEL DISEÑO DEL CONTROL]],DATOS!$AS$49:$AS$57,Tabla46[[#This Row],[RESULTADO EVALUACION DE LA EJECUCION]]))</f>
        <v/>
      </c>
    </row>
    <row r="482" spans="1:21" ht="15" customHeight="1" x14ac:dyDescent="0.25">
      <c r="A482" s="3"/>
      <c r="B482" s="2"/>
      <c r="C482" s="2"/>
      <c r="D482" s="72"/>
      <c r="E482" s="4"/>
      <c r="F482" s="173"/>
      <c r="G482" s="352" t="str">
        <f>IFERROR(VLOOKUP(Tabla46[[#This Row],[ID RIESGO]],'1. IDENTIFICACION DEL RIESGO'!$AB$27:$AL$36,11,0),"")</f>
        <v/>
      </c>
      <c r="H482" s="173"/>
      <c r="I482" s="173"/>
      <c r="J482" s="173"/>
      <c r="K482" s="173"/>
      <c r="L482" s="175"/>
      <c r="M482" s="175"/>
      <c r="N482" s="173" t="str">
        <f>IF(Tabla46[[#This Row],[ID RIESGO]]="","",IF(Tabla46[[#This Row],[DESCRIPCION DEL CONTROL]]="",0,15))</f>
        <v/>
      </c>
      <c r="O482" s="169" t="str">
        <f>IF(Tabla46[[#This Row],[ID RIESGO]]="","",IF(Tabla46[[#This Row],[RESPONSABLE DEL CONTROL (CARGO)]]="",0,20))</f>
        <v/>
      </c>
      <c r="P482" s="345">
        <f>IF(Tabla46[[#This Row],[PERIODICIDAD DE EJECUCIÓN DEL CONTROL]]="",0,20)</f>
        <v>0</v>
      </c>
      <c r="Q4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2" s="345" t="str">
        <f>IF(ISTEXT(Tabla46[[#This Row],[VALOR EVALUACION DISENO]]),"",IF(Tabla46[[#This Row],[VALOR EVALUACION DISENO]]&gt;96,DATOS!$AV$21,IF(Tabla46[[#This Row],[VALOR EVALUACION DISENO]]&gt;=86,DATOS!$AV$22,DATOS!$AV$23)))</f>
        <v/>
      </c>
      <c r="S482" s="278"/>
      <c r="T482" s="345" t="str">
        <f>IFERROR(VLOOKUP(Tabla46[[#This Row],[% DE CUMPLIMIENTO DE LA EJECUCION DEL CONTROL]],DATOS!$AS$38:$AT$40,2,0),"")</f>
        <v/>
      </c>
      <c r="U482" s="129" t="str">
        <f>IF(Tabla46[[#This Row],[RESULTADO EVALUACIÓN DEL DISEÑO DEL CONTROL]]="","",SUMIFS(DATOS!$AT$49:$AT$57,DATOS!$AR$49:$AR$57,Tabla46[[#This Row],[RESULTADO EVALUACIÓN DEL DISEÑO DEL CONTROL]],DATOS!$AS$49:$AS$57,Tabla46[[#This Row],[RESULTADO EVALUACION DE LA EJECUCION]]))</f>
        <v/>
      </c>
    </row>
    <row r="483" spans="1:21" ht="15" customHeight="1" x14ac:dyDescent="0.25">
      <c r="A483" s="3"/>
      <c r="B483" s="2"/>
      <c r="C483" s="2"/>
      <c r="D483" s="72"/>
      <c r="E483" s="4"/>
      <c r="F483" s="173"/>
      <c r="G483" s="352" t="str">
        <f>IFERROR(VLOOKUP(Tabla46[[#This Row],[ID RIESGO]],'1. IDENTIFICACION DEL RIESGO'!$AB$27:$AL$36,11,0),"")</f>
        <v/>
      </c>
      <c r="H483" s="173"/>
      <c r="I483" s="173"/>
      <c r="J483" s="173"/>
      <c r="K483" s="173"/>
      <c r="L483" s="175"/>
      <c r="M483" s="175"/>
      <c r="N483" s="173" t="str">
        <f>IF(Tabla46[[#This Row],[ID RIESGO]]="","",IF(Tabla46[[#This Row],[DESCRIPCION DEL CONTROL]]="",0,15))</f>
        <v/>
      </c>
      <c r="O483" s="169" t="str">
        <f>IF(Tabla46[[#This Row],[ID RIESGO]]="","",IF(Tabla46[[#This Row],[RESPONSABLE DEL CONTROL (CARGO)]]="",0,20))</f>
        <v/>
      </c>
      <c r="P483" s="345">
        <f>IF(Tabla46[[#This Row],[PERIODICIDAD DE EJECUCIÓN DEL CONTROL]]="",0,20)</f>
        <v>0</v>
      </c>
      <c r="Q4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3" s="345" t="str">
        <f>IF(ISTEXT(Tabla46[[#This Row],[VALOR EVALUACION DISENO]]),"",IF(Tabla46[[#This Row],[VALOR EVALUACION DISENO]]&gt;96,DATOS!$AV$21,IF(Tabla46[[#This Row],[VALOR EVALUACION DISENO]]&gt;=86,DATOS!$AV$22,DATOS!$AV$23)))</f>
        <v/>
      </c>
      <c r="S483" s="278"/>
      <c r="T483" s="345" t="str">
        <f>IFERROR(VLOOKUP(Tabla46[[#This Row],[% DE CUMPLIMIENTO DE LA EJECUCION DEL CONTROL]],DATOS!$AS$38:$AT$40,2,0),"")</f>
        <v/>
      </c>
      <c r="U483" s="129" t="str">
        <f>IF(Tabla46[[#This Row],[RESULTADO EVALUACIÓN DEL DISEÑO DEL CONTROL]]="","",SUMIFS(DATOS!$AT$49:$AT$57,DATOS!$AR$49:$AR$57,Tabla46[[#This Row],[RESULTADO EVALUACIÓN DEL DISEÑO DEL CONTROL]],DATOS!$AS$49:$AS$57,Tabla46[[#This Row],[RESULTADO EVALUACION DE LA EJECUCION]]))</f>
        <v/>
      </c>
    </row>
    <row r="484" spans="1:21" ht="15" customHeight="1" x14ac:dyDescent="0.25">
      <c r="A484" s="3"/>
      <c r="B484" s="2"/>
      <c r="C484" s="2"/>
      <c r="D484" s="72"/>
      <c r="E484" s="4"/>
      <c r="F484" s="173"/>
      <c r="G484" s="352" t="str">
        <f>IFERROR(VLOOKUP(Tabla46[[#This Row],[ID RIESGO]],'1. IDENTIFICACION DEL RIESGO'!$AB$27:$AL$36,11,0),"")</f>
        <v/>
      </c>
      <c r="H484" s="173"/>
      <c r="I484" s="173"/>
      <c r="J484" s="173"/>
      <c r="K484" s="173"/>
      <c r="L484" s="175"/>
      <c r="M484" s="175"/>
      <c r="N484" s="173" t="str">
        <f>IF(Tabla46[[#This Row],[ID RIESGO]]="","",IF(Tabla46[[#This Row],[DESCRIPCION DEL CONTROL]]="",0,15))</f>
        <v/>
      </c>
      <c r="O484" s="169" t="str">
        <f>IF(Tabla46[[#This Row],[ID RIESGO]]="","",IF(Tabla46[[#This Row],[RESPONSABLE DEL CONTROL (CARGO)]]="",0,20))</f>
        <v/>
      </c>
      <c r="P484" s="345">
        <f>IF(Tabla46[[#This Row],[PERIODICIDAD DE EJECUCIÓN DEL CONTROL]]="",0,20)</f>
        <v>0</v>
      </c>
      <c r="Q4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4" s="345" t="str">
        <f>IF(ISTEXT(Tabla46[[#This Row],[VALOR EVALUACION DISENO]]),"",IF(Tabla46[[#This Row],[VALOR EVALUACION DISENO]]&gt;96,DATOS!$AV$21,IF(Tabla46[[#This Row],[VALOR EVALUACION DISENO]]&gt;=86,DATOS!$AV$22,DATOS!$AV$23)))</f>
        <v/>
      </c>
      <c r="S484" s="278"/>
      <c r="T484" s="345" t="str">
        <f>IFERROR(VLOOKUP(Tabla46[[#This Row],[% DE CUMPLIMIENTO DE LA EJECUCION DEL CONTROL]],DATOS!$AS$38:$AT$40,2,0),"")</f>
        <v/>
      </c>
      <c r="U484" s="129" t="str">
        <f>IF(Tabla46[[#This Row],[RESULTADO EVALUACIÓN DEL DISEÑO DEL CONTROL]]="","",SUMIFS(DATOS!$AT$49:$AT$57,DATOS!$AR$49:$AR$57,Tabla46[[#This Row],[RESULTADO EVALUACIÓN DEL DISEÑO DEL CONTROL]],DATOS!$AS$49:$AS$57,Tabla46[[#This Row],[RESULTADO EVALUACION DE LA EJECUCION]]))</f>
        <v/>
      </c>
    </row>
    <row r="485" spans="1:21" ht="15" customHeight="1" x14ac:dyDescent="0.25">
      <c r="A485" s="3"/>
      <c r="B485" s="2"/>
      <c r="C485" s="2"/>
      <c r="D485" s="72"/>
      <c r="E485" s="4"/>
      <c r="F485" s="173"/>
      <c r="G485" s="352" t="str">
        <f>IFERROR(VLOOKUP(Tabla46[[#This Row],[ID RIESGO]],'1. IDENTIFICACION DEL RIESGO'!$AB$27:$AL$36,11,0),"")</f>
        <v/>
      </c>
      <c r="H485" s="173"/>
      <c r="I485" s="173"/>
      <c r="J485" s="173"/>
      <c r="K485" s="173"/>
      <c r="L485" s="175"/>
      <c r="M485" s="175"/>
      <c r="N485" s="173" t="str">
        <f>IF(Tabla46[[#This Row],[ID RIESGO]]="","",IF(Tabla46[[#This Row],[DESCRIPCION DEL CONTROL]]="",0,15))</f>
        <v/>
      </c>
      <c r="O485" s="169" t="str">
        <f>IF(Tabla46[[#This Row],[ID RIESGO]]="","",IF(Tabla46[[#This Row],[RESPONSABLE DEL CONTROL (CARGO)]]="",0,20))</f>
        <v/>
      </c>
      <c r="P485" s="345">
        <f>IF(Tabla46[[#This Row],[PERIODICIDAD DE EJECUCIÓN DEL CONTROL]]="",0,20)</f>
        <v>0</v>
      </c>
      <c r="Q4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5" s="345" t="str">
        <f>IF(ISTEXT(Tabla46[[#This Row],[VALOR EVALUACION DISENO]]),"",IF(Tabla46[[#This Row],[VALOR EVALUACION DISENO]]&gt;96,DATOS!$AV$21,IF(Tabla46[[#This Row],[VALOR EVALUACION DISENO]]&gt;=86,DATOS!$AV$22,DATOS!$AV$23)))</f>
        <v/>
      </c>
      <c r="S485" s="278"/>
      <c r="T485" s="345" t="str">
        <f>IFERROR(VLOOKUP(Tabla46[[#This Row],[% DE CUMPLIMIENTO DE LA EJECUCION DEL CONTROL]],DATOS!$AS$38:$AT$40,2,0),"")</f>
        <v/>
      </c>
      <c r="U485" s="129" t="str">
        <f>IF(Tabla46[[#This Row],[RESULTADO EVALUACIÓN DEL DISEÑO DEL CONTROL]]="","",SUMIFS(DATOS!$AT$49:$AT$57,DATOS!$AR$49:$AR$57,Tabla46[[#This Row],[RESULTADO EVALUACIÓN DEL DISEÑO DEL CONTROL]],DATOS!$AS$49:$AS$57,Tabla46[[#This Row],[RESULTADO EVALUACION DE LA EJECUCION]]))</f>
        <v/>
      </c>
    </row>
    <row r="486" spans="1:21" ht="15" customHeight="1" x14ac:dyDescent="0.25">
      <c r="A486" s="3"/>
      <c r="B486" s="2"/>
      <c r="C486" s="2"/>
      <c r="D486" s="72"/>
      <c r="E486" s="4"/>
      <c r="F486" s="173"/>
      <c r="G486" s="352" t="str">
        <f>IFERROR(VLOOKUP(Tabla46[[#This Row],[ID RIESGO]],'1. IDENTIFICACION DEL RIESGO'!$AB$27:$AL$36,11,0),"")</f>
        <v/>
      </c>
      <c r="H486" s="173"/>
      <c r="I486" s="173"/>
      <c r="J486" s="173"/>
      <c r="K486" s="173"/>
      <c r="L486" s="175"/>
      <c r="M486" s="175"/>
      <c r="N486" s="173" t="str">
        <f>IF(Tabla46[[#This Row],[ID RIESGO]]="","",IF(Tabla46[[#This Row],[DESCRIPCION DEL CONTROL]]="",0,15))</f>
        <v/>
      </c>
      <c r="O486" s="169" t="str">
        <f>IF(Tabla46[[#This Row],[ID RIESGO]]="","",IF(Tabla46[[#This Row],[RESPONSABLE DEL CONTROL (CARGO)]]="",0,20))</f>
        <v/>
      </c>
      <c r="P486" s="345">
        <f>IF(Tabla46[[#This Row],[PERIODICIDAD DE EJECUCIÓN DEL CONTROL]]="",0,20)</f>
        <v>0</v>
      </c>
      <c r="Q4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6" s="345" t="str">
        <f>IF(ISTEXT(Tabla46[[#This Row],[VALOR EVALUACION DISENO]]),"",IF(Tabla46[[#This Row],[VALOR EVALUACION DISENO]]&gt;96,DATOS!$AV$21,IF(Tabla46[[#This Row],[VALOR EVALUACION DISENO]]&gt;=86,DATOS!$AV$22,DATOS!$AV$23)))</f>
        <v/>
      </c>
      <c r="S486" s="278"/>
      <c r="T486" s="345" t="str">
        <f>IFERROR(VLOOKUP(Tabla46[[#This Row],[% DE CUMPLIMIENTO DE LA EJECUCION DEL CONTROL]],DATOS!$AS$38:$AT$40,2,0),"")</f>
        <v/>
      </c>
      <c r="U486" s="129" t="str">
        <f>IF(Tabla46[[#This Row],[RESULTADO EVALUACIÓN DEL DISEÑO DEL CONTROL]]="","",SUMIFS(DATOS!$AT$49:$AT$57,DATOS!$AR$49:$AR$57,Tabla46[[#This Row],[RESULTADO EVALUACIÓN DEL DISEÑO DEL CONTROL]],DATOS!$AS$49:$AS$57,Tabla46[[#This Row],[RESULTADO EVALUACION DE LA EJECUCION]]))</f>
        <v/>
      </c>
    </row>
    <row r="487" spans="1:21" ht="15" customHeight="1" x14ac:dyDescent="0.25">
      <c r="A487" s="3"/>
      <c r="B487" s="2"/>
      <c r="C487" s="2"/>
      <c r="D487" s="72"/>
      <c r="E487" s="4"/>
      <c r="F487" s="173"/>
      <c r="G487" s="352" t="str">
        <f>IFERROR(VLOOKUP(Tabla46[[#This Row],[ID RIESGO]],'1. IDENTIFICACION DEL RIESGO'!$AB$27:$AL$36,11,0),"")</f>
        <v/>
      </c>
      <c r="H487" s="173"/>
      <c r="I487" s="173"/>
      <c r="J487" s="173"/>
      <c r="K487" s="173"/>
      <c r="L487" s="175"/>
      <c r="M487" s="175"/>
      <c r="N487" s="173" t="str">
        <f>IF(Tabla46[[#This Row],[ID RIESGO]]="","",IF(Tabla46[[#This Row],[DESCRIPCION DEL CONTROL]]="",0,15))</f>
        <v/>
      </c>
      <c r="O487" s="169" t="str">
        <f>IF(Tabla46[[#This Row],[ID RIESGO]]="","",IF(Tabla46[[#This Row],[RESPONSABLE DEL CONTROL (CARGO)]]="",0,20))</f>
        <v/>
      </c>
      <c r="P487" s="345">
        <f>IF(Tabla46[[#This Row],[PERIODICIDAD DE EJECUCIÓN DEL CONTROL]]="",0,20)</f>
        <v>0</v>
      </c>
      <c r="Q4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7" s="345" t="str">
        <f>IF(ISTEXT(Tabla46[[#This Row],[VALOR EVALUACION DISENO]]),"",IF(Tabla46[[#This Row],[VALOR EVALUACION DISENO]]&gt;96,DATOS!$AV$21,IF(Tabla46[[#This Row],[VALOR EVALUACION DISENO]]&gt;=86,DATOS!$AV$22,DATOS!$AV$23)))</f>
        <v/>
      </c>
      <c r="S487" s="278"/>
      <c r="T487" s="345" t="str">
        <f>IFERROR(VLOOKUP(Tabla46[[#This Row],[% DE CUMPLIMIENTO DE LA EJECUCION DEL CONTROL]],DATOS!$AS$38:$AT$40,2,0),"")</f>
        <v/>
      </c>
      <c r="U487" s="129" t="str">
        <f>IF(Tabla46[[#This Row],[RESULTADO EVALUACIÓN DEL DISEÑO DEL CONTROL]]="","",SUMIFS(DATOS!$AT$49:$AT$57,DATOS!$AR$49:$AR$57,Tabla46[[#This Row],[RESULTADO EVALUACIÓN DEL DISEÑO DEL CONTROL]],DATOS!$AS$49:$AS$57,Tabla46[[#This Row],[RESULTADO EVALUACION DE LA EJECUCION]]))</f>
        <v/>
      </c>
    </row>
    <row r="488" spans="1:21" ht="15" customHeight="1" x14ac:dyDescent="0.25">
      <c r="A488" s="3"/>
      <c r="B488" s="2"/>
      <c r="C488" s="2"/>
      <c r="D488" s="72"/>
      <c r="E488" s="4"/>
      <c r="F488" s="173"/>
      <c r="G488" s="352" t="str">
        <f>IFERROR(VLOOKUP(Tabla46[[#This Row],[ID RIESGO]],'1. IDENTIFICACION DEL RIESGO'!$AB$27:$AL$36,11,0),"")</f>
        <v/>
      </c>
      <c r="H488" s="173"/>
      <c r="I488" s="173"/>
      <c r="J488" s="173"/>
      <c r="K488" s="173"/>
      <c r="L488" s="175"/>
      <c r="M488" s="175"/>
      <c r="N488" s="173" t="str">
        <f>IF(Tabla46[[#This Row],[ID RIESGO]]="","",IF(Tabla46[[#This Row],[DESCRIPCION DEL CONTROL]]="",0,15))</f>
        <v/>
      </c>
      <c r="O488" s="169" t="str">
        <f>IF(Tabla46[[#This Row],[ID RIESGO]]="","",IF(Tabla46[[#This Row],[RESPONSABLE DEL CONTROL (CARGO)]]="",0,20))</f>
        <v/>
      </c>
      <c r="P488" s="345">
        <f>IF(Tabla46[[#This Row],[PERIODICIDAD DE EJECUCIÓN DEL CONTROL]]="",0,20)</f>
        <v>0</v>
      </c>
      <c r="Q4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8" s="345" t="str">
        <f>IF(ISTEXT(Tabla46[[#This Row],[VALOR EVALUACION DISENO]]),"",IF(Tabla46[[#This Row],[VALOR EVALUACION DISENO]]&gt;96,DATOS!$AV$21,IF(Tabla46[[#This Row],[VALOR EVALUACION DISENO]]&gt;=86,DATOS!$AV$22,DATOS!$AV$23)))</f>
        <v/>
      </c>
      <c r="S488" s="278"/>
      <c r="T488" s="345" t="str">
        <f>IFERROR(VLOOKUP(Tabla46[[#This Row],[% DE CUMPLIMIENTO DE LA EJECUCION DEL CONTROL]],DATOS!$AS$38:$AT$40,2,0),"")</f>
        <v/>
      </c>
      <c r="U488" s="129" t="str">
        <f>IF(Tabla46[[#This Row],[RESULTADO EVALUACIÓN DEL DISEÑO DEL CONTROL]]="","",SUMIFS(DATOS!$AT$49:$AT$57,DATOS!$AR$49:$AR$57,Tabla46[[#This Row],[RESULTADO EVALUACIÓN DEL DISEÑO DEL CONTROL]],DATOS!$AS$49:$AS$57,Tabla46[[#This Row],[RESULTADO EVALUACION DE LA EJECUCION]]))</f>
        <v/>
      </c>
    </row>
    <row r="489" spans="1:21" ht="15" customHeight="1" x14ac:dyDescent="0.25">
      <c r="A489" s="3"/>
      <c r="B489" s="2"/>
      <c r="C489" s="2"/>
      <c r="D489" s="72"/>
      <c r="E489" s="4"/>
      <c r="F489" s="173"/>
      <c r="G489" s="352" t="str">
        <f>IFERROR(VLOOKUP(Tabla46[[#This Row],[ID RIESGO]],'1. IDENTIFICACION DEL RIESGO'!$AB$27:$AL$36,11,0),"")</f>
        <v/>
      </c>
      <c r="H489" s="173"/>
      <c r="I489" s="173"/>
      <c r="J489" s="173"/>
      <c r="K489" s="173"/>
      <c r="L489" s="175"/>
      <c r="M489" s="175"/>
      <c r="N489" s="173" t="str">
        <f>IF(Tabla46[[#This Row],[ID RIESGO]]="","",IF(Tabla46[[#This Row],[DESCRIPCION DEL CONTROL]]="",0,15))</f>
        <v/>
      </c>
      <c r="O489" s="169" t="str">
        <f>IF(Tabla46[[#This Row],[ID RIESGO]]="","",IF(Tabla46[[#This Row],[RESPONSABLE DEL CONTROL (CARGO)]]="",0,20))</f>
        <v/>
      </c>
      <c r="P489" s="345">
        <f>IF(Tabla46[[#This Row],[PERIODICIDAD DE EJECUCIÓN DEL CONTROL]]="",0,20)</f>
        <v>0</v>
      </c>
      <c r="Q4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9" s="345" t="str">
        <f>IF(ISTEXT(Tabla46[[#This Row],[VALOR EVALUACION DISENO]]),"",IF(Tabla46[[#This Row],[VALOR EVALUACION DISENO]]&gt;96,DATOS!$AV$21,IF(Tabla46[[#This Row],[VALOR EVALUACION DISENO]]&gt;=86,DATOS!$AV$22,DATOS!$AV$23)))</f>
        <v/>
      </c>
      <c r="S489" s="278"/>
      <c r="T489" s="345" t="str">
        <f>IFERROR(VLOOKUP(Tabla46[[#This Row],[% DE CUMPLIMIENTO DE LA EJECUCION DEL CONTROL]],DATOS!$AS$38:$AT$40,2,0),"")</f>
        <v/>
      </c>
      <c r="U489" s="129" t="str">
        <f>IF(Tabla46[[#This Row],[RESULTADO EVALUACIÓN DEL DISEÑO DEL CONTROL]]="","",SUMIFS(DATOS!$AT$49:$AT$57,DATOS!$AR$49:$AR$57,Tabla46[[#This Row],[RESULTADO EVALUACIÓN DEL DISEÑO DEL CONTROL]],DATOS!$AS$49:$AS$57,Tabla46[[#This Row],[RESULTADO EVALUACION DE LA EJECUCION]]))</f>
        <v/>
      </c>
    </row>
    <row r="490" spans="1:21" ht="15" customHeight="1" x14ac:dyDescent="0.25">
      <c r="A490" s="3"/>
      <c r="B490" s="2"/>
      <c r="C490" s="2"/>
      <c r="D490" s="72"/>
      <c r="E490" s="4"/>
      <c r="F490" s="173"/>
      <c r="G490" s="352" t="str">
        <f>IFERROR(VLOOKUP(Tabla46[[#This Row],[ID RIESGO]],'1. IDENTIFICACION DEL RIESGO'!$AB$27:$AL$36,11,0),"")</f>
        <v/>
      </c>
      <c r="H490" s="173"/>
      <c r="I490" s="173"/>
      <c r="J490" s="173"/>
      <c r="K490" s="173"/>
      <c r="L490" s="175"/>
      <c r="M490" s="175"/>
      <c r="N490" s="173" t="str">
        <f>IF(Tabla46[[#This Row],[ID RIESGO]]="","",IF(Tabla46[[#This Row],[DESCRIPCION DEL CONTROL]]="",0,15))</f>
        <v/>
      </c>
      <c r="O490" s="169" t="str">
        <f>IF(Tabla46[[#This Row],[ID RIESGO]]="","",IF(Tabla46[[#This Row],[RESPONSABLE DEL CONTROL (CARGO)]]="",0,20))</f>
        <v/>
      </c>
      <c r="P490" s="345">
        <f>IF(Tabla46[[#This Row],[PERIODICIDAD DE EJECUCIÓN DEL CONTROL]]="",0,20)</f>
        <v>0</v>
      </c>
      <c r="Q4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0" s="345" t="str">
        <f>IF(ISTEXT(Tabla46[[#This Row],[VALOR EVALUACION DISENO]]),"",IF(Tabla46[[#This Row],[VALOR EVALUACION DISENO]]&gt;96,DATOS!$AV$21,IF(Tabla46[[#This Row],[VALOR EVALUACION DISENO]]&gt;=86,DATOS!$AV$22,DATOS!$AV$23)))</f>
        <v/>
      </c>
      <c r="S490" s="278"/>
      <c r="T490" s="345" t="str">
        <f>IFERROR(VLOOKUP(Tabla46[[#This Row],[% DE CUMPLIMIENTO DE LA EJECUCION DEL CONTROL]],DATOS!$AS$38:$AT$40,2,0),"")</f>
        <v/>
      </c>
      <c r="U490" s="129" t="str">
        <f>IF(Tabla46[[#This Row],[RESULTADO EVALUACIÓN DEL DISEÑO DEL CONTROL]]="","",SUMIFS(DATOS!$AT$49:$AT$57,DATOS!$AR$49:$AR$57,Tabla46[[#This Row],[RESULTADO EVALUACIÓN DEL DISEÑO DEL CONTROL]],DATOS!$AS$49:$AS$57,Tabla46[[#This Row],[RESULTADO EVALUACION DE LA EJECUCION]]))</f>
        <v/>
      </c>
    </row>
    <row r="491" spans="1:21" ht="15" customHeight="1" x14ac:dyDescent="0.25">
      <c r="A491" s="3"/>
      <c r="B491" s="2"/>
      <c r="C491" s="2"/>
      <c r="D491" s="72"/>
      <c r="E491" s="4"/>
      <c r="F491" s="173"/>
      <c r="G491" s="352" t="str">
        <f>IFERROR(VLOOKUP(Tabla46[[#This Row],[ID RIESGO]],'1. IDENTIFICACION DEL RIESGO'!$AB$27:$AL$36,11,0),"")</f>
        <v/>
      </c>
      <c r="H491" s="173"/>
      <c r="I491" s="173"/>
      <c r="J491" s="173"/>
      <c r="K491" s="173"/>
      <c r="L491" s="175"/>
      <c r="M491" s="175"/>
      <c r="N491" s="173" t="str">
        <f>IF(Tabla46[[#This Row],[ID RIESGO]]="","",IF(Tabla46[[#This Row],[DESCRIPCION DEL CONTROL]]="",0,15))</f>
        <v/>
      </c>
      <c r="O491" s="169" t="str">
        <f>IF(Tabla46[[#This Row],[ID RIESGO]]="","",IF(Tabla46[[#This Row],[RESPONSABLE DEL CONTROL (CARGO)]]="",0,20))</f>
        <v/>
      </c>
      <c r="P491" s="345">
        <f>IF(Tabla46[[#This Row],[PERIODICIDAD DE EJECUCIÓN DEL CONTROL]]="",0,20)</f>
        <v>0</v>
      </c>
      <c r="Q4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1" s="345" t="str">
        <f>IF(ISTEXT(Tabla46[[#This Row],[VALOR EVALUACION DISENO]]),"",IF(Tabla46[[#This Row],[VALOR EVALUACION DISENO]]&gt;96,DATOS!$AV$21,IF(Tabla46[[#This Row],[VALOR EVALUACION DISENO]]&gt;=86,DATOS!$AV$22,DATOS!$AV$23)))</f>
        <v/>
      </c>
      <c r="S491" s="278"/>
      <c r="T491" s="345" t="str">
        <f>IFERROR(VLOOKUP(Tabla46[[#This Row],[% DE CUMPLIMIENTO DE LA EJECUCION DEL CONTROL]],DATOS!$AS$38:$AT$40,2,0),"")</f>
        <v/>
      </c>
      <c r="U491" s="129" t="str">
        <f>IF(Tabla46[[#This Row],[RESULTADO EVALUACIÓN DEL DISEÑO DEL CONTROL]]="","",SUMIFS(DATOS!$AT$49:$AT$57,DATOS!$AR$49:$AR$57,Tabla46[[#This Row],[RESULTADO EVALUACIÓN DEL DISEÑO DEL CONTROL]],DATOS!$AS$49:$AS$57,Tabla46[[#This Row],[RESULTADO EVALUACION DE LA EJECUCION]]))</f>
        <v/>
      </c>
    </row>
    <row r="492" spans="1:21" ht="15" customHeight="1" x14ac:dyDescent="0.25">
      <c r="A492" s="3"/>
      <c r="B492" s="2"/>
      <c r="C492" s="2"/>
      <c r="D492" s="72"/>
      <c r="E492" s="4"/>
      <c r="F492" s="173"/>
      <c r="G492" s="352" t="str">
        <f>IFERROR(VLOOKUP(Tabla46[[#This Row],[ID RIESGO]],'1. IDENTIFICACION DEL RIESGO'!$AB$27:$AL$36,11,0),"")</f>
        <v/>
      </c>
      <c r="H492" s="173"/>
      <c r="I492" s="173"/>
      <c r="J492" s="173"/>
      <c r="K492" s="173"/>
      <c r="L492" s="175"/>
      <c r="M492" s="175"/>
      <c r="N492" s="173" t="str">
        <f>IF(Tabla46[[#This Row],[ID RIESGO]]="","",IF(Tabla46[[#This Row],[DESCRIPCION DEL CONTROL]]="",0,15))</f>
        <v/>
      </c>
      <c r="O492" s="169" t="str">
        <f>IF(Tabla46[[#This Row],[ID RIESGO]]="","",IF(Tabla46[[#This Row],[RESPONSABLE DEL CONTROL (CARGO)]]="",0,20))</f>
        <v/>
      </c>
      <c r="P492" s="345">
        <f>IF(Tabla46[[#This Row],[PERIODICIDAD DE EJECUCIÓN DEL CONTROL]]="",0,20)</f>
        <v>0</v>
      </c>
      <c r="Q4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2" s="345" t="str">
        <f>IF(ISTEXT(Tabla46[[#This Row],[VALOR EVALUACION DISENO]]),"",IF(Tabla46[[#This Row],[VALOR EVALUACION DISENO]]&gt;96,DATOS!$AV$21,IF(Tabla46[[#This Row],[VALOR EVALUACION DISENO]]&gt;=86,DATOS!$AV$22,DATOS!$AV$23)))</f>
        <v/>
      </c>
      <c r="S492" s="278"/>
      <c r="T492" s="345" t="str">
        <f>IFERROR(VLOOKUP(Tabla46[[#This Row],[% DE CUMPLIMIENTO DE LA EJECUCION DEL CONTROL]],DATOS!$AS$38:$AT$40,2,0),"")</f>
        <v/>
      </c>
      <c r="U492" s="129" t="str">
        <f>IF(Tabla46[[#This Row],[RESULTADO EVALUACIÓN DEL DISEÑO DEL CONTROL]]="","",SUMIFS(DATOS!$AT$49:$AT$57,DATOS!$AR$49:$AR$57,Tabla46[[#This Row],[RESULTADO EVALUACIÓN DEL DISEÑO DEL CONTROL]],DATOS!$AS$49:$AS$57,Tabla46[[#This Row],[RESULTADO EVALUACION DE LA EJECUCION]]))</f>
        <v/>
      </c>
    </row>
    <row r="493" spans="1:21" ht="15" customHeight="1" x14ac:dyDescent="0.25">
      <c r="A493" s="3"/>
      <c r="B493" s="2"/>
      <c r="C493" s="2"/>
      <c r="D493" s="72"/>
      <c r="E493" s="4"/>
      <c r="F493" s="173"/>
      <c r="G493" s="352" t="str">
        <f>IFERROR(VLOOKUP(Tabla46[[#This Row],[ID RIESGO]],'1. IDENTIFICACION DEL RIESGO'!$AB$27:$AL$36,11,0),"")</f>
        <v/>
      </c>
      <c r="H493" s="173"/>
      <c r="I493" s="173"/>
      <c r="J493" s="173"/>
      <c r="K493" s="173"/>
      <c r="L493" s="175"/>
      <c r="M493" s="175"/>
      <c r="N493" s="173" t="str">
        <f>IF(Tabla46[[#This Row],[ID RIESGO]]="","",IF(Tabla46[[#This Row],[DESCRIPCION DEL CONTROL]]="",0,15))</f>
        <v/>
      </c>
      <c r="O493" s="169" t="str">
        <f>IF(Tabla46[[#This Row],[ID RIESGO]]="","",IF(Tabla46[[#This Row],[RESPONSABLE DEL CONTROL (CARGO)]]="",0,20))</f>
        <v/>
      </c>
      <c r="P493" s="345">
        <f>IF(Tabla46[[#This Row],[PERIODICIDAD DE EJECUCIÓN DEL CONTROL]]="",0,20)</f>
        <v>0</v>
      </c>
      <c r="Q4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3" s="345" t="str">
        <f>IF(ISTEXT(Tabla46[[#This Row],[VALOR EVALUACION DISENO]]),"",IF(Tabla46[[#This Row],[VALOR EVALUACION DISENO]]&gt;96,DATOS!$AV$21,IF(Tabla46[[#This Row],[VALOR EVALUACION DISENO]]&gt;=86,DATOS!$AV$22,DATOS!$AV$23)))</f>
        <v/>
      </c>
      <c r="S493" s="278"/>
      <c r="T493" s="345" t="str">
        <f>IFERROR(VLOOKUP(Tabla46[[#This Row],[% DE CUMPLIMIENTO DE LA EJECUCION DEL CONTROL]],DATOS!$AS$38:$AT$40,2,0),"")</f>
        <v/>
      </c>
      <c r="U493" s="129" t="str">
        <f>IF(Tabla46[[#This Row],[RESULTADO EVALUACIÓN DEL DISEÑO DEL CONTROL]]="","",SUMIFS(DATOS!$AT$49:$AT$57,DATOS!$AR$49:$AR$57,Tabla46[[#This Row],[RESULTADO EVALUACIÓN DEL DISEÑO DEL CONTROL]],DATOS!$AS$49:$AS$57,Tabla46[[#This Row],[RESULTADO EVALUACION DE LA EJECUCION]]))</f>
        <v/>
      </c>
    </row>
    <row r="494" spans="1:21" ht="15" customHeight="1" x14ac:dyDescent="0.25">
      <c r="A494" s="3"/>
      <c r="B494" s="2"/>
      <c r="C494" s="2"/>
      <c r="D494" s="72"/>
      <c r="E494" s="4"/>
      <c r="F494" s="173"/>
      <c r="G494" s="352" t="str">
        <f>IFERROR(VLOOKUP(Tabla46[[#This Row],[ID RIESGO]],'1. IDENTIFICACION DEL RIESGO'!$AB$27:$AL$36,11,0),"")</f>
        <v/>
      </c>
      <c r="H494" s="173"/>
      <c r="I494" s="173"/>
      <c r="J494" s="173"/>
      <c r="K494" s="173"/>
      <c r="L494" s="175"/>
      <c r="M494" s="175"/>
      <c r="N494" s="173" t="str">
        <f>IF(Tabla46[[#This Row],[ID RIESGO]]="","",IF(Tabla46[[#This Row],[DESCRIPCION DEL CONTROL]]="",0,15))</f>
        <v/>
      </c>
      <c r="O494" s="169" t="str">
        <f>IF(Tabla46[[#This Row],[ID RIESGO]]="","",IF(Tabla46[[#This Row],[RESPONSABLE DEL CONTROL (CARGO)]]="",0,20))</f>
        <v/>
      </c>
      <c r="P494" s="345">
        <f>IF(Tabla46[[#This Row],[PERIODICIDAD DE EJECUCIÓN DEL CONTROL]]="",0,20)</f>
        <v>0</v>
      </c>
      <c r="Q4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4" s="345" t="str">
        <f>IF(ISTEXT(Tabla46[[#This Row],[VALOR EVALUACION DISENO]]),"",IF(Tabla46[[#This Row],[VALOR EVALUACION DISENO]]&gt;96,DATOS!$AV$21,IF(Tabla46[[#This Row],[VALOR EVALUACION DISENO]]&gt;=86,DATOS!$AV$22,DATOS!$AV$23)))</f>
        <v/>
      </c>
      <c r="S494" s="278"/>
      <c r="T494" s="345" t="str">
        <f>IFERROR(VLOOKUP(Tabla46[[#This Row],[% DE CUMPLIMIENTO DE LA EJECUCION DEL CONTROL]],DATOS!$AS$38:$AT$40,2,0),"")</f>
        <v/>
      </c>
      <c r="U494" s="129" t="str">
        <f>IF(Tabla46[[#This Row],[RESULTADO EVALUACIÓN DEL DISEÑO DEL CONTROL]]="","",SUMIFS(DATOS!$AT$49:$AT$57,DATOS!$AR$49:$AR$57,Tabla46[[#This Row],[RESULTADO EVALUACIÓN DEL DISEÑO DEL CONTROL]],DATOS!$AS$49:$AS$57,Tabla46[[#This Row],[RESULTADO EVALUACION DE LA EJECUCION]]))</f>
        <v/>
      </c>
    </row>
    <row r="495" spans="1:21" ht="15" customHeight="1" x14ac:dyDescent="0.25">
      <c r="A495" s="3"/>
      <c r="B495" s="2"/>
      <c r="C495" s="2"/>
      <c r="D495" s="72"/>
      <c r="E495" s="4"/>
      <c r="F495" s="173"/>
      <c r="G495" s="352" t="str">
        <f>IFERROR(VLOOKUP(Tabla46[[#This Row],[ID RIESGO]],'1. IDENTIFICACION DEL RIESGO'!$AB$27:$AL$36,11,0),"")</f>
        <v/>
      </c>
      <c r="H495" s="173"/>
      <c r="I495" s="173"/>
      <c r="J495" s="173"/>
      <c r="K495" s="173"/>
      <c r="L495" s="175"/>
      <c r="M495" s="175"/>
      <c r="N495" s="173" t="str">
        <f>IF(Tabla46[[#This Row],[ID RIESGO]]="","",IF(Tabla46[[#This Row],[DESCRIPCION DEL CONTROL]]="",0,15))</f>
        <v/>
      </c>
      <c r="O495" s="169" t="str">
        <f>IF(Tabla46[[#This Row],[ID RIESGO]]="","",IF(Tabla46[[#This Row],[RESPONSABLE DEL CONTROL (CARGO)]]="",0,20))</f>
        <v/>
      </c>
      <c r="P495" s="345">
        <f>IF(Tabla46[[#This Row],[PERIODICIDAD DE EJECUCIÓN DEL CONTROL]]="",0,20)</f>
        <v>0</v>
      </c>
      <c r="Q4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5" s="345" t="str">
        <f>IF(ISTEXT(Tabla46[[#This Row],[VALOR EVALUACION DISENO]]),"",IF(Tabla46[[#This Row],[VALOR EVALUACION DISENO]]&gt;96,DATOS!$AV$21,IF(Tabla46[[#This Row],[VALOR EVALUACION DISENO]]&gt;=86,DATOS!$AV$22,DATOS!$AV$23)))</f>
        <v/>
      </c>
      <c r="S495" s="278"/>
      <c r="T495" s="345" t="str">
        <f>IFERROR(VLOOKUP(Tabla46[[#This Row],[% DE CUMPLIMIENTO DE LA EJECUCION DEL CONTROL]],DATOS!$AS$38:$AT$40,2,0),"")</f>
        <v/>
      </c>
      <c r="U495" s="129" t="str">
        <f>IF(Tabla46[[#This Row],[RESULTADO EVALUACIÓN DEL DISEÑO DEL CONTROL]]="","",SUMIFS(DATOS!$AT$49:$AT$57,DATOS!$AR$49:$AR$57,Tabla46[[#This Row],[RESULTADO EVALUACIÓN DEL DISEÑO DEL CONTROL]],DATOS!$AS$49:$AS$57,Tabla46[[#This Row],[RESULTADO EVALUACION DE LA EJECUCION]]))</f>
        <v/>
      </c>
    </row>
    <row r="496" spans="1:21" ht="15" customHeight="1" x14ac:dyDescent="0.25">
      <c r="A496" s="3"/>
      <c r="B496" s="2"/>
      <c r="C496" s="2"/>
      <c r="D496" s="72"/>
      <c r="E496" s="4"/>
      <c r="F496" s="173"/>
      <c r="G496" s="352" t="str">
        <f>IFERROR(VLOOKUP(Tabla46[[#This Row],[ID RIESGO]],'1. IDENTIFICACION DEL RIESGO'!$AB$27:$AL$36,11,0),"")</f>
        <v/>
      </c>
      <c r="H496" s="173"/>
      <c r="I496" s="173"/>
      <c r="J496" s="173"/>
      <c r="K496" s="173"/>
      <c r="L496" s="175"/>
      <c r="M496" s="175"/>
      <c r="N496" s="173" t="str">
        <f>IF(Tabla46[[#This Row],[ID RIESGO]]="","",IF(Tabla46[[#This Row],[DESCRIPCION DEL CONTROL]]="",0,15))</f>
        <v/>
      </c>
      <c r="O496" s="169" t="str">
        <f>IF(Tabla46[[#This Row],[ID RIESGO]]="","",IF(Tabla46[[#This Row],[RESPONSABLE DEL CONTROL (CARGO)]]="",0,20))</f>
        <v/>
      </c>
      <c r="P496" s="345">
        <f>IF(Tabla46[[#This Row],[PERIODICIDAD DE EJECUCIÓN DEL CONTROL]]="",0,20)</f>
        <v>0</v>
      </c>
      <c r="Q4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6" s="345" t="str">
        <f>IF(ISTEXT(Tabla46[[#This Row],[VALOR EVALUACION DISENO]]),"",IF(Tabla46[[#This Row],[VALOR EVALUACION DISENO]]&gt;96,DATOS!$AV$21,IF(Tabla46[[#This Row],[VALOR EVALUACION DISENO]]&gt;=86,DATOS!$AV$22,DATOS!$AV$23)))</f>
        <v/>
      </c>
      <c r="S496" s="278"/>
      <c r="T496" s="345" t="str">
        <f>IFERROR(VLOOKUP(Tabla46[[#This Row],[% DE CUMPLIMIENTO DE LA EJECUCION DEL CONTROL]],DATOS!$AS$38:$AT$40,2,0),"")</f>
        <v/>
      </c>
      <c r="U496" s="129" t="str">
        <f>IF(Tabla46[[#This Row],[RESULTADO EVALUACIÓN DEL DISEÑO DEL CONTROL]]="","",SUMIFS(DATOS!$AT$49:$AT$57,DATOS!$AR$49:$AR$57,Tabla46[[#This Row],[RESULTADO EVALUACIÓN DEL DISEÑO DEL CONTROL]],DATOS!$AS$49:$AS$57,Tabla46[[#This Row],[RESULTADO EVALUACION DE LA EJECUCION]]))</f>
        <v/>
      </c>
    </row>
    <row r="497" spans="1:21" ht="15" customHeight="1" x14ac:dyDescent="0.25">
      <c r="A497" s="3"/>
      <c r="B497" s="2"/>
      <c r="C497" s="2"/>
      <c r="D497" s="72"/>
      <c r="E497" s="4"/>
      <c r="F497" s="173"/>
      <c r="G497" s="352" t="str">
        <f>IFERROR(VLOOKUP(Tabla46[[#This Row],[ID RIESGO]],'1. IDENTIFICACION DEL RIESGO'!$AB$27:$AL$36,11,0),"")</f>
        <v/>
      </c>
      <c r="H497" s="173"/>
      <c r="I497" s="173"/>
      <c r="J497" s="173"/>
      <c r="K497" s="173"/>
      <c r="L497" s="175"/>
      <c r="M497" s="175"/>
      <c r="N497" s="173" t="str">
        <f>IF(Tabla46[[#This Row],[ID RIESGO]]="","",IF(Tabla46[[#This Row],[DESCRIPCION DEL CONTROL]]="",0,15))</f>
        <v/>
      </c>
      <c r="O497" s="169" t="str">
        <f>IF(Tabla46[[#This Row],[ID RIESGO]]="","",IF(Tabla46[[#This Row],[RESPONSABLE DEL CONTROL (CARGO)]]="",0,20))</f>
        <v/>
      </c>
      <c r="P497" s="345">
        <f>IF(Tabla46[[#This Row],[PERIODICIDAD DE EJECUCIÓN DEL CONTROL]]="",0,20)</f>
        <v>0</v>
      </c>
      <c r="Q4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7" s="345" t="str">
        <f>IF(ISTEXT(Tabla46[[#This Row],[VALOR EVALUACION DISENO]]),"",IF(Tabla46[[#This Row],[VALOR EVALUACION DISENO]]&gt;96,DATOS!$AV$21,IF(Tabla46[[#This Row],[VALOR EVALUACION DISENO]]&gt;=86,DATOS!$AV$22,DATOS!$AV$23)))</f>
        <v/>
      </c>
      <c r="S497" s="278"/>
      <c r="T497" s="345" t="str">
        <f>IFERROR(VLOOKUP(Tabla46[[#This Row],[% DE CUMPLIMIENTO DE LA EJECUCION DEL CONTROL]],DATOS!$AS$38:$AT$40,2,0),"")</f>
        <v/>
      </c>
      <c r="U497" s="129" t="str">
        <f>IF(Tabla46[[#This Row],[RESULTADO EVALUACIÓN DEL DISEÑO DEL CONTROL]]="","",SUMIFS(DATOS!$AT$49:$AT$57,DATOS!$AR$49:$AR$57,Tabla46[[#This Row],[RESULTADO EVALUACIÓN DEL DISEÑO DEL CONTROL]],DATOS!$AS$49:$AS$57,Tabla46[[#This Row],[RESULTADO EVALUACION DE LA EJECUCION]]))</f>
        <v/>
      </c>
    </row>
    <row r="498" spans="1:21" ht="15" customHeight="1" x14ac:dyDescent="0.25">
      <c r="A498" s="3"/>
      <c r="B498" s="2"/>
      <c r="C498" s="2"/>
      <c r="D498" s="72"/>
      <c r="E498" s="4"/>
      <c r="F498" s="173"/>
      <c r="G498" s="352" t="str">
        <f>IFERROR(VLOOKUP(Tabla46[[#This Row],[ID RIESGO]],'1. IDENTIFICACION DEL RIESGO'!$AB$27:$AL$36,11,0),"")</f>
        <v/>
      </c>
      <c r="H498" s="173"/>
      <c r="I498" s="173"/>
      <c r="J498" s="173"/>
      <c r="K498" s="173"/>
      <c r="L498" s="175"/>
      <c r="M498" s="175"/>
      <c r="N498" s="173" t="str">
        <f>IF(Tabla46[[#This Row],[ID RIESGO]]="","",IF(Tabla46[[#This Row],[DESCRIPCION DEL CONTROL]]="",0,15))</f>
        <v/>
      </c>
      <c r="O498" s="169" t="str">
        <f>IF(Tabla46[[#This Row],[ID RIESGO]]="","",IF(Tabla46[[#This Row],[RESPONSABLE DEL CONTROL (CARGO)]]="",0,20))</f>
        <v/>
      </c>
      <c r="P498" s="345">
        <f>IF(Tabla46[[#This Row],[PERIODICIDAD DE EJECUCIÓN DEL CONTROL]]="",0,20)</f>
        <v>0</v>
      </c>
      <c r="Q4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8" s="345" t="str">
        <f>IF(ISTEXT(Tabla46[[#This Row],[VALOR EVALUACION DISENO]]),"",IF(Tabla46[[#This Row],[VALOR EVALUACION DISENO]]&gt;96,DATOS!$AV$21,IF(Tabla46[[#This Row],[VALOR EVALUACION DISENO]]&gt;=86,DATOS!$AV$22,DATOS!$AV$23)))</f>
        <v/>
      </c>
      <c r="S498" s="278"/>
      <c r="T498" s="345" t="str">
        <f>IFERROR(VLOOKUP(Tabla46[[#This Row],[% DE CUMPLIMIENTO DE LA EJECUCION DEL CONTROL]],DATOS!$AS$38:$AT$40,2,0),"")</f>
        <v/>
      </c>
      <c r="U498" s="129" t="str">
        <f>IF(Tabla46[[#This Row],[RESULTADO EVALUACIÓN DEL DISEÑO DEL CONTROL]]="","",SUMIFS(DATOS!$AT$49:$AT$57,DATOS!$AR$49:$AR$57,Tabla46[[#This Row],[RESULTADO EVALUACIÓN DEL DISEÑO DEL CONTROL]],DATOS!$AS$49:$AS$57,Tabla46[[#This Row],[RESULTADO EVALUACION DE LA EJECUCION]]))</f>
        <v/>
      </c>
    </row>
    <row r="499" spans="1:21" ht="15" customHeight="1" x14ac:dyDescent="0.25">
      <c r="A499" s="3"/>
      <c r="B499" s="2"/>
      <c r="C499" s="2"/>
      <c r="D499" s="72"/>
      <c r="E499" s="4"/>
      <c r="F499" s="173"/>
      <c r="G499" s="352" t="str">
        <f>IFERROR(VLOOKUP(Tabla46[[#This Row],[ID RIESGO]],'1. IDENTIFICACION DEL RIESGO'!$AB$27:$AL$36,11,0),"")</f>
        <v/>
      </c>
      <c r="H499" s="173"/>
      <c r="I499" s="173"/>
      <c r="J499" s="173"/>
      <c r="K499" s="173"/>
      <c r="L499" s="175"/>
      <c r="M499" s="175"/>
      <c r="N499" s="173" t="str">
        <f>IF(Tabla46[[#This Row],[ID RIESGO]]="","",IF(Tabla46[[#This Row],[DESCRIPCION DEL CONTROL]]="",0,15))</f>
        <v/>
      </c>
      <c r="O499" s="169" t="str">
        <f>IF(Tabla46[[#This Row],[ID RIESGO]]="","",IF(Tabla46[[#This Row],[RESPONSABLE DEL CONTROL (CARGO)]]="",0,20))</f>
        <v/>
      </c>
      <c r="P499" s="345">
        <f>IF(Tabla46[[#This Row],[PERIODICIDAD DE EJECUCIÓN DEL CONTROL]]="",0,20)</f>
        <v>0</v>
      </c>
      <c r="Q4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9" s="345" t="str">
        <f>IF(ISTEXT(Tabla46[[#This Row],[VALOR EVALUACION DISENO]]),"",IF(Tabla46[[#This Row],[VALOR EVALUACION DISENO]]&gt;96,DATOS!$AV$21,IF(Tabla46[[#This Row],[VALOR EVALUACION DISENO]]&gt;=86,DATOS!$AV$22,DATOS!$AV$23)))</f>
        <v/>
      </c>
      <c r="S499" s="278"/>
      <c r="T499" s="345" t="str">
        <f>IFERROR(VLOOKUP(Tabla46[[#This Row],[% DE CUMPLIMIENTO DE LA EJECUCION DEL CONTROL]],DATOS!$AS$38:$AT$40,2,0),"")</f>
        <v/>
      </c>
      <c r="U499" s="129" t="str">
        <f>IF(Tabla46[[#This Row],[RESULTADO EVALUACIÓN DEL DISEÑO DEL CONTROL]]="","",SUMIFS(DATOS!$AT$49:$AT$57,DATOS!$AR$49:$AR$57,Tabla46[[#This Row],[RESULTADO EVALUACIÓN DEL DISEÑO DEL CONTROL]],DATOS!$AS$49:$AS$57,Tabla46[[#This Row],[RESULTADO EVALUACION DE LA EJECUCION]]))</f>
        <v/>
      </c>
    </row>
    <row r="500" spans="1:21" ht="15" customHeight="1" x14ac:dyDescent="0.25">
      <c r="A500" s="3"/>
      <c r="B500" s="2"/>
      <c r="C500" s="2"/>
      <c r="D500" s="72"/>
      <c r="E500" s="4"/>
      <c r="F500" s="173"/>
      <c r="G500" s="352" t="str">
        <f>IFERROR(VLOOKUP(Tabla46[[#This Row],[ID RIESGO]],'1. IDENTIFICACION DEL RIESGO'!$AB$27:$AL$36,11,0),"")</f>
        <v/>
      </c>
      <c r="H500" s="173"/>
      <c r="I500" s="173"/>
      <c r="J500" s="173"/>
      <c r="K500" s="173"/>
      <c r="L500" s="175"/>
      <c r="M500" s="175"/>
      <c r="N500" s="173" t="str">
        <f>IF(Tabla46[[#This Row],[ID RIESGO]]="","",IF(Tabla46[[#This Row],[DESCRIPCION DEL CONTROL]]="",0,15))</f>
        <v/>
      </c>
      <c r="O500" s="169" t="str">
        <f>IF(Tabla46[[#This Row],[ID RIESGO]]="","",IF(Tabla46[[#This Row],[RESPONSABLE DEL CONTROL (CARGO)]]="",0,20))</f>
        <v/>
      </c>
      <c r="P500" s="345">
        <f>IF(Tabla46[[#This Row],[PERIODICIDAD DE EJECUCIÓN DEL CONTROL]]="",0,20)</f>
        <v>0</v>
      </c>
      <c r="Q5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0" s="345" t="str">
        <f>IF(ISTEXT(Tabla46[[#This Row],[VALOR EVALUACION DISENO]]),"",IF(Tabla46[[#This Row],[VALOR EVALUACION DISENO]]&gt;96,DATOS!$AV$21,IF(Tabla46[[#This Row],[VALOR EVALUACION DISENO]]&gt;=86,DATOS!$AV$22,DATOS!$AV$23)))</f>
        <v/>
      </c>
      <c r="S500" s="278"/>
      <c r="T500" s="345" t="str">
        <f>IFERROR(VLOOKUP(Tabla46[[#This Row],[% DE CUMPLIMIENTO DE LA EJECUCION DEL CONTROL]],DATOS!$AS$38:$AT$40,2,0),"")</f>
        <v/>
      </c>
      <c r="U500" s="129" t="str">
        <f>IF(Tabla46[[#This Row],[RESULTADO EVALUACIÓN DEL DISEÑO DEL CONTROL]]="","",SUMIFS(DATOS!$AT$49:$AT$57,DATOS!$AR$49:$AR$57,Tabla46[[#This Row],[RESULTADO EVALUACIÓN DEL DISEÑO DEL CONTROL]],DATOS!$AS$49:$AS$57,Tabla46[[#This Row],[RESULTADO EVALUACION DE LA EJECUCION]]))</f>
        <v/>
      </c>
    </row>
    <row r="501" spans="1:21" ht="15" customHeight="1" x14ac:dyDescent="0.25">
      <c r="A501" s="3"/>
      <c r="B501" s="2"/>
      <c r="C501" s="2"/>
      <c r="D501" s="72"/>
      <c r="E501" s="4"/>
      <c r="F501" s="173"/>
      <c r="G501" s="352" t="str">
        <f>IFERROR(VLOOKUP(Tabla46[[#This Row],[ID RIESGO]],'1. IDENTIFICACION DEL RIESGO'!$AB$27:$AL$36,11,0),"")</f>
        <v/>
      </c>
      <c r="H501" s="173"/>
      <c r="I501" s="173"/>
      <c r="J501" s="173"/>
      <c r="K501" s="173"/>
      <c r="L501" s="175"/>
      <c r="M501" s="175"/>
      <c r="N501" s="173" t="str">
        <f>IF(Tabla46[[#This Row],[ID RIESGO]]="","",IF(Tabla46[[#This Row],[DESCRIPCION DEL CONTROL]]="",0,15))</f>
        <v/>
      </c>
      <c r="O501" s="169" t="str">
        <f>IF(Tabla46[[#This Row],[ID RIESGO]]="","",IF(Tabla46[[#This Row],[RESPONSABLE DEL CONTROL (CARGO)]]="",0,20))</f>
        <v/>
      </c>
      <c r="P501" s="345">
        <f>IF(Tabla46[[#This Row],[PERIODICIDAD DE EJECUCIÓN DEL CONTROL]]="",0,20)</f>
        <v>0</v>
      </c>
      <c r="Q5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1" s="345" t="str">
        <f>IF(ISTEXT(Tabla46[[#This Row],[VALOR EVALUACION DISENO]]),"",IF(Tabla46[[#This Row],[VALOR EVALUACION DISENO]]&gt;96,DATOS!$AV$21,IF(Tabla46[[#This Row],[VALOR EVALUACION DISENO]]&gt;=86,DATOS!$AV$22,DATOS!$AV$23)))</f>
        <v/>
      </c>
      <c r="S501" s="278"/>
      <c r="T501" s="345" t="str">
        <f>IFERROR(VLOOKUP(Tabla46[[#This Row],[% DE CUMPLIMIENTO DE LA EJECUCION DEL CONTROL]],DATOS!$AS$38:$AT$40,2,0),"")</f>
        <v/>
      </c>
      <c r="U501" s="129" t="str">
        <f>IF(Tabla46[[#This Row],[RESULTADO EVALUACIÓN DEL DISEÑO DEL CONTROL]]="","",SUMIFS(DATOS!$AT$49:$AT$57,DATOS!$AR$49:$AR$57,Tabla46[[#This Row],[RESULTADO EVALUACIÓN DEL DISEÑO DEL CONTROL]],DATOS!$AS$49:$AS$57,Tabla46[[#This Row],[RESULTADO EVALUACION DE LA EJECUCION]]))</f>
        <v/>
      </c>
    </row>
    <row r="502" spans="1:21" ht="15" customHeight="1" x14ac:dyDescent="0.25">
      <c r="A502" s="3"/>
      <c r="B502" s="2"/>
      <c r="C502" s="2"/>
      <c r="D502" s="72"/>
      <c r="E502" s="4"/>
      <c r="F502" s="173"/>
      <c r="G502" s="352" t="str">
        <f>IFERROR(VLOOKUP(Tabla46[[#This Row],[ID RIESGO]],'1. IDENTIFICACION DEL RIESGO'!$AB$27:$AL$36,11,0),"")</f>
        <v/>
      </c>
      <c r="H502" s="173"/>
      <c r="I502" s="173"/>
      <c r="J502" s="173"/>
      <c r="K502" s="173"/>
      <c r="L502" s="175"/>
      <c r="M502" s="175"/>
      <c r="N502" s="173" t="str">
        <f>IF(Tabla46[[#This Row],[ID RIESGO]]="","",IF(Tabla46[[#This Row],[DESCRIPCION DEL CONTROL]]="",0,15))</f>
        <v/>
      </c>
      <c r="O502" s="169" t="str">
        <f>IF(Tabla46[[#This Row],[ID RIESGO]]="","",IF(Tabla46[[#This Row],[RESPONSABLE DEL CONTROL (CARGO)]]="",0,20))</f>
        <v/>
      </c>
      <c r="P502" s="345">
        <f>IF(Tabla46[[#This Row],[PERIODICIDAD DE EJECUCIÓN DEL CONTROL]]="",0,20)</f>
        <v>0</v>
      </c>
      <c r="Q5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2" s="345" t="str">
        <f>IF(ISTEXT(Tabla46[[#This Row],[VALOR EVALUACION DISENO]]),"",IF(Tabla46[[#This Row],[VALOR EVALUACION DISENO]]&gt;96,DATOS!$AV$21,IF(Tabla46[[#This Row],[VALOR EVALUACION DISENO]]&gt;=86,DATOS!$AV$22,DATOS!$AV$23)))</f>
        <v/>
      </c>
      <c r="S502" s="278"/>
      <c r="T502" s="345" t="str">
        <f>IFERROR(VLOOKUP(Tabla46[[#This Row],[% DE CUMPLIMIENTO DE LA EJECUCION DEL CONTROL]],DATOS!$AS$38:$AT$40,2,0),"")</f>
        <v/>
      </c>
      <c r="U502" s="129" t="str">
        <f>IF(Tabla46[[#This Row],[RESULTADO EVALUACIÓN DEL DISEÑO DEL CONTROL]]="","",SUMIFS(DATOS!$AT$49:$AT$57,DATOS!$AR$49:$AR$57,Tabla46[[#This Row],[RESULTADO EVALUACIÓN DEL DISEÑO DEL CONTROL]],DATOS!$AS$49:$AS$57,Tabla46[[#This Row],[RESULTADO EVALUACION DE LA EJECUCION]]))</f>
        <v/>
      </c>
    </row>
    <row r="503" spans="1:21" ht="15" customHeight="1" x14ac:dyDescent="0.25">
      <c r="A503" s="3"/>
      <c r="B503" s="2"/>
      <c r="C503" s="2"/>
      <c r="D503" s="72"/>
      <c r="E503" s="4"/>
      <c r="F503" s="173"/>
      <c r="G503" s="352" t="str">
        <f>IFERROR(VLOOKUP(Tabla46[[#This Row],[ID RIESGO]],'1. IDENTIFICACION DEL RIESGO'!$AB$27:$AL$36,11,0),"")</f>
        <v/>
      </c>
      <c r="H503" s="173"/>
      <c r="I503" s="173"/>
      <c r="J503" s="173"/>
      <c r="K503" s="173"/>
      <c r="L503" s="175"/>
      <c r="M503" s="175"/>
      <c r="N503" s="173" t="str">
        <f>IF(Tabla46[[#This Row],[ID RIESGO]]="","",IF(Tabla46[[#This Row],[DESCRIPCION DEL CONTROL]]="",0,15))</f>
        <v/>
      </c>
      <c r="O503" s="169" t="str">
        <f>IF(Tabla46[[#This Row],[ID RIESGO]]="","",IF(Tabla46[[#This Row],[RESPONSABLE DEL CONTROL (CARGO)]]="",0,20))</f>
        <v/>
      </c>
      <c r="P503" s="345">
        <f>IF(Tabla46[[#This Row],[PERIODICIDAD DE EJECUCIÓN DEL CONTROL]]="",0,20)</f>
        <v>0</v>
      </c>
      <c r="Q5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3" s="345" t="str">
        <f>IF(ISTEXT(Tabla46[[#This Row],[VALOR EVALUACION DISENO]]),"",IF(Tabla46[[#This Row],[VALOR EVALUACION DISENO]]&gt;96,DATOS!$AV$21,IF(Tabla46[[#This Row],[VALOR EVALUACION DISENO]]&gt;=86,DATOS!$AV$22,DATOS!$AV$23)))</f>
        <v/>
      </c>
      <c r="S503" s="278"/>
      <c r="T503" s="345" t="str">
        <f>IFERROR(VLOOKUP(Tabla46[[#This Row],[% DE CUMPLIMIENTO DE LA EJECUCION DEL CONTROL]],DATOS!$AS$38:$AT$40,2,0),"")</f>
        <v/>
      </c>
      <c r="U503" s="129" t="str">
        <f>IF(Tabla46[[#This Row],[RESULTADO EVALUACIÓN DEL DISEÑO DEL CONTROL]]="","",SUMIFS(DATOS!$AT$49:$AT$57,DATOS!$AR$49:$AR$57,Tabla46[[#This Row],[RESULTADO EVALUACIÓN DEL DISEÑO DEL CONTROL]],DATOS!$AS$49:$AS$57,Tabla46[[#This Row],[RESULTADO EVALUACION DE LA EJECUCION]]))</f>
        <v/>
      </c>
    </row>
    <row r="504" spans="1:21" ht="15" customHeight="1" x14ac:dyDescent="0.25">
      <c r="A504" s="3"/>
      <c r="B504" s="2"/>
      <c r="C504" s="2"/>
      <c r="D504" s="72"/>
      <c r="E504" s="4"/>
      <c r="F504" s="173"/>
      <c r="G504" s="352" t="str">
        <f>IFERROR(VLOOKUP(Tabla46[[#This Row],[ID RIESGO]],'1. IDENTIFICACION DEL RIESGO'!$AB$27:$AL$36,11,0),"")</f>
        <v/>
      </c>
      <c r="H504" s="173"/>
      <c r="I504" s="173"/>
      <c r="J504" s="173"/>
      <c r="K504" s="173"/>
      <c r="L504" s="175"/>
      <c r="M504" s="175"/>
      <c r="N504" s="173" t="str">
        <f>IF(Tabla46[[#This Row],[ID RIESGO]]="","",IF(Tabla46[[#This Row],[DESCRIPCION DEL CONTROL]]="",0,15))</f>
        <v/>
      </c>
      <c r="O504" s="169" t="str">
        <f>IF(Tabla46[[#This Row],[ID RIESGO]]="","",IF(Tabla46[[#This Row],[RESPONSABLE DEL CONTROL (CARGO)]]="",0,20))</f>
        <v/>
      </c>
      <c r="P504" s="345">
        <f>IF(Tabla46[[#This Row],[PERIODICIDAD DE EJECUCIÓN DEL CONTROL]]="",0,20)</f>
        <v>0</v>
      </c>
      <c r="Q5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4" s="345" t="str">
        <f>IF(ISTEXT(Tabla46[[#This Row],[VALOR EVALUACION DISENO]]),"",IF(Tabla46[[#This Row],[VALOR EVALUACION DISENO]]&gt;96,DATOS!$AV$21,IF(Tabla46[[#This Row],[VALOR EVALUACION DISENO]]&gt;=86,DATOS!$AV$22,DATOS!$AV$23)))</f>
        <v/>
      </c>
      <c r="S504" s="278"/>
      <c r="T504" s="345" t="str">
        <f>IFERROR(VLOOKUP(Tabla46[[#This Row],[% DE CUMPLIMIENTO DE LA EJECUCION DEL CONTROL]],DATOS!$AS$38:$AT$40,2,0),"")</f>
        <v/>
      </c>
      <c r="U504" s="129" t="str">
        <f>IF(Tabla46[[#This Row],[RESULTADO EVALUACIÓN DEL DISEÑO DEL CONTROL]]="","",SUMIFS(DATOS!$AT$49:$AT$57,DATOS!$AR$49:$AR$57,Tabla46[[#This Row],[RESULTADO EVALUACIÓN DEL DISEÑO DEL CONTROL]],DATOS!$AS$49:$AS$57,Tabla46[[#This Row],[RESULTADO EVALUACION DE LA EJECUCION]]))</f>
        <v/>
      </c>
    </row>
    <row r="505" spans="1:21" ht="15" customHeight="1" x14ac:dyDescent="0.25">
      <c r="A505" s="3"/>
      <c r="B505" s="2"/>
      <c r="C505" s="2"/>
      <c r="D505" s="72"/>
      <c r="E505" s="4"/>
      <c r="F505" s="173"/>
      <c r="G505" s="352" t="str">
        <f>IFERROR(VLOOKUP(Tabla46[[#This Row],[ID RIESGO]],'1. IDENTIFICACION DEL RIESGO'!$AB$27:$AL$36,11,0),"")</f>
        <v/>
      </c>
      <c r="H505" s="173"/>
      <c r="I505" s="173"/>
      <c r="J505" s="173"/>
      <c r="K505" s="173"/>
      <c r="L505" s="175"/>
      <c r="M505" s="175"/>
      <c r="N505" s="173" t="str">
        <f>IF(Tabla46[[#This Row],[ID RIESGO]]="","",IF(Tabla46[[#This Row],[DESCRIPCION DEL CONTROL]]="",0,15))</f>
        <v/>
      </c>
      <c r="O505" s="169" t="str">
        <f>IF(Tabla46[[#This Row],[ID RIESGO]]="","",IF(Tabla46[[#This Row],[RESPONSABLE DEL CONTROL (CARGO)]]="",0,20))</f>
        <v/>
      </c>
      <c r="P505" s="345">
        <f>IF(Tabla46[[#This Row],[PERIODICIDAD DE EJECUCIÓN DEL CONTROL]]="",0,20)</f>
        <v>0</v>
      </c>
      <c r="Q5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5" s="345" t="str">
        <f>IF(ISTEXT(Tabla46[[#This Row],[VALOR EVALUACION DISENO]]),"",IF(Tabla46[[#This Row],[VALOR EVALUACION DISENO]]&gt;96,DATOS!$AV$21,IF(Tabla46[[#This Row],[VALOR EVALUACION DISENO]]&gt;=86,DATOS!$AV$22,DATOS!$AV$23)))</f>
        <v/>
      </c>
      <c r="S505" s="278"/>
      <c r="T505" s="345" t="str">
        <f>IFERROR(VLOOKUP(Tabla46[[#This Row],[% DE CUMPLIMIENTO DE LA EJECUCION DEL CONTROL]],DATOS!$AS$38:$AT$40,2,0),"")</f>
        <v/>
      </c>
      <c r="U505" s="129" t="str">
        <f>IF(Tabla46[[#This Row],[RESULTADO EVALUACIÓN DEL DISEÑO DEL CONTROL]]="","",SUMIFS(DATOS!$AT$49:$AT$57,DATOS!$AR$49:$AR$57,Tabla46[[#This Row],[RESULTADO EVALUACIÓN DEL DISEÑO DEL CONTROL]],DATOS!$AS$49:$AS$57,Tabla46[[#This Row],[RESULTADO EVALUACION DE LA EJECUCION]]))</f>
        <v/>
      </c>
    </row>
    <row r="506" spans="1:21" ht="15" customHeight="1" x14ac:dyDescent="0.25">
      <c r="A506" s="3"/>
      <c r="B506" s="2"/>
      <c r="C506" s="2"/>
      <c r="D506" s="72"/>
      <c r="E506" s="4"/>
      <c r="F506" s="173"/>
      <c r="G506" s="352" t="str">
        <f>IFERROR(VLOOKUP(Tabla46[[#This Row],[ID RIESGO]],'1. IDENTIFICACION DEL RIESGO'!$AB$27:$AL$36,11,0),"")</f>
        <v/>
      </c>
      <c r="H506" s="173"/>
      <c r="I506" s="173"/>
      <c r="J506" s="173"/>
      <c r="K506" s="173"/>
      <c r="L506" s="175"/>
      <c r="M506" s="175"/>
      <c r="N506" s="173" t="str">
        <f>IF(Tabla46[[#This Row],[ID RIESGO]]="","",IF(Tabla46[[#This Row],[DESCRIPCION DEL CONTROL]]="",0,15))</f>
        <v/>
      </c>
      <c r="O506" s="169" t="str">
        <f>IF(Tabla46[[#This Row],[ID RIESGO]]="","",IF(Tabla46[[#This Row],[RESPONSABLE DEL CONTROL (CARGO)]]="",0,20))</f>
        <v/>
      </c>
      <c r="P506" s="345">
        <f>IF(Tabla46[[#This Row],[PERIODICIDAD DE EJECUCIÓN DEL CONTROL]]="",0,20)</f>
        <v>0</v>
      </c>
      <c r="Q5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6" s="345" t="str">
        <f>IF(ISTEXT(Tabla46[[#This Row],[VALOR EVALUACION DISENO]]),"",IF(Tabla46[[#This Row],[VALOR EVALUACION DISENO]]&gt;96,DATOS!$AV$21,IF(Tabla46[[#This Row],[VALOR EVALUACION DISENO]]&gt;=86,DATOS!$AV$22,DATOS!$AV$23)))</f>
        <v/>
      </c>
      <c r="S506" s="278"/>
      <c r="T506" s="345" t="str">
        <f>IFERROR(VLOOKUP(Tabla46[[#This Row],[% DE CUMPLIMIENTO DE LA EJECUCION DEL CONTROL]],DATOS!$AS$38:$AT$40,2,0),"")</f>
        <v/>
      </c>
      <c r="U506" s="129" t="str">
        <f>IF(Tabla46[[#This Row],[RESULTADO EVALUACIÓN DEL DISEÑO DEL CONTROL]]="","",SUMIFS(DATOS!$AT$49:$AT$57,DATOS!$AR$49:$AR$57,Tabla46[[#This Row],[RESULTADO EVALUACIÓN DEL DISEÑO DEL CONTROL]],DATOS!$AS$49:$AS$57,Tabla46[[#This Row],[RESULTADO EVALUACION DE LA EJECUCION]]))</f>
        <v/>
      </c>
    </row>
    <row r="507" spans="1:21" ht="15" customHeight="1" x14ac:dyDescent="0.25">
      <c r="A507" s="3"/>
      <c r="B507" s="2"/>
      <c r="C507" s="2"/>
      <c r="D507" s="72"/>
      <c r="E507" s="4"/>
      <c r="F507" s="173"/>
      <c r="G507" s="352" t="str">
        <f>IFERROR(VLOOKUP(Tabla46[[#This Row],[ID RIESGO]],'1. IDENTIFICACION DEL RIESGO'!$AB$27:$AL$36,11,0),"")</f>
        <v/>
      </c>
      <c r="H507" s="173"/>
      <c r="I507" s="173"/>
      <c r="J507" s="173"/>
      <c r="K507" s="173"/>
      <c r="L507" s="175"/>
      <c r="M507" s="175"/>
      <c r="N507" s="173" t="str">
        <f>IF(Tabla46[[#This Row],[ID RIESGO]]="","",IF(Tabla46[[#This Row],[DESCRIPCION DEL CONTROL]]="",0,15))</f>
        <v/>
      </c>
      <c r="O507" s="169" t="str">
        <f>IF(Tabla46[[#This Row],[ID RIESGO]]="","",IF(Tabla46[[#This Row],[RESPONSABLE DEL CONTROL (CARGO)]]="",0,20))</f>
        <v/>
      </c>
      <c r="P507" s="345">
        <f>IF(Tabla46[[#This Row],[PERIODICIDAD DE EJECUCIÓN DEL CONTROL]]="",0,20)</f>
        <v>0</v>
      </c>
      <c r="Q5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7" s="345" t="str">
        <f>IF(ISTEXT(Tabla46[[#This Row],[VALOR EVALUACION DISENO]]),"",IF(Tabla46[[#This Row],[VALOR EVALUACION DISENO]]&gt;96,DATOS!$AV$21,IF(Tabla46[[#This Row],[VALOR EVALUACION DISENO]]&gt;=86,DATOS!$AV$22,DATOS!$AV$23)))</f>
        <v/>
      </c>
      <c r="S507" s="278"/>
      <c r="T507" s="345" t="str">
        <f>IFERROR(VLOOKUP(Tabla46[[#This Row],[% DE CUMPLIMIENTO DE LA EJECUCION DEL CONTROL]],DATOS!$AS$38:$AT$40,2,0),"")</f>
        <v/>
      </c>
      <c r="U507" s="129" t="str">
        <f>IF(Tabla46[[#This Row],[RESULTADO EVALUACIÓN DEL DISEÑO DEL CONTROL]]="","",SUMIFS(DATOS!$AT$49:$AT$57,DATOS!$AR$49:$AR$57,Tabla46[[#This Row],[RESULTADO EVALUACIÓN DEL DISEÑO DEL CONTROL]],DATOS!$AS$49:$AS$57,Tabla46[[#This Row],[RESULTADO EVALUACION DE LA EJECUCION]]))</f>
        <v/>
      </c>
    </row>
    <row r="508" spans="1:21" ht="15" customHeight="1" x14ac:dyDescent="0.25">
      <c r="A508" s="3"/>
      <c r="B508" s="2"/>
      <c r="C508" s="2"/>
      <c r="D508" s="72"/>
      <c r="E508" s="4"/>
      <c r="F508" s="173"/>
      <c r="G508" s="352" t="str">
        <f>IFERROR(VLOOKUP(Tabla46[[#This Row],[ID RIESGO]],'1. IDENTIFICACION DEL RIESGO'!$AB$27:$AL$36,11,0),"")</f>
        <v/>
      </c>
      <c r="H508" s="173"/>
      <c r="I508" s="173"/>
      <c r="J508" s="173"/>
      <c r="K508" s="173"/>
      <c r="L508" s="175"/>
      <c r="M508" s="175"/>
      <c r="N508" s="173" t="str">
        <f>IF(Tabla46[[#This Row],[ID RIESGO]]="","",IF(Tabla46[[#This Row],[DESCRIPCION DEL CONTROL]]="",0,15))</f>
        <v/>
      </c>
      <c r="O508" s="169" t="str">
        <f>IF(Tabla46[[#This Row],[ID RIESGO]]="","",IF(Tabla46[[#This Row],[RESPONSABLE DEL CONTROL (CARGO)]]="",0,20))</f>
        <v/>
      </c>
      <c r="P508" s="345">
        <f>IF(Tabla46[[#This Row],[PERIODICIDAD DE EJECUCIÓN DEL CONTROL]]="",0,20)</f>
        <v>0</v>
      </c>
      <c r="Q5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8" s="345" t="str">
        <f>IF(ISTEXT(Tabla46[[#This Row],[VALOR EVALUACION DISENO]]),"",IF(Tabla46[[#This Row],[VALOR EVALUACION DISENO]]&gt;96,DATOS!$AV$21,IF(Tabla46[[#This Row],[VALOR EVALUACION DISENO]]&gt;=86,DATOS!$AV$22,DATOS!$AV$23)))</f>
        <v/>
      </c>
      <c r="S508" s="278"/>
      <c r="T508" s="345" t="str">
        <f>IFERROR(VLOOKUP(Tabla46[[#This Row],[% DE CUMPLIMIENTO DE LA EJECUCION DEL CONTROL]],DATOS!$AS$38:$AT$40,2,0),"")</f>
        <v/>
      </c>
      <c r="U508" s="129" t="str">
        <f>IF(Tabla46[[#This Row],[RESULTADO EVALUACIÓN DEL DISEÑO DEL CONTROL]]="","",SUMIFS(DATOS!$AT$49:$AT$57,DATOS!$AR$49:$AR$57,Tabla46[[#This Row],[RESULTADO EVALUACIÓN DEL DISEÑO DEL CONTROL]],DATOS!$AS$49:$AS$57,Tabla46[[#This Row],[RESULTADO EVALUACION DE LA EJECUCION]]))</f>
        <v/>
      </c>
    </row>
    <row r="509" spans="1:21" ht="15" customHeight="1" x14ac:dyDescent="0.25">
      <c r="A509" s="3"/>
      <c r="B509" s="2"/>
      <c r="C509" s="2"/>
      <c r="D509" s="72"/>
      <c r="E509" s="4"/>
      <c r="F509" s="173"/>
      <c r="G509" s="352" t="str">
        <f>IFERROR(VLOOKUP(Tabla46[[#This Row],[ID RIESGO]],'1. IDENTIFICACION DEL RIESGO'!$AB$27:$AL$36,11,0),"")</f>
        <v/>
      </c>
      <c r="H509" s="173"/>
      <c r="I509" s="173"/>
      <c r="J509" s="173"/>
      <c r="K509" s="173"/>
      <c r="L509" s="175"/>
      <c r="M509" s="175"/>
      <c r="N509" s="173" t="str">
        <f>IF(Tabla46[[#This Row],[ID RIESGO]]="","",IF(Tabla46[[#This Row],[DESCRIPCION DEL CONTROL]]="",0,15))</f>
        <v/>
      </c>
      <c r="O509" s="169" t="str">
        <f>IF(Tabla46[[#This Row],[ID RIESGO]]="","",IF(Tabla46[[#This Row],[RESPONSABLE DEL CONTROL (CARGO)]]="",0,20))</f>
        <v/>
      </c>
      <c r="P509" s="345">
        <f>IF(Tabla46[[#This Row],[PERIODICIDAD DE EJECUCIÓN DEL CONTROL]]="",0,20)</f>
        <v>0</v>
      </c>
      <c r="Q5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9" s="345" t="str">
        <f>IF(ISTEXT(Tabla46[[#This Row],[VALOR EVALUACION DISENO]]),"",IF(Tabla46[[#This Row],[VALOR EVALUACION DISENO]]&gt;96,DATOS!$AV$21,IF(Tabla46[[#This Row],[VALOR EVALUACION DISENO]]&gt;=86,DATOS!$AV$22,DATOS!$AV$23)))</f>
        <v/>
      </c>
      <c r="S509" s="278"/>
      <c r="T509" s="345" t="str">
        <f>IFERROR(VLOOKUP(Tabla46[[#This Row],[% DE CUMPLIMIENTO DE LA EJECUCION DEL CONTROL]],DATOS!$AS$38:$AT$40,2,0),"")</f>
        <v/>
      </c>
      <c r="U509" s="129" t="str">
        <f>IF(Tabla46[[#This Row],[RESULTADO EVALUACIÓN DEL DISEÑO DEL CONTROL]]="","",SUMIFS(DATOS!$AT$49:$AT$57,DATOS!$AR$49:$AR$57,Tabla46[[#This Row],[RESULTADO EVALUACIÓN DEL DISEÑO DEL CONTROL]],DATOS!$AS$49:$AS$57,Tabla46[[#This Row],[RESULTADO EVALUACION DE LA EJECUCION]]))</f>
        <v/>
      </c>
    </row>
    <row r="510" spans="1:21" ht="15" customHeight="1" x14ac:dyDescent="0.25">
      <c r="A510" s="3"/>
      <c r="B510" s="2"/>
      <c r="C510" s="2"/>
      <c r="D510" s="72"/>
      <c r="E510" s="4"/>
      <c r="F510" s="173"/>
      <c r="G510" s="352" t="str">
        <f>IFERROR(VLOOKUP(Tabla46[[#This Row],[ID RIESGO]],'1. IDENTIFICACION DEL RIESGO'!$AB$27:$AL$36,11,0),"")</f>
        <v/>
      </c>
      <c r="H510" s="173"/>
      <c r="I510" s="173"/>
      <c r="J510" s="173"/>
      <c r="K510" s="173"/>
      <c r="L510" s="175"/>
      <c r="M510" s="175"/>
      <c r="N510" s="173" t="str">
        <f>IF(Tabla46[[#This Row],[ID RIESGO]]="","",IF(Tabla46[[#This Row],[DESCRIPCION DEL CONTROL]]="",0,15))</f>
        <v/>
      </c>
      <c r="O510" s="169" t="str">
        <f>IF(Tabla46[[#This Row],[ID RIESGO]]="","",IF(Tabla46[[#This Row],[RESPONSABLE DEL CONTROL (CARGO)]]="",0,20))</f>
        <v/>
      </c>
      <c r="P510" s="345">
        <f>IF(Tabla46[[#This Row],[PERIODICIDAD DE EJECUCIÓN DEL CONTROL]]="",0,20)</f>
        <v>0</v>
      </c>
      <c r="Q5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0" s="345" t="str">
        <f>IF(ISTEXT(Tabla46[[#This Row],[VALOR EVALUACION DISENO]]),"",IF(Tabla46[[#This Row],[VALOR EVALUACION DISENO]]&gt;96,DATOS!$AV$21,IF(Tabla46[[#This Row],[VALOR EVALUACION DISENO]]&gt;=86,DATOS!$AV$22,DATOS!$AV$23)))</f>
        <v/>
      </c>
      <c r="S510" s="278"/>
      <c r="T510" s="345" t="str">
        <f>IFERROR(VLOOKUP(Tabla46[[#This Row],[% DE CUMPLIMIENTO DE LA EJECUCION DEL CONTROL]],DATOS!$AS$38:$AT$40,2,0),"")</f>
        <v/>
      </c>
      <c r="U510" s="129" t="str">
        <f>IF(Tabla46[[#This Row],[RESULTADO EVALUACIÓN DEL DISEÑO DEL CONTROL]]="","",SUMIFS(DATOS!$AT$49:$AT$57,DATOS!$AR$49:$AR$57,Tabla46[[#This Row],[RESULTADO EVALUACIÓN DEL DISEÑO DEL CONTROL]],DATOS!$AS$49:$AS$57,Tabla46[[#This Row],[RESULTADO EVALUACION DE LA EJECUCION]]))</f>
        <v/>
      </c>
    </row>
    <row r="511" spans="1:21" ht="15" customHeight="1" x14ac:dyDescent="0.25">
      <c r="A511" s="3"/>
      <c r="B511" s="2"/>
      <c r="C511" s="2"/>
      <c r="D511" s="72"/>
      <c r="E511" s="4"/>
      <c r="F511" s="173"/>
      <c r="G511" s="352" t="str">
        <f>IFERROR(VLOOKUP(Tabla46[[#This Row],[ID RIESGO]],'1. IDENTIFICACION DEL RIESGO'!$AB$27:$AL$36,11,0),"")</f>
        <v/>
      </c>
      <c r="H511" s="173"/>
      <c r="I511" s="173"/>
      <c r="J511" s="173"/>
      <c r="K511" s="173"/>
      <c r="L511" s="175"/>
      <c r="M511" s="175"/>
      <c r="N511" s="173" t="str">
        <f>IF(Tabla46[[#This Row],[ID RIESGO]]="","",IF(Tabla46[[#This Row],[DESCRIPCION DEL CONTROL]]="",0,15))</f>
        <v/>
      </c>
      <c r="O511" s="169" t="str">
        <f>IF(Tabla46[[#This Row],[ID RIESGO]]="","",IF(Tabla46[[#This Row],[RESPONSABLE DEL CONTROL (CARGO)]]="",0,20))</f>
        <v/>
      </c>
      <c r="P511" s="345">
        <f>IF(Tabla46[[#This Row],[PERIODICIDAD DE EJECUCIÓN DEL CONTROL]]="",0,20)</f>
        <v>0</v>
      </c>
      <c r="Q5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1" s="345" t="str">
        <f>IF(ISTEXT(Tabla46[[#This Row],[VALOR EVALUACION DISENO]]),"",IF(Tabla46[[#This Row],[VALOR EVALUACION DISENO]]&gt;96,DATOS!$AV$21,IF(Tabla46[[#This Row],[VALOR EVALUACION DISENO]]&gt;=86,DATOS!$AV$22,DATOS!$AV$23)))</f>
        <v/>
      </c>
      <c r="S511" s="278"/>
      <c r="T511" s="345" t="str">
        <f>IFERROR(VLOOKUP(Tabla46[[#This Row],[% DE CUMPLIMIENTO DE LA EJECUCION DEL CONTROL]],DATOS!$AS$38:$AT$40,2,0),"")</f>
        <v/>
      </c>
      <c r="U511" s="129" t="str">
        <f>IF(Tabla46[[#This Row],[RESULTADO EVALUACIÓN DEL DISEÑO DEL CONTROL]]="","",SUMIFS(DATOS!$AT$49:$AT$57,DATOS!$AR$49:$AR$57,Tabla46[[#This Row],[RESULTADO EVALUACIÓN DEL DISEÑO DEL CONTROL]],DATOS!$AS$49:$AS$57,Tabla46[[#This Row],[RESULTADO EVALUACION DE LA EJECUCION]]))</f>
        <v/>
      </c>
    </row>
    <row r="512" spans="1:21" ht="15" customHeight="1" x14ac:dyDescent="0.25">
      <c r="A512" s="3"/>
      <c r="B512" s="2"/>
      <c r="C512" s="2"/>
      <c r="D512" s="72"/>
      <c r="E512" s="4"/>
      <c r="F512" s="173"/>
      <c r="G512" s="352" t="str">
        <f>IFERROR(VLOOKUP(Tabla46[[#This Row],[ID RIESGO]],'1. IDENTIFICACION DEL RIESGO'!$AB$27:$AL$36,11,0),"")</f>
        <v/>
      </c>
      <c r="H512" s="173"/>
      <c r="I512" s="173"/>
      <c r="J512" s="173"/>
      <c r="K512" s="173"/>
      <c r="L512" s="175"/>
      <c r="M512" s="175"/>
      <c r="N512" s="173" t="str">
        <f>IF(Tabla46[[#This Row],[ID RIESGO]]="","",IF(Tabla46[[#This Row],[DESCRIPCION DEL CONTROL]]="",0,15))</f>
        <v/>
      </c>
      <c r="O512" s="169" t="str">
        <f>IF(Tabla46[[#This Row],[ID RIESGO]]="","",IF(Tabla46[[#This Row],[RESPONSABLE DEL CONTROL (CARGO)]]="",0,20))</f>
        <v/>
      </c>
      <c r="P512" s="345">
        <f>IF(Tabla46[[#This Row],[PERIODICIDAD DE EJECUCIÓN DEL CONTROL]]="",0,20)</f>
        <v>0</v>
      </c>
      <c r="Q5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2" s="345" t="str">
        <f>IF(ISTEXT(Tabla46[[#This Row],[VALOR EVALUACION DISENO]]),"",IF(Tabla46[[#This Row],[VALOR EVALUACION DISENO]]&gt;96,DATOS!$AV$21,IF(Tabla46[[#This Row],[VALOR EVALUACION DISENO]]&gt;=86,DATOS!$AV$22,DATOS!$AV$23)))</f>
        <v/>
      </c>
      <c r="S512" s="278"/>
      <c r="T512" s="345" t="str">
        <f>IFERROR(VLOOKUP(Tabla46[[#This Row],[% DE CUMPLIMIENTO DE LA EJECUCION DEL CONTROL]],DATOS!$AS$38:$AT$40,2,0),"")</f>
        <v/>
      </c>
      <c r="U512" s="129" t="str">
        <f>IF(Tabla46[[#This Row],[RESULTADO EVALUACIÓN DEL DISEÑO DEL CONTROL]]="","",SUMIFS(DATOS!$AT$49:$AT$57,DATOS!$AR$49:$AR$57,Tabla46[[#This Row],[RESULTADO EVALUACIÓN DEL DISEÑO DEL CONTROL]],DATOS!$AS$49:$AS$57,Tabla46[[#This Row],[RESULTADO EVALUACION DE LA EJECUCION]]))</f>
        <v/>
      </c>
    </row>
    <row r="513" spans="1:21" ht="15" customHeight="1" x14ac:dyDescent="0.25">
      <c r="A513" s="3"/>
      <c r="B513" s="2"/>
      <c r="C513" s="2"/>
      <c r="D513" s="72"/>
      <c r="E513" s="4"/>
      <c r="F513" s="173"/>
      <c r="G513" s="352" t="str">
        <f>IFERROR(VLOOKUP(Tabla46[[#This Row],[ID RIESGO]],'1. IDENTIFICACION DEL RIESGO'!$AB$27:$AL$36,11,0),"")</f>
        <v/>
      </c>
      <c r="H513" s="173"/>
      <c r="I513" s="173"/>
      <c r="J513" s="173"/>
      <c r="K513" s="173"/>
      <c r="L513" s="175"/>
      <c r="M513" s="175"/>
      <c r="N513" s="173" t="str">
        <f>IF(Tabla46[[#This Row],[ID RIESGO]]="","",IF(Tabla46[[#This Row],[DESCRIPCION DEL CONTROL]]="",0,15))</f>
        <v/>
      </c>
      <c r="O513" s="169" t="str">
        <f>IF(Tabla46[[#This Row],[ID RIESGO]]="","",IF(Tabla46[[#This Row],[RESPONSABLE DEL CONTROL (CARGO)]]="",0,20))</f>
        <v/>
      </c>
      <c r="P513" s="345">
        <f>IF(Tabla46[[#This Row],[PERIODICIDAD DE EJECUCIÓN DEL CONTROL]]="",0,20)</f>
        <v>0</v>
      </c>
      <c r="Q5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3" s="345" t="str">
        <f>IF(ISTEXT(Tabla46[[#This Row],[VALOR EVALUACION DISENO]]),"",IF(Tabla46[[#This Row],[VALOR EVALUACION DISENO]]&gt;96,DATOS!$AV$21,IF(Tabla46[[#This Row],[VALOR EVALUACION DISENO]]&gt;=86,DATOS!$AV$22,DATOS!$AV$23)))</f>
        <v/>
      </c>
      <c r="S513" s="278"/>
      <c r="T513" s="345" t="str">
        <f>IFERROR(VLOOKUP(Tabla46[[#This Row],[% DE CUMPLIMIENTO DE LA EJECUCION DEL CONTROL]],DATOS!$AS$38:$AT$40,2,0),"")</f>
        <v/>
      </c>
      <c r="U513" s="129" t="str">
        <f>IF(Tabla46[[#This Row],[RESULTADO EVALUACIÓN DEL DISEÑO DEL CONTROL]]="","",SUMIFS(DATOS!$AT$49:$AT$57,DATOS!$AR$49:$AR$57,Tabla46[[#This Row],[RESULTADO EVALUACIÓN DEL DISEÑO DEL CONTROL]],DATOS!$AS$49:$AS$57,Tabla46[[#This Row],[RESULTADO EVALUACION DE LA EJECUCION]]))</f>
        <v/>
      </c>
    </row>
    <row r="514" spans="1:21" ht="15" customHeight="1" x14ac:dyDescent="0.25">
      <c r="A514" s="3"/>
      <c r="B514" s="2"/>
      <c r="C514" s="2"/>
      <c r="D514" s="72"/>
      <c r="E514" s="4"/>
      <c r="F514" s="173"/>
      <c r="G514" s="352" t="str">
        <f>IFERROR(VLOOKUP(Tabla46[[#This Row],[ID RIESGO]],'1. IDENTIFICACION DEL RIESGO'!$AB$27:$AL$36,11,0),"")</f>
        <v/>
      </c>
      <c r="H514" s="173"/>
      <c r="I514" s="173"/>
      <c r="J514" s="173"/>
      <c r="K514" s="173"/>
      <c r="L514" s="175"/>
      <c r="M514" s="175"/>
      <c r="N514" s="173" t="str">
        <f>IF(Tabla46[[#This Row],[ID RIESGO]]="","",IF(Tabla46[[#This Row],[DESCRIPCION DEL CONTROL]]="",0,15))</f>
        <v/>
      </c>
      <c r="O514" s="169" t="str">
        <f>IF(Tabla46[[#This Row],[ID RIESGO]]="","",IF(Tabla46[[#This Row],[RESPONSABLE DEL CONTROL (CARGO)]]="",0,20))</f>
        <v/>
      </c>
      <c r="P514" s="345">
        <f>IF(Tabla46[[#This Row],[PERIODICIDAD DE EJECUCIÓN DEL CONTROL]]="",0,20)</f>
        <v>0</v>
      </c>
      <c r="Q5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4" s="345" t="str">
        <f>IF(ISTEXT(Tabla46[[#This Row],[VALOR EVALUACION DISENO]]),"",IF(Tabla46[[#This Row],[VALOR EVALUACION DISENO]]&gt;96,DATOS!$AV$21,IF(Tabla46[[#This Row],[VALOR EVALUACION DISENO]]&gt;=86,DATOS!$AV$22,DATOS!$AV$23)))</f>
        <v/>
      </c>
      <c r="S514" s="278"/>
      <c r="T514" s="345" t="str">
        <f>IFERROR(VLOOKUP(Tabla46[[#This Row],[% DE CUMPLIMIENTO DE LA EJECUCION DEL CONTROL]],DATOS!$AS$38:$AT$40,2,0),"")</f>
        <v/>
      </c>
      <c r="U514" s="129" t="str">
        <f>IF(Tabla46[[#This Row],[RESULTADO EVALUACIÓN DEL DISEÑO DEL CONTROL]]="","",SUMIFS(DATOS!$AT$49:$AT$57,DATOS!$AR$49:$AR$57,Tabla46[[#This Row],[RESULTADO EVALUACIÓN DEL DISEÑO DEL CONTROL]],DATOS!$AS$49:$AS$57,Tabla46[[#This Row],[RESULTADO EVALUACION DE LA EJECUCION]]))</f>
        <v/>
      </c>
    </row>
    <row r="515" spans="1:21" ht="15" customHeight="1" x14ac:dyDescent="0.25">
      <c r="A515" s="3"/>
      <c r="B515" s="2"/>
      <c r="C515" s="2"/>
      <c r="D515" s="72"/>
      <c r="E515" s="4"/>
      <c r="F515" s="173"/>
      <c r="G515" s="352" t="str">
        <f>IFERROR(VLOOKUP(Tabla46[[#This Row],[ID RIESGO]],'1. IDENTIFICACION DEL RIESGO'!$AB$27:$AL$36,11,0),"")</f>
        <v/>
      </c>
      <c r="H515" s="173"/>
      <c r="I515" s="173"/>
      <c r="J515" s="173"/>
      <c r="K515" s="173"/>
      <c r="L515" s="175"/>
      <c r="M515" s="175"/>
      <c r="N515" s="173" t="str">
        <f>IF(Tabla46[[#This Row],[ID RIESGO]]="","",IF(Tabla46[[#This Row],[DESCRIPCION DEL CONTROL]]="",0,15))</f>
        <v/>
      </c>
      <c r="O515" s="169" t="str">
        <f>IF(Tabla46[[#This Row],[ID RIESGO]]="","",IF(Tabla46[[#This Row],[RESPONSABLE DEL CONTROL (CARGO)]]="",0,20))</f>
        <v/>
      </c>
      <c r="P515" s="345">
        <f>IF(Tabla46[[#This Row],[PERIODICIDAD DE EJECUCIÓN DEL CONTROL]]="",0,20)</f>
        <v>0</v>
      </c>
      <c r="Q5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5" s="345" t="str">
        <f>IF(ISTEXT(Tabla46[[#This Row],[VALOR EVALUACION DISENO]]),"",IF(Tabla46[[#This Row],[VALOR EVALUACION DISENO]]&gt;96,DATOS!$AV$21,IF(Tabla46[[#This Row],[VALOR EVALUACION DISENO]]&gt;=86,DATOS!$AV$22,DATOS!$AV$23)))</f>
        <v/>
      </c>
      <c r="S515" s="278"/>
      <c r="T515" s="345" t="str">
        <f>IFERROR(VLOOKUP(Tabla46[[#This Row],[% DE CUMPLIMIENTO DE LA EJECUCION DEL CONTROL]],DATOS!$AS$38:$AT$40,2,0),"")</f>
        <v/>
      </c>
      <c r="U515" s="129" t="str">
        <f>IF(Tabla46[[#This Row],[RESULTADO EVALUACIÓN DEL DISEÑO DEL CONTROL]]="","",SUMIFS(DATOS!$AT$49:$AT$57,DATOS!$AR$49:$AR$57,Tabla46[[#This Row],[RESULTADO EVALUACIÓN DEL DISEÑO DEL CONTROL]],DATOS!$AS$49:$AS$57,Tabla46[[#This Row],[RESULTADO EVALUACION DE LA EJECUCION]]))</f>
        <v/>
      </c>
    </row>
    <row r="516" spans="1:21" ht="15" customHeight="1" x14ac:dyDescent="0.25">
      <c r="A516" s="3"/>
      <c r="B516" s="2"/>
      <c r="C516" s="2"/>
      <c r="D516" s="72"/>
      <c r="E516" s="4"/>
      <c r="F516" s="174"/>
      <c r="G516" s="352" t="str">
        <f>IFERROR(VLOOKUP(Tabla46[[#This Row],[ID RIESGO]],'1. IDENTIFICACION DEL RIESGO'!$AB$27:$AL$36,11,0),"")</f>
        <v/>
      </c>
      <c r="H516" s="173"/>
      <c r="I516" s="173"/>
      <c r="J516" s="173"/>
      <c r="K516" s="173"/>
      <c r="L516" s="175"/>
      <c r="M516" s="175"/>
      <c r="N516" s="173" t="str">
        <f>IF(Tabla46[[#This Row],[ID RIESGO]]="","",IF(Tabla46[[#This Row],[DESCRIPCION DEL CONTROL]]="",0,15))</f>
        <v/>
      </c>
      <c r="O516" s="169" t="str">
        <f>IF(Tabla46[[#This Row],[ID RIESGO]]="","",IF(Tabla46[[#This Row],[RESPONSABLE DEL CONTROL (CARGO)]]="",0,20))</f>
        <v/>
      </c>
      <c r="P516" s="345">
        <f>IF(Tabla46[[#This Row],[PERIODICIDAD DE EJECUCIÓN DEL CONTROL]]="",0,20)</f>
        <v>0</v>
      </c>
      <c r="Q5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6" s="345" t="str">
        <f>IF(ISTEXT(Tabla46[[#This Row],[VALOR EVALUACION DISENO]]),"",IF(Tabla46[[#This Row],[VALOR EVALUACION DISENO]]&gt;96,DATOS!$AV$21,IF(Tabla46[[#This Row],[VALOR EVALUACION DISENO]]&gt;=86,DATOS!$AV$22,DATOS!$AV$23)))</f>
        <v/>
      </c>
      <c r="S516" s="278"/>
      <c r="T516" s="345" t="str">
        <f>IFERROR(VLOOKUP(Tabla46[[#This Row],[% DE CUMPLIMIENTO DE LA EJECUCION DEL CONTROL]],DATOS!$AS$38:$AT$40,2,0),"")</f>
        <v/>
      </c>
      <c r="U516" s="129" t="str">
        <f>IF(Tabla46[[#This Row],[RESULTADO EVALUACIÓN DEL DISEÑO DEL CONTROL]]="","",SUMIFS(DATOS!$AT$49:$AT$57,DATOS!$AR$49:$AR$57,Tabla46[[#This Row],[RESULTADO EVALUACIÓN DEL DISEÑO DEL CONTROL]],DATOS!$AS$49:$AS$57,Tabla46[[#This Row],[RESULTADO EVALUACION DE LA EJECUCION]]))</f>
        <v/>
      </c>
    </row>
    <row r="517" spans="1:21" ht="15" customHeight="1" x14ac:dyDescent="0.25">
      <c r="A517" s="9"/>
      <c r="B517" s="9"/>
      <c r="C517" s="9"/>
      <c r="D517" s="75"/>
      <c r="E517" s="9"/>
      <c r="F517" s="5"/>
    </row>
    <row r="518" spans="1:21" ht="15" customHeight="1" x14ac:dyDescent="0.25">
      <c r="A518" s="9"/>
      <c r="B518" s="9"/>
      <c r="C518" s="9"/>
      <c r="D518" s="75"/>
      <c r="E518" s="9"/>
      <c r="F518" s="5"/>
    </row>
    <row r="519" spans="1:21" ht="15" customHeight="1" x14ac:dyDescent="0.25">
      <c r="A519" s="9"/>
      <c r="B519" s="9"/>
      <c r="C519" s="9"/>
      <c r="D519" s="75"/>
      <c r="E519" s="9"/>
      <c r="F519" s="5"/>
    </row>
    <row r="520" spans="1:21" ht="15" customHeight="1" x14ac:dyDescent="0.25">
      <c r="A520" s="9"/>
      <c r="B520" s="9"/>
      <c r="C520" s="9"/>
      <c r="D520" s="75"/>
      <c r="E520" s="9"/>
      <c r="F520" s="5"/>
    </row>
    <row r="521" spans="1:21" ht="15" customHeight="1" x14ac:dyDescent="0.25">
      <c r="A521" s="9"/>
      <c r="B521" s="9"/>
      <c r="C521" s="9"/>
      <c r="D521" s="75"/>
      <c r="E521" s="9"/>
      <c r="F521" s="5"/>
    </row>
    <row r="522" spans="1:21" ht="15" customHeight="1" x14ac:dyDescent="0.25">
      <c r="A522" s="9"/>
      <c r="B522" s="9"/>
      <c r="C522" s="9"/>
      <c r="D522" s="75"/>
      <c r="E522" s="9"/>
      <c r="F522" s="5"/>
    </row>
    <row r="523" spans="1:21" ht="15" customHeight="1" x14ac:dyDescent="0.25">
      <c r="A523" s="9"/>
      <c r="B523" s="9"/>
      <c r="C523" s="9"/>
      <c r="D523" s="75"/>
      <c r="E523" s="9"/>
      <c r="F523" s="5"/>
    </row>
    <row r="524" spans="1:21" ht="15" customHeight="1" x14ac:dyDescent="0.25">
      <c r="A524" s="9"/>
      <c r="B524" s="9"/>
      <c r="C524" s="9"/>
      <c r="D524" s="75"/>
      <c r="E524" s="9"/>
      <c r="F524" s="5"/>
    </row>
    <row r="525" spans="1:21" ht="15" customHeight="1" x14ac:dyDescent="0.25">
      <c r="A525" s="9"/>
      <c r="B525" s="9"/>
      <c r="C525" s="9"/>
      <c r="D525" s="75"/>
      <c r="E525" s="9"/>
      <c r="F525" s="5"/>
    </row>
    <row r="526" spans="1:21" ht="15" customHeight="1" x14ac:dyDescent="0.25">
      <c r="A526" s="9"/>
      <c r="B526" s="9"/>
      <c r="C526" s="9"/>
      <c r="D526" s="75"/>
      <c r="E526" s="9"/>
      <c r="F526" s="5"/>
    </row>
    <row r="527" spans="1:21" ht="15" customHeight="1" x14ac:dyDescent="0.25">
      <c r="A527" s="9"/>
      <c r="B527" s="9"/>
      <c r="C527" s="9"/>
      <c r="D527" s="75"/>
      <c r="E527" s="9"/>
      <c r="F527" s="5"/>
    </row>
    <row r="528" spans="1:21" ht="15" customHeight="1" x14ac:dyDescent="0.25">
      <c r="A528" s="9"/>
      <c r="B528" s="9"/>
      <c r="C528" s="9"/>
      <c r="D528" s="75"/>
      <c r="E528" s="9"/>
      <c r="F528" s="5"/>
    </row>
    <row r="529" spans="1:6" ht="15" customHeight="1" x14ac:dyDescent="0.25">
      <c r="A529" s="9"/>
      <c r="B529" s="9"/>
      <c r="C529" s="9"/>
      <c r="D529" s="75"/>
      <c r="E529" s="9"/>
      <c r="F529" s="5"/>
    </row>
    <row r="530" spans="1:6" ht="15" customHeight="1" x14ac:dyDescent="0.25">
      <c r="A530" s="9"/>
      <c r="B530" s="9"/>
      <c r="C530" s="9"/>
      <c r="D530" s="75"/>
      <c r="E530" s="9"/>
      <c r="F530" s="5"/>
    </row>
    <row r="531" spans="1:6" ht="15" customHeight="1" x14ac:dyDescent="0.25">
      <c r="A531" s="9"/>
      <c r="B531" s="9"/>
      <c r="C531" s="9"/>
      <c r="D531" s="75"/>
      <c r="E531" s="9"/>
      <c r="F531" s="5"/>
    </row>
    <row r="532" spans="1:6" ht="15" customHeight="1" x14ac:dyDescent="0.25">
      <c r="A532" s="9"/>
      <c r="B532" s="9"/>
      <c r="C532" s="9"/>
      <c r="D532" s="75"/>
      <c r="E532" s="9"/>
      <c r="F532" s="5"/>
    </row>
    <row r="533" spans="1:6" ht="15" customHeight="1" x14ac:dyDescent="0.25">
      <c r="A533" s="9"/>
      <c r="B533" s="9"/>
      <c r="C533" s="9"/>
      <c r="D533" s="75"/>
      <c r="E533" s="9"/>
      <c r="F533" s="5"/>
    </row>
    <row r="534" spans="1:6" ht="15" customHeight="1" x14ac:dyDescent="0.25">
      <c r="A534" s="9"/>
      <c r="B534" s="9"/>
      <c r="C534" s="9"/>
      <c r="D534" s="75"/>
      <c r="E534" s="9"/>
      <c r="F534" s="5"/>
    </row>
    <row r="535" spans="1:6" ht="15" customHeight="1" x14ac:dyDescent="0.25">
      <c r="A535" s="9"/>
      <c r="B535" s="9"/>
      <c r="C535" s="9"/>
      <c r="D535" s="75"/>
      <c r="E535" s="9"/>
      <c r="F535" s="5"/>
    </row>
    <row r="536" spans="1:6" ht="15" customHeight="1" x14ac:dyDescent="0.25">
      <c r="A536" s="9"/>
      <c r="B536" s="9"/>
      <c r="C536" s="9"/>
      <c r="D536" s="75"/>
      <c r="E536" s="9"/>
      <c r="F536" s="5"/>
    </row>
    <row r="537" spans="1:6" ht="15" customHeight="1" x14ac:dyDescent="0.25">
      <c r="A537" s="9"/>
      <c r="B537" s="9"/>
      <c r="C537" s="9"/>
      <c r="D537" s="75"/>
      <c r="E537" s="9"/>
      <c r="F537" s="5"/>
    </row>
    <row r="538" spans="1:6" ht="15" customHeight="1" x14ac:dyDescent="0.25">
      <c r="A538" s="9"/>
      <c r="B538" s="9"/>
      <c r="C538" s="9"/>
      <c r="D538" s="75"/>
      <c r="E538" s="9"/>
      <c r="F538" s="5"/>
    </row>
    <row r="539" spans="1:6" ht="15" customHeight="1" x14ac:dyDescent="0.25">
      <c r="A539" s="9"/>
      <c r="B539" s="9"/>
      <c r="C539" s="9"/>
      <c r="D539" s="75"/>
      <c r="E539" s="9"/>
      <c r="F539" s="5"/>
    </row>
    <row r="540" spans="1:6" ht="15" customHeight="1" x14ac:dyDescent="0.25">
      <c r="A540" s="9"/>
      <c r="B540" s="9"/>
      <c r="C540" s="9"/>
      <c r="D540" s="75"/>
      <c r="E540" s="9"/>
      <c r="F540" s="5"/>
    </row>
    <row r="541" spans="1:6" ht="15" customHeight="1" x14ac:dyDescent="0.25">
      <c r="A541" s="9"/>
      <c r="B541" s="9"/>
      <c r="C541" s="9"/>
      <c r="D541" s="75"/>
      <c r="E541" s="9"/>
      <c r="F541" s="5"/>
    </row>
    <row r="542" spans="1:6" ht="15" customHeight="1" x14ac:dyDescent="0.25">
      <c r="A542" s="9"/>
      <c r="B542" s="9"/>
      <c r="C542" s="9"/>
      <c r="D542" s="75"/>
      <c r="E542" s="9"/>
      <c r="F542" s="5"/>
    </row>
    <row r="543" spans="1:6" ht="15" customHeight="1" x14ac:dyDescent="0.25">
      <c r="A543" s="9"/>
      <c r="B543" s="9"/>
      <c r="C543" s="9"/>
      <c r="D543" s="75"/>
      <c r="E543" s="9"/>
      <c r="F543" s="5"/>
    </row>
    <row r="544" spans="1:6" ht="15" customHeight="1" x14ac:dyDescent="0.25">
      <c r="A544" s="9"/>
      <c r="B544" s="9"/>
      <c r="C544" s="9"/>
      <c r="D544" s="75"/>
      <c r="E544" s="9"/>
      <c r="F544" s="5"/>
    </row>
    <row r="545" spans="1:6" ht="15" customHeight="1" x14ac:dyDescent="0.25">
      <c r="A545" s="9"/>
      <c r="B545" s="9"/>
      <c r="C545" s="9"/>
      <c r="D545" s="75"/>
      <c r="E545" s="9"/>
      <c r="F545" s="5"/>
    </row>
    <row r="546" spans="1:6" ht="15" customHeight="1" x14ac:dyDescent="0.25">
      <c r="A546" s="9"/>
      <c r="B546" s="9"/>
      <c r="C546" s="9"/>
      <c r="D546" s="75"/>
      <c r="E546" s="9"/>
      <c r="F546" s="5"/>
    </row>
    <row r="547" spans="1:6" ht="15" customHeight="1" x14ac:dyDescent="0.25">
      <c r="A547" s="9"/>
      <c r="B547" s="9"/>
      <c r="C547" s="9"/>
      <c r="D547" s="75"/>
      <c r="E547" s="9"/>
      <c r="F547" s="5"/>
    </row>
    <row r="548" spans="1:6" ht="15" customHeight="1" x14ac:dyDescent="0.25">
      <c r="A548" s="9"/>
      <c r="B548" s="9"/>
      <c r="C548" s="9"/>
      <c r="D548" s="75"/>
      <c r="E548" s="9"/>
      <c r="F548" s="5"/>
    </row>
    <row r="549" spans="1:6" ht="15" customHeight="1" x14ac:dyDescent="0.25">
      <c r="A549" s="9"/>
      <c r="B549" s="9"/>
      <c r="C549" s="9"/>
      <c r="D549" s="75"/>
      <c r="E549" s="9"/>
      <c r="F549" s="5"/>
    </row>
    <row r="550" spans="1:6" ht="15" customHeight="1" x14ac:dyDescent="0.25">
      <c r="A550" s="9"/>
      <c r="B550" s="9"/>
      <c r="C550" s="9"/>
      <c r="D550" s="75"/>
      <c r="E550" s="9"/>
      <c r="F550" s="5"/>
    </row>
    <row r="551" spans="1:6" ht="15" customHeight="1" x14ac:dyDescent="0.25">
      <c r="A551" s="9"/>
      <c r="B551" s="9"/>
      <c r="C551" s="9"/>
      <c r="D551" s="75"/>
      <c r="E551" s="9"/>
      <c r="F551" s="5"/>
    </row>
    <row r="552" spans="1:6" ht="15" customHeight="1" x14ac:dyDescent="0.25">
      <c r="A552" s="9"/>
      <c r="B552" s="9"/>
      <c r="C552" s="9"/>
      <c r="D552" s="75"/>
      <c r="E552" s="9"/>
      <c r="F552" s="5"/>
    </row>
    <row r="553" spans="1:6" ht="15" customHeight="1" x14ac:dyDescent="0.25">
      <c r="A553" s="9"/>
      <c r="B553" s="9"/>
      <c r="C553" s="9"/>
      <c r="D553" s="75"/>
      <c r="E553" s="9"/>
      <c r="F553" s="5"/>
    </row>
    <row r="554" spans="1:6" ht="15" customHeight="1" x14ac:dyDescent="0.25">
      <c r="A554" s="9"/>
      <c r="B554" s="9"/>
      <c r="C554" s="9"/>
      <c r="D554" s="75"/>
      <c r="E554" s="9"/>
      <c r="F554" s="5"/>
    </row>
    <row r="555" spans="1:6" ht="15" customHeight="1" x14ac:dyDescent="0.25">
      <c r="A555" s="9"/>
      <c r="B555" s="9"/>
      <c r="C555" s="9"/>
      <c r="D555" s="75"/>
      <c r="E555" s="9"/>
      <c r="F555" s="5"/>
    </row>
    <row r="556" spans="1:6" ht="15" customHeight="1" x14ac:dyDescent="0.25">
      <c r="A556" s="9"/>
      <c r="B556" s="9"/>
      <c r="C556" s="9"/>
      <c r="D556" s="75"/>
      <c r="E556" s="9"/>
      <c r="F556" s="5"/>
    </row>
    <row r="557" spans="1:6" ht="15" customHeight="1" x14ac:dyDescent="0.25">
      <c r="A557" s="9"/>
      <c r="B557" s="9"/>
      <c r="C557" s="9"/>
      <c r="D557" s="75"/>
      <c r="E557" s="9"/>
      <c r="F557" s="5"/>
    </row>
    <row r="558" spans="1:6" ht="15" customHeight="1" x14ac:dyDescent="0.25">
      <c r="A558" s="9"/>
      <c r="B558" s="9"/>
      <c r="C558" s="9"/>
      <c r="D558" s="75"/>
      <c r="E558" s="9"/>
      <c r="F558" s="5"/>
    </row>
    <row r="559" spans="1:6" ht="15" customHeight="1" x14ac:dyDescent="0.25">
      <c r="A559" s="9"/>
      <c r="B559" s="9"/>
      <c r="C559" s="9"/>
      <c r="D559" s="75"/>
      <c r="E559" s="9"/>
      <c r="F559" s="5"/>
    </row>
    <row r="560" spans="1:6" ht="15" customHeight="1" x14ac:dyDescent="0.25">
      <c r="A560" s="9"/>
      <c r="B560" s="9"/>
      <c r="C560" s="9"/>
      <c r="D560" s="75"/>
      <c r="E560" s="9"/>
      <c r="F560" s="5"/>
    </row>
    <row r="561" spans="1:6" ht="15" customHeight="1" x14ac:dyDescent="0.25">
      <c r="A561" s="9"/>
      <c r="B561" s="9"/>
      <c r="C561" s="9"/>
      <c r="D561" s="75"/>
      <c r="E561" s="9"/>
      <c r="F561" s="5"/>
    </row>
    <row r="562" spans="1:6" ht="15" customHeight="1" x14ac:dyDescent="0.25">
      <c r="A562" s="9"/>
      <c r="B562" s="9"/>
      <c r="C562" s="9"/>
      <c r="D562" s="75"/>
      <c r="E562" s="9"/>
      <c r="F562" s="5"/>
    </row>
    <row r="563" spans="1:6" ht="15" customHeight="1" x14ac:dyDescent="0.25">
      <c r="A563" s="9"/>
      <c r="B563" s="9"/>
      <c r="C563" s="9"/>
      <c r="D563" s="75"/>
      <c r="E563" s="9"/>
      <c r="F563" s="5"/>
    </row>
    <row r="564" spans="1:6" ht="15" customHeight="1" x14ac:dyDescent="0.25">
      <c r="A564" s="9"/>
      <c r="B564" s="9"/>
      <c r="C564" s="9"/>
      <c r="D564" s="75"/>
      <c r="E564" s="9"/>
      <c r="F564" s="5"/>
    </row>
    <row r="565" spans="1:6" ht="15" customHeight="1" x14ac:dyDescent="0.25">
      <c r="A565" s="9"/>
      <c r="B565" s="9"/>
      <c r="C565" s="9"/>
      <c r="D565" s="75"/>
      <c r="E565" s="9"/>
      <c r="F565" s="5"/>
    </row>
    <row r="566" spans="1:6" ht="15" customHeight="1" x14ac:dyDescent="0.25">
      <c r="A566" s="9"/>
      <c r="B566" s="9"/>
      <c r="C566" s="9"/>
      <c r="D566" s="75"/>
      <c r="E566" s="9"/>
      <c r="F566" s="5"/>
    </row>
    <row r="567" spans="1:6" ht="15" customHeight="1" x14ac:dyDescent="0.25">
      <c r="A567" s="9"/>
      <c r="B567" s="9"/>
      <c r="C567" s="9"/>
      <c r="D567" s="75"/>
      <c r="E567" s="9"/>
      <c r="F567" s="5"/>
    </row>
    <row r="568" spans="1:6" ht="15" customHeight="1" x14ac:dyDescent="0.25">
      <c r="A568" s="9"/>
      <c r="B568" s="9"/>
      <c r="C568" s="9"/>
      <c r="D568" s="75"/>
      <c r="E568" s="9"/>
      <c r="F568" s="5"/>
    </row>
    <row r="569" spans="1:6" ht="15" customHeight="1" x14ac:dyDescent="0.25">
      <c r="A569" s="9"/>
      <c r="B569" s="9"/>
      <c r="C569" s="9"/>
      <c r="D569" s="75"/>
      <c r="E569" s="9"/>
      <c r="F569" s="5"/>
    </row>
    <row r="570" spans="1:6" ht="15" customHeight="1" x14ac:dyDescent="0.25">
      <c r="A570" s="9"/>
      <c r="B570" s="9"/>
      <c r="C570" s="9"/>
      <c r="D570" s="75"/>
      <c r="E570" s="9"/>
      <c r="F570" s="5"/>
    </row>
    <row r="571" spans="1:6" ht="15" customHeight="1" x14ac:dyDescent="0.25">
      <c r="A571" s="9"/>
      <c r="B571" s="9"/>
      <c r="C571" s="9"/>
      <c r="D571" s="75"/>
      <c r="E571" s="9"/>
      <c r="F571" s="5"/>
    </row>
    <row r="572" spans="1:6" x14ac:dyDescent="0.25">
      <c r="A572" s="9"/>
      <c r="B572" s="9"/>
      <c r="C572" s="9"/>
      <c r="D572" s="75"/>
      <c r="E572" s="9"/>
      <c r="F572" s="5"/>
    </row>
    <row r="573" spans="1:6" x14ac:dyDescent="0.25">
      <c r="A573" s="9"/>
      <c r="B573" s="9"/>
      <c r="C573" s="9"/>
      <c r="D573" s="75"/>
      <c r="E573" s="9"/>
      <c r="F573" s="9"/>
    </row>
    <row r="574" spans="1:6" x14ac:dyDescent="0.25">
      <c r="A574" s="9"/>
      <c r="B574" s="9"/>
      <c r="C574" s="9"/>
      <c r="D574" s="75"/>
      <c r="E574" s="9"/>
      <c r="F574" s="9"/>
    </row>
    <row r="575" spans="1:6" x14ac:dyDescent="0.25">
      <c r="A575" s="9"/>
      <c r="B575" s="9"/>
      <c r="C575" s="9"/>
      <c r="D575" s="75"/>
      <c r="E575" s="9"/>
      <c r="F575" s="9"/>
    </row>
    <row r="576" spans="1:6" x14ac:dyDescent="0.25">
      <c r="A576" s="9"/>
      <c r="B576" s="9"/>
      <c r="C576" s="9"/>
      <c r="D576" s="75"/>
      <c r="E576" s="9"/>
      <c r="F576" s="9"/>
    </row>
    <row r="577" spans="1:6" x14ac:dyDescent="0.25">
      <c r="A577" s="9"/>
      <c r="B577" s="9"/>
      <c r="C577" s="9"/>
      <c r="D577" s="75"/>
      <c r="E577" s="9"/>
      <c r="F577" s="9"/>
    </row>
    <row r="578" spans="1:6" x14ac:dyDescent="0.25">
      <c r="A578" s="9"/>
      <c r="B578" s="9"/>
      <c r="C578" s="9"/>
      <c r="D578" s="75"/>
      <c r="E578" s="9"/>
      <c r="F578" s="9"/>
    </row>
    <row r="579" spans="1:6" x14ac:dyDescent="0.25">
      <c r="A579" s="9"/>
      <c r="B579" s="9"/>
      <c r="C579" s="9"/>
      <c r="D579" s="75"/>
      <c r="E579" s="9"/>
      <c r="F579" s="9"/>
    </row>
    <row r="580" spans="1:6" x14ac:dyDescent="0.25">
      <c r="A580" s="9"/>
      <c r="B580" s="9"/>
      <c r="C580" s="9"/>
      <c r="D580" s="75"/>
      <c r="E580" s="9"/>
      <c r="F580" s="9"/>
    </row>
    <row r="581" spans="1:6" x14ac:dyDescent="0.25">
      <c r="A581" s="9"/>
      <c r="B581" s="9"/>
      <c r="C581" s="9"/>
      <c r="D581" s="75"/>
      <c r="E581" s="9"/>
      <c r="F581" s="9"/>
    </row>
    <row r="582" spans="1:6" x14ac:dyDescent="0.25">
      <c r="A582" s="9"/>
      <c r="B582" s="9"/>
      <c r="C582" s="9"/>
      <c r="D582" s="75"/>
      <c r="E582" s="9"/>
      <c r="F582" s="9"/>
    </row>
    <row r="583" spans="1:6" x14ac:dyDescent="0.25">
      <c r="A583" s="9"/>
      <c r="B583" s="9"/>
      <c r="C583" s="9"/>
      <c r="D583" s="75"/>
      <c r="E583" s="9"/>
      <c r="F583" s="9"/>
    </row>
    <row r="584" spans="1:6" x14ac:dyDescent="0.25">
      <c r="A584" s="9"/>
      <c r="B584" s="9"/>
      <c r="C584" s="9"/>
      <c r="D584" s="75"/>
      <c r="E584" s="9"/>
      <c r="F584" s="9"/>
    </row>
    <row r="585" spans="1:6" x14ac:dyDescent="0.25">
      <c r="A585" s="9"/>
      <c r="B585" s="9"/>
      <c r="C585" s="9"/>
      <c r="D585" s="75"/>
      <c r="E585" s="9"/>
      <c r="F585" s="9"/>
    </row>
    <row r="586" spans="1:6" x14ac:dyDescent="0.25">
      <c r="A586" s="9"/>
      <c r="B586" s="9"/>
      <c r="C586" s="9"/>
      <c r="D586" s="75"/>
      <c r="E586" s="9"/>
      <c r="F586" s="9"/>
    </row>
    <row r="587" spans="1:6" x14ac:dyDescent="0.25">
      <c r="A587" s="9"/>
      <c r="B587" s="9"/>
      <c r="C587" s="9"/>
      <c r="D587" s="75"/>
      <c r="E587" s="9"/>
      <c r="F587" s="9"/>
    </row>
    <row r="588" spans="1:6" x14ac:dyDescent="0.25">
      <c r="A588" s="9"/>
      <c r="B588" s="9"/>
      <c r="C588" s="9"/>
      <c r="D588" s="75"/>
      <c r="E588" s="9"/>
      <c r="F588" s="9"/>
    </row>
    <row r="589" spans="1:6" x14ac:dyDescent="0.25">
      <c r="A589" s="9"/>
      <c r="B589" s="9"/>
      <c r="C589" s="9"/>
      <c r="D589" s="75"/>
      <c r="E589" s="9"/>
      <c r="F589" s="9"/>
    </row>
    <row r="590" spans="1:6" x14ac:dyDescent="0.25">
      <c r="A590" s="9"/>
      <c r="B590" s="9"/>
      <c r="C590" s="9"/>
      <c r="D590" s="75"/>
      <c r="E590" s="9"/>
      <c r="F590" s="9"/>
    </row>
    <row r="591" spans="1:6" x14ac:dyDescent="0.25">
      <c r="A591" s="9"/>
      <c r="B591" s="9"/>
      <c r="C591" s="9"/>
      <c r="D591" s="75"/>
      <c r="E591" s="9"/>
      <c r="F591" s="9"/>
    </row>
    <row r="592" spans="1:6" x14ac:dyDescent="0.25">
      <c r="A592" s="9"/>
      <c r="B592" s="9"/>
      <c r="C592" s="9"/>
      <c r="D592" s="75"/>
      <c r="E592" s="9"/>
      <c r="F592" s="9"/>
    </row>
    <row r="593" spans="1:6" x14ac:dyDescent="0.25">
      <c r="A593" s="9"/>
      <c r="B593" s="1"/>
      <c r="C593" s="1"/>
      <c r="D593" s="74"/>
      <c r="E593" s="1"/>
      <c r="F593" s="1"/>
    </row>
    <row r="594" spans="1:6" x14ac:dyDescent="0.25">
      <c r="B594" s="1"/>
      <c r="C594" s="1"/>
      <c r="D594" s="74"/>
      <c r="E594" s="1"/>
      <c r="F594" s="1"/>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95" priority="2518">
      <formula>+IF($P$8="Sede Direccion General",1,0)</formula>
    </cfRule>
    <cfRule type="expression" dxfId="394" priority="2519">
      <formula>+IF($P$8="",1,0)</formula>
    </cfRule>
  </conditionalFormatting>
  <conditionalFormatting sqref="P9:P13 Q10 Q8 K8 K9:L13 O8:O13">
    <cfRule type="expression" dxfId="393" priority="2522">
      <formula>+IF($P$9="",1,0)</formula>
    </cfRule>
  </conditionalFormatting>
  <dataValidations count="9">
    <dataValidation allowBlank="1" showInputMessage="1" showErrorMessage="1" promptTitle="FECHA" prompt="INGRESE DD/MM/AA" sqref="L13:L14 I10:J10 I12:J12" xr:uid="{00000000-0002-0000-0400-000000000000}"/>
    <dataValidation type="list" allowBlank="1" showInputMessage="1" showErrorMessage="1" sqref="M170:M516" xr:uid="{00000000-0002-0000-0400-000001000000}">
      <formula1>CONTROL_NATURALEZA</formula1>
    </dataValidation>
    <dataValidation allowBlank="1" showErrorMessage="1" promptTitle="FECHA" prompt="INGRESE DD/MM/AA" sqref="I8" xr:uid="{00000000-0002-0000-0400-000002000000}"/>
    <dataValidation type="list" allowBlank="1" showInputMessage="1" showErrorMessage="1" sqref="J18:J72" xr:uid="{00000000-0002-0000-0400-000003000000}">
      <formula1>CONTROL_RESPONSABLE</formula1>
    </dataValidation>
    <dataValidation type="list" allowBlank="1" showInputMessage="1" showErrorMessage="1" sqref="L18:L516" xr:uid="{00000000-0002-0000-0400-000004000000}">
      <formula1>CONTROL_TIPO</formula1>
    </dataValidation>
    <dataValidation type="list" allowBlank="1" showInputMessage="1" showErrorMessage="1" sqref="N19:N516" xr:uid="{00000000-0002-0000-0400-000005000000}">
      <formula1>CONTROL_DOCUMENTADO</formula1>
    </dataValidation>
    <dataValidation type="list" allowBlank="1" showInputMessage="1" showErrorMessage="1" sqref="S18:S516" xr:uid="{00000000-0002-0000-0400-000006000000}">
      <formula1>CONTROL_EJECUCION</formula1>
    </dataValidation>
    <dataValidation type="list" allowBlank="1" showInputMessage="1" showErrorMessage="1" sqref="K18:K516" xr:uid="{00000000-0002-0000-0400-000007000000}">
      <formula1>CONTROLES_FRECUENCIA</formula1>
    </dataValidation>
    <dataValidation type="list" allowBlank="1" showInputMessage="1" showErrorMessage="1" sqref="M18:M169" xr:uid="{00000000-0002-0000-0400-000008000000}">
      <formula1>CONTROL_EVIDENCIA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9000000}">
          <x14:formula1>
            <xm:f>'1. IDENTIFICACION DEL RIESGO'!#REF!</xm:f>
          </x14:formula1>
          <xm:sqref>F380:F516</xm:sqref>
        </x14:dataValidation>
        <x14:dataValidation type="list" allowBlank="1" showInputMessage="1" showErrorMessage="1" xr:uid="{00000000-0002-0000-0400-00000A000000}">
          <x14:formula1>
            <xm:f>'1. IDENTIFICACION DEL RIESGO'!$AB$29:$AB$36</xm:f>
          </x14:formula1>
          <xm:sqref>F18:F379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topLeftCell="A11" zoomScale="70" zoomScaleNormal="70" workbookViewId="0">
      <selection activeCell="P29" sqref="P29"/>
    </sheetView>
  </sheetViews>
  <sheetFormatPr baseColWidth="10" defaultColWidth="11.42578125" defaultRowHeight="15" x14ac:dyDescent="0.25"/>
  <cols>
    <col min="1" max="1" width="1.28515625" style="1" customWidth="1"/>
    <col min="2" max="3" width="1" style="1" customWidth="1"/>
    <col min="4" max="4" width="11.7109375" style="74" customWidth="1"/>
    <col min="5" max="5" width="1.28515625" style="1" customWidth="1"/>
    <col min="6" max="6" width="3.7109375" style="146" customWidth="1"/>
    <col min="7" max="7" width="14.7109375" style="146" customWidth="1"/>
    <col min="8" max="8" width="11.42578125" style="146" hidden="1" customWidth="1"/>
    <col min="9" max="12" width="16.28515625" style="146" customWidth="1"/>
    <col min="13" max="13" width="18.5703125" style="146" customWidth="1"/>
    <col min="14" max="14" width="8.5703125" style="146" customWidth="1"/>
    <col min="15" max="15" width="7.28515625" style="146" customWidth="1"/>
    <col min="16" max="16" width="3.28515625" style="146" customWidth="1"/>
    <col min="17" max="17" width="14.5703125" style="146" customWidth="1"/>
    <col min="18" max="18" width="0" style="146" hidden="1" customWidth="1"/>
    <col min="19" max="22" width="16.28515625" style="146" customWidth="1"/>
    <col min="23" max="23" width="18.28515625" style="146" customWidth="1"/>
    <col min="24" max="24" width="0.7109375" style="146" customWidth="1"/>
    <col min="25" max="16384" width="11.42578125" style="146"/>
  </cols>
  <sheetData>
    <row r="1" spans="1:60" s="245" customFormat="1" ht="30" customHeight="1" x14ac:dyDescent="0.25">
      <c r="A1" s="590"/>
      <c r="B1" s="590"/>
      <c r="C1" s="590"/>
      <c r="D1" s="590"/>
      <c r="E1" s="590"/>
      <c r="F1" s="591" t="s">
        <v>3</v>
      </c>
      <c r="G1" s="591"/>
      <c r="H1" s="591"/>
      <c r="I1" s="591"/>
      <c r="J1" s="591"/>
      <c r="K1" s="591"/>
      <c r="L1" s="591"/>
      <c r="M1" s="591"/>
      <c r="N1" s="591"/>
      <c r="O1" s="591"/>
      <c r="P1" s="591"/>
      <c r="Q1" s="591"/>
      <c r="R1" s="318"/>
      <c r="S1" s="364" t="s">
        <v>1694</v>
      </c>
      <c r="T1" s="362">
        <v>43441</v>
      </c>
      <c r="U1" s="89"/>
      <c r="V1" s="89"/>
      <c r="W1" s="89"/>
      <c r="X1" s="89"/>
      <c r="Y1" s="89"/>
      <c r="Z1" s="89"/>
      <c r="AA1" s="89"/>
      <c r="AB1" s="89"/>
      <c r="AC1" s="89"/>
      <c r="AD1" s="89"/>
      <c r="AE1" s="89"/>
      <c r="AF1" s="89"/>
      <c r="AG1" s="89"/>
      <c r="AH1" s="89"/>
      <c r="AI1" s="89"/>
      <c r="AJ1" s="89"/>
      <c r="AK1" s="89"/>
      <c r="AL1" s="89"/>
      <c r="AM1" s="272"/>
      <c r="AN1" s="272"/>
      <c r="AO1" s="272"/>
      <c r="AP1" s="272"/>
      <c r="AQ1" s="89"/>
      <c r="AR1" s="89"/>
      <c r="AS1" s="89"/>
      <c r="AT1" s="89"/>
      <c r="AU1" s="273"/>
      <c r="AV1" s="89"/>
      <c r="AW1" s="89"/>
      <c r="AX1" s="89"/>
      <c r="AY1" s="89"/>
      <c r="AZ1" s="89"/>
      <c r="BB1" s="265"/>
      <c r="BD1" s="265"/>
      <c r="BF1" s="265"/>
      <c r="BH1" s="265"/>
    </row>
    <row r="2" spans="1:60" s="245" customFormat="1" ht="30" customHeight="1" x14ac:dyDescent="0.25">
      <c r="A2" s="590"/>
      <c r="B2" s="590"/>
      <c r="C2" s="590"/>
      <c r="D2" s="590"/>
      <c r="E2" s="590"/>
      <c r="F2" s="592" t="s">
        <v>1689</v>
      </c>
      <c r="G2" s="592"/>
      <c r="H2" s="592"/>
      <c r="I2" s="592"/>
      <c r="J2" s="592"/>
      <c r="K2" s="592"/>
      <c r="L2" s="592"/>
      <c r="M2" s="592"/>
      <c r="N2" s="592"/>
      <c r="O2" s="592"/>
      <c r="P2" s="592"/>
      <c r="Q2" s="592"/>
      <c r="R2" s="318"/>
      <c r="S2" s="363" t="s">
        <v>1762</v>
      </c>
      <c r="T2" s="363" t="s">
        <v>1766</v>
      </c>
      <c r="U2" s="89"/>
      <c r="V2" s="89"/>
      <c r="W2" s="89"/>
      <c r="X2" s="89"/>
      <c r="Y2" s="89"/>
      <c r="Z2" s="89"/>
      <c r="AA2" s="89"/>
      <c r="AB2" s="89"/>
      <c r="AC2" s="89"/>
      <c r="AD2" s="89"/>
      <c r="AE2" s="89"/>
      <c r="AF2" s="89"/>
      <c r="AG2" s="89"/>
      <c r="AH2" s="89"/>
      <c r="AI2" s="89"/>
      <c r="AJ2" s="89"/>
      <c r="AK2" s="89"/>
      <c r="AL2" s="89"/>
      <c r="AM2" s="272"/>
      <c r="AN2" s="272"/>
      <c r="AO2" s="272"/>
      <c r="AP2" s="272"/>
      <c r="AQ2" s="89"/>
      <c r="AR2" s="89"/>
      <c r="AS2" s="89"/>
      <c r="AT2" s="89"/>
      <c r="AU2" s="273"/>
      <c r="AV2" s="89"/>
      <c r="AW2" s="89"/>
      <c r="AX2" s="89"/>
      <c r="AY2" s="89"/>
      <c r="AZ2" s="89"/>
      <c r="BB2" s="265"/>
      <c r="BD2" s="265"/>
      <c r="BF2" s="265"/>
      <c r="BH2" s="265"/>
    </row>
    <row r="3" spans="1:60" s="245" customFormat="1" ht="30" customHeight="1" x14ac:dyDescent="0.25">
      <c r="A3" s="590"/>
      <c r="B3" s="590"/>
      <c r="C3" s="590"/>
      <c r="D3" s="590"/>
      <c r="E3" s="590"/>
      <c r="F3" s="593" t="s">
        <v>1825</v>
      </c>
      <c r="G3" s="593"/>
      <c r="H3" s="593"/>
      <c r="I3" s="593"/>
      <c r="J3" s="593"/>
      <c r="K3" s="593"/>
      <c r="L3" s="593"/>
      <c r="M3" s="593"/>
      <c r="N3" s="593"/>
      <c r="O3" s="593"/>
      <c r="P3" s="593"/>
      <c r="Q3" s="593"/>
      <c r="R3" s="318"/>
      <c r="S3" s="594" t="s">
        <v>1690</v>
      </c>
      <c r="T3" s="594"/>
      <c r="U3" s="89"/>
      <c r="V3" s="89"/>
      <c r="W3" s="89"/>
      <c r="X3" s="89"/>
      <c r="Y3" s="89"/>
      <c r="Z3" s="89"/>
      <c r="AA3" s="89"/>
      <c r="AB3" s="89"/>
      <c r="AC3" s="89"/>
      <c r="AD3" s="89"/>
      <c r="AE3" s="89"/>
      <c r="AF3" s="89"/>
      <c r="AG3" s="89"/>
      <c r="AH3" s="89"/>
      <c r="AI3" s="89"/>
      <c r="AJ3" s="89"/>
      <c r="AK3" s="89"/>
      <c r="AL3" s="89"/>
      <c r="AM3" s="272"/>
      <c r="AN3" s="272"/>
      <c r="AO3" s="272"/>
      <c r="AP3" s="272"/>
      <c r="AQ3" s="89"/>
      <c r="AR3" s="89"/>
      <c r="AS3" s="89"/>
      <c r="AT3" s="89"/>
      <c r="AU3" s="273"/>
      <c r="AV3" s="89"/>
      <c r="AW3" s="89"/>
      <c r="AX3" s="89"/>
      <c r="AY3" s="89"/>
      <c r="AZ3" s="89"/>
      <c r="BB3" s="265"/>
      <c r="BD3" s="265"/>
      <c r="BF3" s="265"/>
      <c r="BH3" s="265"/>
    </row>
    <row r="4" spans="1:60" s="208" customFormat="1" ht="12" x14ac:dyDescent="0.25">
      <c r="A4" s="1"/>
      <c r="B4" s="130"/>
      <c r="C4" s="130"/>
      <c r="D4" s="131"/>
      <c r="E4" s="130"/>
      <c r="F4" s="130"/>
      <c r="G4" s="130"/>
      <c r="H4" s="132"/>
      <c r="I4" s="132"/>
      <c r="J4" s="132"/>
      <c r="K4" s="132"/>
      <c r="L4" s="130"/>
      <c r="M4" s="130"/>
      <c r="N4" s="132"/>
      <c r="O4" s="130"/>
      <c r="P4" s="130"/>
      <c r="Q4" s="130"/>
      <c r="R4" s="130"/>
      <c r="S4" s="130"/>
      <c r="T4" s="130"/>
      <c r="U4" s="130"/>
      <c r="V4" s="130"/>
      <c r="W4" s="130"/>
      <c r="X4" s="130"/>
    </row>
    <row r="5" spans="1:60" s="208" customFormat="1" ht="15.75" hidden="1" customHeight="1" x14ac:dyDescent="0.25">
      <c r="A5" s="1"/>
      <c r="B5" s="3"/>
      <c r="C5" s="3"/>
      <c r="D5" s="133"/>
      <c r="E5" s="3"/>
      <c r="F5" s="596" t="s">
        <v>1691</v>
      </c>
      <c r="G5" s="596"/>
      <c r="H5" s="596"/>
      <c r="I5" s="596"/>
      <c r="J5" s="596"/>
      <c r="K5" s="596"/>
      <c r="L5" s="596"/>
      <c r="M5" s="596"/>
      <c r="N5" s="596"/>
      <c r="O5" s="596"/>
      <c r="P5" s="596"/>
      <c r="Q5" s="596"/>
      <c r="R5" s="596"/>
      <c r="S5" s="596"/>
      <c r="T5" s="596"/>
      <c r="U5" s="596"/>
      <c r="V5" s="596"/>
      <c r="W5" s="596"/>
      <c r="X5" s="134"/>
    </row>
    <row r="6" spans="1:60" s="208" customFormat="1" ht="12" hidden="1" x14ac:dyDescent="0.25">
      <c r="A6" s="1"/>
      <c r="B6" s="130"/>
      <c r="C6" s="130"/>
      <c r="D6" s="131"/>
      <c r="E6" s="130"/>
      <c r="F6" s="130"/>
      <c r="G6" s="130"/>
      <c r="H6" s="132"/>
      <c r="I6" s="132"/>
      <c r="J6" s="132"/>
      <c r="K6" s="132"/>
      <c r="L6" s="130"/>
      <c r="M6" s="130"/>
      <c r="N6" s="132"/>
      <c r="O6" s="130"/>
      <c r="P6" s="130"/>
      <c r="Q6" s="130"/>
      <c r="R6" s="130"/>
      <c r="S6" s="130"/>
      <c r="T6" s="130"/>
      <c r="U6" s="130"/>
      <c r="V6" s="130"/>
      <c r="W6" s="130"/>
      <c r="X6" s="130"/>
    </row>
    <row r="7" spans="1:60" s="201" customFormat="1" ht="9" customHeight="1" x14ac:dyDescent="0.25">
      <c r="A7" s="3"/>
      <c r="B7" s="135"/>
      <c r="C7" s="135"/>
      <c r="D7" s="136"/>
      <c r="E7" s="135"/>
      <c r="F7" s="135"/>
      <c r="G7" s="135"/>
      <c r="H7" s="135"/>
      <c r="I7" s="135"/>
      <c r="J7" s="135"/>
      <c r="K7" s="135"/>
      <c r="L7" s="135"/>
      <c r="M7" s="135"/>
      <c r="N7" s="135"/>
      <c r="O7" s="137"/>
      <c r="P7" s="137"/>
      <c r="Q7" s="137"/>
      <c r="R7" s="137"/>
      <c r="S7" s="137"/>
      <c r="T7" s="137"/>
      <c r="U7" s="137"/>
      <c r="V7" s="137"/>
      <c r="W7" s="137"/>
      <c r="X7" s="137"/>
    </row>
    <row r="8" spans="1:60" s="201" customFormat="1" ht="26.25" customHeight="1" x14ac:dyDescent="0.25">
      <c r="A8" s="3"/>
      <c r="B8" s="135"/>
      <c r="C8" s="135"/>
      <c r="D8" s="136"/>
      <c r="E8" s="135"/>
      <c r="F8" s="135"/>
      <c r="G8" s="135"/>
      <c r="H8" s="135"/>
      <c r="I8" s="597" t="s">
        <v>3</v>
      </c>
      <c r="J8" s="598"/>
      <c r="K8" s="602" t="str">
        <f>IF('1. IDENTIFICACION DEL RIESGO'!K8="","",'1. IDENTIFICACION DEL RIESGO'!K8)</f>
        <v>Mejora e Innovación</v>
      </c>
      <c r="L8" s="602"/>
      <c r="M8" s="135"/>
      <c r="N8" s="138"/>
      <c r="O8" s="139"/>
      <c r="P8" s="139"/>
      <c r="Q8" s="139"/>
      <c r="R8" s="139"/>
      <c r="S8" s="139"/>
      <c r="T8" s="139"/>
      <c r="U8" s="139"/>
      <c r="V8" s="139"/>
      <c r="W8" s="139"/>
      <c r="X8" s="139"/>
      <c r="Y8" s="202"/>
      <c r="Z8" s="202"/>
      <c r="AA8" s="202"/>
      <c r="AB8" s="203"/>
      <c r="AC8" s="203"/>
      <c r="AD8" s="204"/>
      <c r="AE8" s="204"/>
      <c r="AF8" s="204"/>
      <c r="AG8" s="202"/>
      <c r="AH8" s="205"/>
      <c r="AI8" s="204"/>
      <c r="AJ8" s="204"/>
      <c r="AK8" s="204"/>
      <c r="AL8" s="204"/>
      <c r="AN8" s="204"/>
      <c r="AO8" s="204"/>
      <c r="AP8" s="204"/>
      <c r="AQ8" s="204"/>
      <c r="AR8" s="204"/>
      <c r="AS8" s="204"/>
      <c r="AT8" s="204"/>
      <c r="AU8" s="204"/>
      <c r="AV8" s="204"/>
      <c r="AW8" s="204"/>
      <c r="AX8" s="204"/>
      <c r="AY8" s="204"/>
      <c r="AZ8" s="204"/>
      <c r="BA8" s="204"/>
      <c r="BB8" s="204"/>
      <c r="BC8" s="204"/>
      <c r="BD8" s="204"/>
      <c r="BE8" s="204"/>
      <c r="BF8" s="204"/>
    </row>
    <row r="9" spans="1:60" s="201" customFormat="1" ht="12" x14ac:dyDescent="0.25">
      <c r="A9" s="3"/>
      <c r="B9" s="135"/>
      <c r="C9" s="135"/>
      <c r="D9" s="136"/>
      <c r="E9" s="135"/>
      <c r="F9" s="135"/>
      <c r="G9" s="135"/>
      <c r="H9" s="135"/>
      <c r="I9" s="138"/>
      <c r="J9" s="138"/>
      <c r="K9" s="138"/>
      <c r="L9" s="138"/>
      <c r="M9" s="135"/>
      <c r="N9" s="138"/>
      <c r="O9" s="139"/>
      <c r="P9" s="139"/>
      <c r="Q9" s="139"/>
      <c r="R9" s="139"/>
      <c r="S9" s="139"/>
      <c r="T9" s="139"/>
      <c r="U9" s="139"/>
      <c r="V9" s="139"/>
      <c r="W9" s="139"/>
      <c r="X9" s="139"/>
      <c r="Y9" s="202"/>
      <c r="Z9" s="202"/>
      <c r="AA9" s="202"/>
      <c r="AB9" s="203"/>
      <c r="AC9" s="203"/>
      <c r="AD9" s="204"/>
      <c r="AE9" s="204"/>
      <c r="AF9" s="204"/>
      <c r="AG9" s="202"/>
      <c r="AH9" s="205"/>
      <c r="AI9" s="204"/>
      <c r="AJ9" s="204"/>
      <c r="AK9" s="204"/>
      <c r="AL9" s="204"/>
      <c r="AN9" s="204"/>
      <c r="AO9" s="204"/>
      <c r="AP9" s="204"/>
      <c r="AQ9" s="204"/>
      <c r="AR9" s="204"/>
      <c r="AS9" s="204"/>
      <c r="AT9" s="204"/>
      <c r="AU9" s="204"/>
      <c r="AV9" s="204"/>
      <c r="AW9" s="204"/>
      <c r="AX9" s="204"/>
      <c r="AY9" s="204"/>
      <c r="AZ9" s="204"/>
      <c r="BA9" s="204"/>
      <c r="BB9" s="204"/>
      <c r="BC9" s="204"/>
      <c r="BD9" s="204"/>
      <c r="BE9" s="204"/>
      <c r="BF9" s="204"/>
    </row>
    <row r="10" spans="1:60" s="201" customFormat="1" ht="12" hidden="1" x14ac:dyDescent="0.25">
      <c r="A10" s="3"/>
      <c r="B10" s="135"/>
      <c r="C10" s="135"/>
      <c r="D10" s="136"/>
      <c r="E10" s="135"/>
      <c r="F10" s="135"/>
      <c r="G10" s="135"/>
      <c r="H10" s="135"/>
      <c r="I10" s="597" t="s">
        <v>1284</v>
      </c>
      <c r="J10" s="598"/>
      <c r="K10" s="603" t="e">
        <f>IF(ISBLANK('2. ANALISIS DEL RIESGO'!#REF!),"",'2. ANALISIS DEL RIESGO'!#REF!)</f>
        <v>#REF!</v>
      </c>
      <c r="L10" s="603"/>
      <c r="M10" s="135"/>
      <c r="N10" s="138"/>
      <c r="O10" s="139"/>
      <c r="P10" s="139"/>
      <c r="Q10" s="139"/>
      <c r="R10" s="139"/>
      <c r="S10" s="139"/>
      <c r="T10" s="139"/>
      <c r="U10" s="139"/>
      <c r="V10" s="139"/>
      <c r="W10" s="139"/>
      <c r="X10" s="139"/>
      <c r="Y10" s="202"/>
      <c r="Z10" s="202"/>
      <c r="AA10" s="202"/>
      <c r="AB10" s="203"/>
      <c r="AC10" s="203"/>
      <c r="AD10" s="204"/>
      <c r="AE10" s="204"/>
      <c r="AF10" s="204"/>
      <c r="AG10" s="202"/>
      <c r="AH10" s="205"/>
      <c r="AI10" s="204"/>
      <c r="AJ10" s="204"/>
      <c r="AK10" s="204"/>
      <c r="AL10" s="204"/>
      <c r="AN10" s="204"/>
      <c r="AO10" s="204"/>
      <c r="AP10" s="204"/>
      <c r="AQ10" s="204"/>
      <c r="AR10" s="204"/>
      <c r="AS10" s="204"/>
      <c r="AT10" s="204"/>
      <c r="AU10" s="204"/>
      <c r="AV10" s="204"/>
      <c r="AW10" s="204"/>
      <c r="AX10" s="204"/>
      <c r="AY10" s="204"/>
      <c r="AZ10" s="204"/>
      <c r="BA10" s="204"/>
      <c r="BB10" s="204"/>
      <c r="BC10" s="204"/>
      <c r="BD10" s="204"/>
      <c r="BE10" s="204"/>
      <c r="BF10" s="204"/>
    </row>
    <row r="11" spans="1:60" s="201" customFormat="1" ht="12" x14ac:dyDescent="0.25">
      <c r="A11" s="3"/>
      <c r="B11" s="135"/>
      <c r="C11" s="135"/>
      <c r="D11" s="136"/>
      <c r="E11" s="135"/>
      <c r="F11" s="135"/>
      <c r="G11" s="135"/>
      <c r="H11" s="135"/>
      <c r="I11" s="135"/>
      <c r="J11" s="135"/>
      <c r="K11" s="135"/>
      <c r="L11" s="138"/>
      <c r="M11" s="135"/>
      <c r="N11" s="137"/>
      <c r="O11" s="137"/>
      <c r="P11" s="137"/>
      <c r="Q11" s="137"/>
      <c r="R11" s="137"/>
      <c r="S11" s="137"/>
      <c r="T11" s="137"/>
      <c r="U11" s="137"/>
      <c r="V11" s="137"/>
      <c r="W11" s="137"/>
      <c r="X11" s="137"/>
      <c r="Y11" s="204"/>
      <c r="Z11" s="204"/>
      <c r="AA11" s="204"/>
      <c r="AB11" s="203"/>
      <c r="AC11" s="203"/>
      <c r="AD11" s="204"/>
      <c r="AE11" s="204"/>
      <c r="AF11" s="204"/>
      <c r="AG11" s="204"/>
      <c r="AH11" s="206"/>
      <c r="AI11" s="204"/>
      <c r="AJ11" s="204"/>
      <c r="AK11" s="204"/>
      <c r="AL11" s="204"/>
      <c r="AN11" s="204"/>
      <c r="AO11" s="204"/>
      <c r="AP11" s="204"/>
      <c r="AQ11" s="204"/>
      <c r="AR11" s="204"/>
      <c r="AS11" s="204"/>
      <c r="AT11" s="204"/>
      <c r="AU11" s="204"/>
      <c r="AV11" s="204"/>
      <c r="AW11" s="204"/>
      <c r="AX11" s="204"/>
      <c r="AY11" s="204"/>
      <c r="AZ11" s="204"/>
      <c r="BA11" s="204"/>
      <c r="BB11" s="204"/>
      <c r="BC11" s="204"/>
      <c r="BD11" s="204"/>
      <c r="BE11" s="204"/>
      <c r="BF11" s="204"/>
    </row>
    <row r="12" spans="1:60" s="201" customFormat="1" ht="12" x14ac:dyDescent="0.25">
      <c r="A12" s="3"/>
      <c r="B12" s="135"/>
      <c r="C12" s="135"/>
      <c r="D12" s="136"/>
      <c r="E12" s="135"/>
      <c r="F12" s="135"/>
      <c r="G12" s="135"/>
      <c r="H12" s="135"/>
      <c r="I12" s="597" t="s">
        <v>1285</v>
      </c>
      <c r="J12" s="598"/>
      <c r="K12" s="603">
        <f>IF(ISBLANK('2. ANALISIS DEL RIESGO'!$I$11),"",'2. ANALISIS DEL RIESGO'!$I$11)</f>
        <v>43427</v>
      </c>
      <c r="L12" s="603"/>
      <c r="M12" s="135"/>
      <c r="N12" s="137"/>
      <c r="O12" s="137"/>
      <c r="P12" s="137"/>
      <c r="Q12" s="137"/>
      <c r="R12" s="137"/>
      <c r="S12" s="137"/>
      <c r="T12" s="137"/>
      <c r="U12" s="137"/>
      <c r="V12" s="137"/>
      <c r="W12" s="137"/>
      <c r="X12" s="137"/>
      <c r="Y12" s="204"/>
      <c r="Z12" s="204"/>
      <c r="AA12" s="204"/>
      <c r="AB12" s="207"/>
      <c r="AC12" s="207"/>
      <c r="AG12" s="204"/>
      <c r="AH12" s="206"/>
      <c r="AI12" s="204"/>
      <c r="AK12" s="208"/>
      <c r="AL12" s="208"/>
      <c r="AN12" s="204"/>
      <c r="AO12" s="204"/>
      <c r="AP12" s="204"/>
      <c r="AQ12" s="204"/>
      <c r="AR12" s="204"/>
      <c r="AS12" s="204"/>
      <c r="AT12" s="204"/>
      <c r="AU12" s="204"/>
      <c r="AV12" s="204"/>
      <c r="AW12" s="204"/>
      <c r="AX12" s="204"/>
      <c r="AY12" s="204"/>
      <c r="AZ12" s="204"/>
      <c r="BA12" s="204"/>
      <c r="BB12" s="204"/>
      <c r="BC12" s="204"/>
      <c r="BD12" s="204"/>
      <c r="BE12" s="204"/>
      <c r="BF12" s="204"/>
    </row>
    <row r="13" spans="1:60" s="201" customFormat="1" ht="9" customHeight="1" x14ac:dyDescent="0.25">
      <c r="A13" s="3"/>
      <c r="B13" s="135"/>
      <c r="C13" s="135"/>
      <c r="D13" s="136"/>
      <c r="E13" s="137"/>
      <c r="F13" s="135"/>
      <c r="G13" s="135"/>
      <c r="H13" s="137"/>
      <c r="I13" s="137"/>
      <c r="J13" s="137"/>
      <c r="K13" s="137"/>
      <c r="L13" s="137"/>
      <c r="M13" s="135"/>
      <c r="N13" s="137"/>
      <c r="O13" s="137"/>
      <c r="P13" s="137"/>
      <c r="Q13" s="137"/>
      <c r="R13" s="137"/>
      <c r="S13" s="137"/>
      <c r="T13" s="137"/>
      <c r="U13" s="137"/>
      <c r="V13" s="137"/>
      <c r="W13" s="137"/>
      <c r="X13" s="137"/>
    </row>
    <row r="14" spans="1:60" s="201" customFormat="1" ht="9" customHeight="1" x14ac:dyDescent="0.25">
      <c r="A14" s="3"/>
      <c r="B14" s="135"/>
      <c r="C14" s="135"/>
      <c r="D14" s="136"/>
      <c r="E14" s="135"/>
      <c r="F14" s="135"/>
      <c r="G14" s="135"/>
      <c r="H14" s="135"/>
      <c r="I14" s="135"/>
      <c r="J14" s="135"/>
      <c r="K14" s="135"/>
      <c r="L14" s="135"/>
      <c r="M14" s="135"/>
      <c r="N14" s="135"/>
      <c r="O14" s="135"/>
      <c r="P14" s="135"/>
      <c r="Q14" s="135"/>
      <c r="R14" s="135"/>
      <c r="S14" s="135"/>
      <c r="T14" s="135"/>
      <c r="U14" s="135"/>
      <c r="V14" s="135"/>
      <c r="W14" s="135"/>
      <c r="X14" s="135"/>
    </row>
    <row r="15" spans="1:60" s="3" customFormat="1" x14ac:dyDescent="0.25">
      <c r="B15" s="135"/>
      <c r="C15" s="135"/>
      <c r="D15" s="136"/>
      <c r="E15" s="140"/>
      <c r="F15" s="595" t="s">
        <v>1505</v>
      </c>
      <c r="G15" s="595"/>
      <c r="H15" s="595"/>
      <c r="I15" s="595"/>
      <c r="J15" s="595"/>
      <c r="K15" s="595"/>
      <c r="L15" s="595"/>
      <c r="M15" s="595"/>
      <c r="N15" s="595"/>
      <c r="O15" s="595"/>
      <c r="P15" s="595"/>
      <c r="Q15" s="595"/>
      <c r="R15" s="595"/>
      <c r="S15" s="595"/>
      <c r="T15" s="595"/>
      <c r="U15" s="595"/>
      <c r="V15" s="595"/>
      <c r="W15" s="595"/>
      <c r="X15" s="141"/>
    </row>
    <row r="16" spans="1:60" s="3" customFormat="1" ht="7.5" customHeight="1" x14ac:dyDescent="0.25">
      <c r="B16" s="135"/>
      <c r="C16" s="135"/>
      <c r="D16" s="136"/>
      <c r="E16" s="142"/>
      <c r="F16" s="7"/>
      <c r="G16" s="7"/>
      <c r="H16" s="143"/>
      <c r="I16" s="7"/>
      <c r="J16" s="7"/>
      <c r="K16" s="7"/>
      <c r="L16" s="7"/>
      <c r="M16" s="7"/>
      <c r="N16" s="7"/>
      <c r="O16" s="7"/>
      <c r="P16" s="7"/>
      <c r="Q16" s="7"/>
      <c r="R16" s="7"/>
      <c r="S16" s="7"/>
      <c r="T16" s="7"/>
      <c r="U16" s="7"/>
      <c r="V16" s="7"/>
      <c r="W16" s="7"/>
      <c r="X16" s="7"/>
    </row>
    <row r="17" spans="1:24" s="3" customFormat="1" ht="12" x14ac:dyDescent="0.25">
      <c r="B17" s="135"/>
      <c r="C17" s="135"/>
      <c r="D17" s="136"/>
      <c r="E17" s="142"/>
      <c r="F17" s="607" t="s">
        <v>1829</v>
      </c>
      <c r="G17" s="608"/>
      <c r="H17" s="608"/>
      <c r="I17" s="608"/>
      <c r="J17" s="608"/>
      <c r="K17" s="608"/>
      <c r="L17" s="608"/>
      <c r="M17" s="609"/>
      <c r="N17" s="7"/>
      <c r="O17" s="7"/>
      <c r="P17" s="607" t="s">
        <v>1830</v>
      </c>
      <c r="Q17" s="608"/>
      <c r="R17" s="608"/>
      <c r="S17" s="608"/>
      <c r="T17" s="608"/>
      <c r="U17" s="608"/>
      <c r="V17" s="608"/>
      <c r="W17" s="609"/>
      <c r="X17" s="7"/>
    </row>
    <row r="18" spans="1:24" s="3" customFormat="1" ht="7.5" customHeight="1" x14ac:dyDescent="0.25">
      <c r="B18" s="135"/>
      <c r="C18" s="135"/>
      <c r="D18" s="136"/>
      <c r="E18" s="142"/>
      <c r="F18" s="7"/>
      <c r="G18" s="7"/>
      <c r="H18" s="143"/>
      <c r="I18" s="7"/>
      <c r="J18" s="7"/>
      <c r="K18" s="7"/>
      <c r="L18" s="7"/>
      <c r="M18" s="7"/>
      <c r="N18" s="7"/>
      <c r="O18" s="7"/>
      <c r="P18" s="7"/>
      <c r="Q18" s="7"/>
      <c r="R18" s="7"/>
      <c r="S18" s="7"/>
      <c r="T18" s="7"/>
      <c r="U18" s="7"/>
      <c r="V18" s="7"/>
      <c r="W18" s="7"/>
      <c r="X18" s="7"/>
    </row>
    <row r="19" spans="1:24" x14ac:dyDescent="0.25">
      <c r="A19" s="3"/>
      <c r="B19" s="135"/>
      <c r="C19" s="135"/>
      <c r="D19" s="136"/>
      <c r="E19" s="142"/>
      <c r="F19" s="144" t="s">
        <v>4</v>
      </c>
      <c r="G19" s="145" t="s">
        <v>4</v>
      </c>
      <c r="H19" s="145" t="s">
        <v>4</v>
      </c>
      <c r="I19" s="599" t="s">
        <v>6</v>
      </c>
      <c r="J19" s="600"/>
      <c r="K19" s="600"/>
      <c r="L19" s="600"/>
      <c r="M19" s="601"/>
      <c r="P19" s="144" t="s">
        <v>4</v>
      </c>
      <c r="Q19" s="145" t="s">
        <v>4</v>
      </c>
      <c r="R19" s="145" t="s">
        <v>4</v>
      </c>
      <c r="S19" s="599" t="s">
        <v>6</v>
      </c>
      <c r="T19" s="600"/>
      <c r="U19" s="600"/>
      <c r="V19" s="600"/>
      <c r="W19" s="601"/>
    </row>
    <row r="20" spans="1:24" ht="22.5" customHeight="1" x14ac:dyDescent="0.25">
      <c r="A20" s="3"/>
      <c r="B20" s="135"/>
      <c r="C20" s="135"/>
      <c r="D20" s="136"/>
      <c r="E20" s="142"/>
      <c r="F20" s="147" t="s">
        <v>4</v>
      </c>
      <c r="G20" s="148" t="s">
        <v>4</v>
      </c>
      <c r="H20" s="148" t="s">
        <v>4</v>
      </c>
      <c r="I20" s="149" t="s">
        <v>1506</v>
      </c>
      <c r="J20" s="150" t="s">
        <v>1101</v>
      </c>
      <c r="K20" s="150" t="s">
        <v>1097</v>
      </c>
      <c r="L20" s="151" t="s">
        <v>1507</v>
      </c>
      <c r="M20" s="152" t="s">
        <v>1686</v>
      </c>
      <c r="P20" s="147" t="s">
        <v>4</v>
      </c>
      <c r="Q20" s="148" t="s">
        <v>4</v>
      </c>
      <c r="R20" s="148" t="s">
        <v>4</v>
      </c>
      <c r="S20" s="149" t="s">
        <v>1506</v>
      </c>
      <c r="T20" s="150" t="s">
        <v>1101</v>
      </c>
      <c r="U20" s="150" t="s">
        <v>1097</v>
      </c>
      <c r="V20" s="151" t="s">
        <v>1507</v>
      </c>
      <c r="W20" s="152" t="s">
        <v>1686</v>
      </c>
    </row>
    <row r="21" spans="1:24" hidden="1" x14ac:dyDescent="0.25">
      <c r="A21" s="3"/>
      <c r="B21" s="135"/>
      <c r="C21" s="135"/>
      <c r="D21" s="136"/>
      <c r="E21" s="142"/>
      <c r="F21" s="147" t="s">
        <v>4</v>
      </c>
      <c r="G21" s="148" t="s">
        <v>4</v>
      </c>
      <c r="H21" s="148" t="s">
        <v>4</v>
      </c>
      <c r="I21" s="153">
        <v>1</v>
      </c>
      <c r="J21" s="153">
        <v>2</v>
      </c>
      <c r="K21" s="153">
        <v>3</v>
      </c>
      <c r="L21" s="153">
        <v>4</v>
      </c>
      <c r="M21" s="154">
        <v>5</v>
      </c>
      <c r="P21" s="147" t="s">
        <v>4</v>
      </c>
      <c r="Q21" s="148" t="s">
        <v>4</v>
      </c>
      <c r="R21" s="148" t="s">
        <v>4</v>
      </c>
      <c r="S21" s="153">
        <v>1</v>
      </c>
      <c r="T21" s="153">
        <v>2</v>
      </c>
      <c r="U21" s="153">
        <v>3</v>
      </c>
      <c r="V21" s="153">
        <v>4</v>
      </c>
      <c r="W21" s="154">
        <v>5</v>
      </c>
    </row>
    <row r="22" spans="1:24" ht="40.5" customHeight="1" x14ac:dyDescent="0.25">
      <c r="A22" s="3"/>
      <c r="B22" s="135"/>
      <c r="C22" s="135"/>
      <c r="D22" s="136"/>
      <c r="E22" s="142"/>
      <c r="F22" s="604" t="s">
        <v>5</v>
      </c>
      <c r="G22" s="157" t="s">
        <v>1617</v>
      </c>
      <c r="H22" s="155">
        <v>1</v>
      </c>
      <c r="I22" s="288" t="str">
        <f>concatenateif('2. ANALISIS DEL RIESGO'!$AG$17:$AG$28,DATOS!BD12,'2. ANALISIS DEL RIESGO'!$N$17:$N$28,", ")</f>
        <v/>
      </c>
      <c r="J22" s="156" t="str">
        <f>concatenateif('2. ANALISIS DEL RIESGO'!$AG$17:$AG$28,DATOS!BE12,'2. ANALISIS DEL RIESGO'!$N$17:$N$28,", ")</f>
        <v/>
      </c>
      <c r="K22" s="289" t="str">
        <f>concatenateif('2. ANALISIS DEL RIESGO'!$AG$17:$AG$28,DATOS!BF12,'2. ANALISIS DEL RIESGO'!$N$17:$N$28,", ")</f>
        <v/>
      </c>
      <c r="L22" s="289" t="str">
        <f>concatenateif('2. ANALISIS DEL RIESGO'!$AG$17:$AG$28,DATOS!BG12,'2. ANALISIS DEL RIESGO'!$N$17:$N$28,", ")</f>
        <v/>
      </c>
      <c r="M22" s="290" t="str">
        <f>concatenateif('2. ANALISIS DEL RIESGO'!$AG$17:$AG$28,DATOS!BH12,'2. ANALISIS DEL RIESGO'!$N$17:$N$28,", ")</f>
        <v/>
      </c>
      <c r="P22" s="604" t="s">
        <v>5</v>
      </c>
      <c r="Q22" s="157" t="s">
        <v>1617</v>
      </c>
      <c r="R22" s="153">
        <v>1</v>
      </c>
      <c r="S22" s="288" t="str">
        <f>concatenateif('2. ANALISIS DEL RIESGO'!$AY$17:$AY$28,DATOS!BD12,'2. ANALISIS DEL RIESGO'!$N$17:$N$28,", ")</f>
        <v/>
      </c>
      <c r="T22" s="156" t="str">
        <f>concatenateif('2. ANALISIS DEL RIESGO'!$AY$17:$AY$28,DATOS!BE12,'2. ANALISIS DEL RIESGO'!$N$17:$N$28,", ")</f>
        <v/>
      </c>
      <c r="U22" s="289" t="str">
        <f>concatenateif('2. ANALISIS DEL RIESGO'!$AY$17:$AY$28,DATOS!BF12,'2. ANALISIS DEL RIESGO'!$N$17:$N$28,", ")</f>
        <v/>
      </c>
      <c r="V22" s="289" t="str">
        <f>concatenateif('2. ANALISIS DEL RIESGO'!$AY$17:$AY$28,DATOS!BG12,'2. ANALISIS DEL RIESGO'!$N$17:$N$28,", ")</f>
        <v/>
      </c>
      <c r="W22" s="290" t="str">
        <f>concatenateif('2. ANALISIS DEL RIESGO'!$AY$17:$AY$28,DATOS!BH12,'2. ANALISIS DEL RIESGO'!$N$17:$N$28,", ")</f>
        <v/>
      </c>
    </row>
    <row r="23" spans="1:24" ht="40.5" customHeight="1" x14ac:dyDescent="0.25">
      <c r="A23" s="3"/>
      <c r="B23" s="135"/>
      <c r="C23" s="135"/>
      <c r="D23" s="136"/>
      <c r="E23" s="142"/>
      <c r="F23" s="605"/>
      <c r="G23" s="154" t="s">
        <v>1099</v>
      </c>
      <c r="H23" s="153">
        <v>2</v>
      </c>
      <c r="I23" s="286" t="str">
        <f>concatenateif('2. ANALISIS DEL RIESGO'!$AG$17:$AG$28,DATOS!BD13,'2. ANALISIS DEL RIESGO'!$N$17:$N$28,", ")</f>
        <v/>
      </c>
      <c r="J23" s="160" t="str">
        <f>concatenateif('2. ANALISIS DEL RIESGO'!$AG$17:$AG$28,DATOS!BE13,'2. ANALISIS DEL RIESGO'!$N$17:$N$28,", ")</f>
        <v/>
      </c>
      <c r="K23" s="160" t="str">
        <f>concatenateif('2. ANALISIS DEL RIESGO'!$AG$17:$AG$28,DATOS!BF13,'2. ANALISIS DEL RIESGO'!$N$17:$N$28,", ")</f>
        <v/>
      </c>
      <c r="L23" s="162" t="str">
        <f>concatenateif('2. ANALISIS DEL RIESGO'!$AG$17:$AG$28,DATOS!BG13,'2. ANALISIS DEL RIESGO'!$N$17:$N$28,", ")</f>
        <v/>
      </c>
      <c r="M23" s="161" t="str">
        <f>concatenateif('2. ANALISIS DEL RIESGO'!$AG$17:$AG$28,DATOS!BH13,'2. ANALISIS DEL RIESGO'!$N$17:$N$28,", ")</f>
        <v/>
      </c>
      <c r="P23" s="605"/>
      <c r="Q23" s="154" t="s">
        <v>1099</v>
      </c>
      <c r="R23" s="153">
        <v>2</v>
      </c>
      <c r="S23" s="286" t="str">
        <f>concatenateif('2. ANALISIS DEL RIESGO'!$AY$17:$AY$28,DATOS!BD13,'2. ANALISIS DEL RIESGO'!$N$17:$N$28,", ")</f>
        <v/>
      </c>
      <c r="T23" s="160" t="str">
        <f>concatenateif('2. ANALISIS DEL RIESGO'!$AY$17:$AY$28,DATOS!BE13,'2. ANALISIS DEL RIESGO'!$N$17:$N$28,", ")</f>
        <v/>
      </c>
      <c r="U23" s="160" t="str">
        <f>concatenateif('2. ANALISIS DEL RIESGO'!$AY$17:$AY$28,DATOS!BF13,'2. ANALISIS DEL RIESGO'!$N$17:$N$28,", ")</f>
        <v/>
      </c>
      <c r="V23" s="162" t="str">
        <f>concatenateif('2. ANALISIS DEL RIESGO'!$AY$17:$AY$28,DATOS!BG13,'2. ANALISIS DEL RIESGO'!$N$17:$N$28,", ")</f>
        <v/>
      </c>
      <c r="W23" s="161" t="str">
        <f>concatenateif('2. ANALISIS DEL RIESGO'!$AY$17:$AY$28,DATOS!BH13,'2. ANALISIS DEL RIESGO'!$N$17:$N$28,", ")</f>
        <v/>
      </c>
    </row>
    <row r="24" spans="1:24" ht="40.5" customHeight="1" x14ac:dyDescent="0.25">
      <c r="A24" s="3"/>
      <c r="B24" s="135"/>
      <c r="C24" s="135"/>
      <c r="D24" s="136"/>
      <c r="E24" s="142"/>
      <c r="F24" s="605"/>
      <c r="G24" s="154" t="s">
        <v>1616</v>
      </c>
      <c r="H24" s="153">
        <v>3</v>
      </c>
      <c r="I24" s="287" t="str">
        <f>concatenateif('2. ANALISIS DEL RIESGO'!$AG$17:$AG$28,DATOS!BD14,'2. ANALISIS DEL RIESGO'!$N$17:$N$28,", ")</f>
        <v/>
      </c>
      <c r="J24" s="159" t="str">
        <f>concatenateif('2. ANALISIS DEL RIESGO'!$AG$17:$AG$28,DATOS!BE14,'2. ANALISIS DEL RIESGO'!$N$17:$N$28,", ")</f>
        <v/>
      </c>
      <c r="K24" s="160" t="str">
        <f>concatenateif('2. ANALISIS DEL RIESGO'!$AG$17:$AG$28,DATOS!BF14,'2. ANALISIS DEL RIESGO'!$N$17:$N$28,", ")</f>
        <v>MI2, MI3</v>
      </c>
      <c r="L24" s="162" t="str">
        <f>concatenateif('2. ANALISIS DEL RIESGO'!$AG$17:$AG$28,DATOS!BG14,'2. ANALISIS DEL RIESGO'!$N$17:$N$28,", ")</f>
        <v/>
      </c>
      <c r="M24" s="161" t="str">
        <f>concatenateif('2. ANALISIS DEL RIESGO'!$AG$17:$AG$28,DATOS!BH14,'2. ANALISIS DEL RIESGO'!$N$17:$N$28,", ")</f>
        <v/>
      </c>
      <c r="P24" s="605"/>
      <c r="Q24" s="154" t="s">
        <v>1616</v>
      </c>
      <c r="R24" s="153">
        <v>3</v>
      </c>
      <c r="S24" s="287" t="str">
        <f>concatenateif('2. ANALISIS DEL RIESGO'!$AY$17:$AY$28,DATOS!BD14,'2. ANALISIS DEL RIESGO'!$N$17:$N$28,", ")</f>
        <v/>
      </c>
      <c r="T24" s="159" t="str">
        <f>concatenateif('2. ANALISIS DEL RIESGO'!$AY$17:$AY$28,DATOS!BE14,'2. ANALISIS DEL RIESGO'!$N$17:$N$28,", ")</f>
        <v/>
      </c>
      <c r="U24" s="160" t="str">
        <f>concatenateif('2. ANALISIS DEL RIESGO'!$AY$17:$AY$28,DATOS!BF14,'2. ANALISIS DEL RIESGO'!$N$17:$N$28,", ")</f>
        <v/>
      </c>
      <c r="V24" s="162" t="str">
        <f>concatenateif('2. ANALISIS DEL RIESGO'!$AY$17:$AY$28,DATOS!BG14,'2. ANALISIS DEL RIESGO'!$N$17:$N$28,", ")</f>
        <v/>
      </c>
      <c r="W24" s="161" t="str">
        <f>concatenateif('2. ANALISIS DEL RIESGO'!$AY$17:$AY$28,DATOS!BH14,'2. ANALISIS DEL RIESGO'!$N$17:$N$28,", ")</f>
        <v/>
      </c>
    </row>
    <row r="25" spans="1:24" ht="40.5" customHeight="1" x14ac:dyDescent="0.25">
      <c r="A25" s="3"/>
      <c r="B25" s="135"/>
      <c r="C25" s="135"/>
      <c r="D25" s="136"/>
      <c r="E25" s="142"/>
      <c r="F25" s="605"/>
      <c r="G25" s="154" t="s">
        <v>1095</v>
      </c>
      <c r="H25" s="153">
        <v>4</v>
      </c>
      <c r="I25" s="287" t="str">
        <f>concatenateif('2. ANALISIS DEL RIESGO'!$AG$17:$AG$28,DATOS!BD15,'2. ANALISIS DEL RIESGO'!$N$17:$N$28,", ")</f>
        <v/>
      </c>
      <c r="J25" s="158" t="str">
        <f>concatenateif('2. ANALISIS DEL RIESGO'!$AG$17:$AG$28,DATOS!BE15,'2. ANALISIS DEL RIESGO'!$N$17:$N$28,", ")</f>
        <v/>
      </c>
      <c r="K25" s="159" t="str">
        <f>concatenateif('2. ANALISIS DEL RIESGO'!$AG$17:$AG$28,DATOS!BF15,'2. ANALISIS DEL RIESGO'!$N$17:$N$28,", ")</f>
        <v/>
      </c>
      <c r="L25" s="160" t="str">
        <f>concatenateif('2. ANALISIS DEL RIESGO'!$AG$17:$AG$28,DATOS!BG15,'2. ANALISIS DEL RIESGO'!$N$17:$N$28,", ")</f>
        <v>MI1</v>
      </c>
      <c r="M25" s="161" t="str">
        <f>concatenateif('2. ANALISIS DEL RIESGO'!$AG$17:$AG$28,DATOS!BH15,'2. ANALISIS DEL RIESGO'!$N$17:$N$28,", ")</f>
        <v/>
      </c>
      <c r="P25" s="605"/>
      <c r="Q25" s="154" t="s">
        <v>1095</v>
      </c>
      <c r="R25" s="153">
        <v>4</v>
      </c>
      <c r="S25" s="287" t="str">
        <f>concatenateif('2. ANALISIS DEL RIESGO'!$AY$17:$AY$28,DATOS!BD15,'2. ANALISIS DEL RIESGO'!$N$17:$N$28,", ")</f>
        <v/>
      </c>
      <c r="T25" s="158" t="str">
        <f>concatenateif('2. ANALISIS DEL RIESGO'!$AY$17:$AY$28,DATOS!BE15,'2. ANALISIS DEL RIESGO'!$N$17:$N$28,", ")</f>
        <v/>
      </c>
      <c r="U25" s="159" t="str">
        <f>concatenateif('2. ANALISIS DEL RIESGO'!$AY$17:$AY$28,DATOS!BF15,'2. ANALISIS DEL RIESGO'!$N$17:$N$28,", ")</f>
        <v>MI2</v>
      </c>
      <c r="V25" s="160" t="str">
        <f>concatenateif('2. ANALISIS DEL RIESGO'!$AY$17:$AY$28,DATOS!BG15,'2. ANALISIS DEL RIESGO'!$N$17:$N$28,", ")</f>
        <v/>
      </c>
      <c r="W25" s="161" t="str">
        <f>concatenateif('2. ANALISIS DEL RIESGO'!$AY$17:$AY$28,DATOS!BH15,'2. ANALISIS DEL RIESGO'!$N$17:$N$28,", ")</f>
        <v/>
      </c>
    </row>
    <row r="26" spans="1:24" ht="40.5" customHeight="1" x14ac:dyDescent="0.25">
      <c r="A26" s="3"/>
      <c r="B26" s="135"/>
      <c r="C26" s="135"/>
      <c r="D26" s="136"/>
      <c r="E26" s="142"/>
      <c r="F26" s="606"/>
      <c r="G26" s="164" t="s">
        <v>1615</v>
      </c>
      <c r="H26" s="150">
        <v>5</v>
      </c>
      <c r="I26" s="291" t="str">
        <f>concatenateif('2. ANALISIS DEL RIESGO'!$AG$17:$AG$28,DATOS!BD16,'2. ANALISIS DEL RIESGO'!$N$17:$N$28,", ")</f>
        <v/>
      </c>
      <c r="J26" s="292" t="str">
        <f>concatenateif('2. ANALISIS DEL RIESGO'!$AG$17:$AG$28,DATOS!BE16,'2. ANALISIS DEL RIESGO'!$N$17:$N$28,", ")</f>
        <v/>
      </c>
      <c r="K26" s="293" t="str">
        <f>concatenateif('2. ANALISIS DEL RIESGO'!$AG$17:$AG$28,DATOS!BF16,'2. ANALISIS DEL RIESGO'!$N$17:$N$28,", ")</f>
        <v/>
      </c>
      <c r="L26" s="163" t="str">
        <f>concatenateif('2. ANALISIS DEL RIESGO'!$AG$17:$AG$28,DATOS!BG16,'2. ANALISIS DEL RIESGO'!$N$17:$N$28,", ")</f>
        <v/>
      </c>
      <c r="M26" s="294" t="str">
        <f>concatenateif('2. ANALISIS DEL RIESGO'!$AG$17:$AG$28,DATOS!BH16,'2. ANALISIS DEL RIESGO'!$N$17:$N$28,", ")</f>
        <v/>
      </c>
      <c r="P26" s="606"/>
      <c r="Q26" s="164" t="s">
        <v>1615</v>
      </c>
      <c r="R26" s="150">
        <v>5</v>
      </c>
      <c r="S26" s="291" t="str">
        <f>concatenateif('2. ANALISIS DEL RIESGO'!$AY$17:$AY$28,DATOS!BD16,'2. ANALISIS DEL RIESGO'!$N$17:$N$28,", ")</f>
        <v/>
      </c>
      <c r="T26" s="292" t="str">
        <f>concatenateif('2. ANALISIS DEL RIESGO'!$AY$17:$AY$28,DATOS!BE16,'2. ANALISIS DEL RIESGO'!$N$17:$N$28,", ")</f>
        <v/>
      </c>
      <c r="U26" s="293" t="str">
        <f>concatenateif('2. ANALISIS DEL RIESGO'!$AY$17:$AY$28,DATOS!BF16,'2. ANALISIS DEL RIESGO'!$N$17:$N$28,", ")</f>
        <v>MI3</v>
      </c>
      <c r="V26" s="163" t="str">
        <f>concatenateif('2. ANALISIS DEL RIESGO'!$AY$17:$AY$28,DATOS!BG16,'2. ANALISIS DEL RIESGO'!$N$17:$N$28,", ")</f>
        <v>MI1</v>
      </c>
      <c r="W26" s="294" t="str">
        <f>concatenateif('2. ANALISIS DEL RIESGO'!$AY$17:$AY$28,DATOS!BH16,'2. ANALISIS DEL RIESGO'!$N$17:$N$28,", ")</f>
        <v/>
      </c>
    </row>
    <row r="27" spans="1:24" x14ac:dyDescent="0.25">
      <c r="A27" s="3"/>
      <c r="B27" s="135"/>
      <c r="C27" s="135"/>
      <c r="D27" s="136"/>
      <c r="E27" s="142"/>
    </row>
    <row r="28" spans="1:24" x14ac:dyDescent="0.25">
      <c r="A28" s="3"/>
      <c r="B28" s="135"/>
      <c r="C28" s="135"/>
      <c r="D28" s="136"/>
      <c r="E28" s="142"/>
      <c r="F28" s="607" t="s">
        <v>1831</v>
      </c>
      <c r="G28" s="608"/>
      <c r="H28" s="608"/>
      <c r="I28" s="608"/>
      <c r="J28" s="608"/>
      <c r="K28" s="608"/>
      <c r="L28" s="608"/>
      <c r="M28" s="609"/>
      <c r="P28" s="607" t="s">
        <v>1832</v>
      </c>
      <c r="Q28" s="608"/>
      <c r="R28" s="608"/>
      <c r="S28" s="608"/>
      <c r="T28" s="608"/>
      <c r="U28" s="608"/>
      <c r="V28" s="608"/>
      <c r="W28" s="609"/>
    </row>
    <row r="29" spans="1:24" ht="7.5" customHeight="1" x14ac:dyDescent="0.25">
      <c r="A29" s="3"/>
      <c r="B29" s="135"/>
      <c r="C29" s="135"/>
      <c r="D29" s="136"/>
      <c r="E29" s="142"/>
      <c r="F29" s="7"/>
      <c r="G29" s="7"/>
      <c r="H29" s="143"/>
      <c r="I29" s="7"/>
      <c r="J29" s="7"/>
      <c r="K29" s="7"/>
      <c r="L29" s="7"/>
      <c r="M29" s="7"/>
      <c r="P29" s="7"/>
      <c r="Q29" s="7"/>
      <c r="R29" s="143"/>
      <c r="S29" s="7"/>
      <c r="T29" s="7"/>
      <c r="U29" s="7"/>
      <c r="V29" s="7"/>
      <c r="W29" s="7"/>
    </row>
    <row r="30" spans="1:24" ht="15" customHeight="1" x14ac:dyDescent="0.25">
      <c r="A30" s="3"/>
      <c r="B30" s="135"/>
      <c r="C30" s="135"/>
      <c r="D30" s="136"/>
      <c r="E30" s="142"/>
      <c r="I30" s="610" t="s">
        <v>6</v>
      </c>
      <c r="J30" s="610"/>
      <c r="K30" s="610"/>
      <c r="S30" s="610" t="s">
        <v>6</v>
      </c>
      <c r="T30" s="610"/>
      <c r="U30" s="610"/>
    </row>
    <row r="31" spans="1:24" ht="22.5" customHeight="1" x14ac:dyDescent="0.25">
      <c r="A31" s="3"/>
      <c r="B31" s="135"/>
      <c r="C31" s="135"/>
      <c r="D31" s="136"/>
      <c r="E31" s="142"/>
      <c r="I31" s="304" t="s">
        <v>1098</v>
      </c>
      <c r="J31" s="153" t="s">
        <v>1507</v>
      </c>
      <c r="K31" s="152" t="s">
        <v>1686</v>
      </c>
      <c r="S31" s="149" t="s">
        <v>1098</v>
      </c>
      <c r="T31" s="150" t="s">
        <v>1507</v>
      </c>
      <c r="U31" s="152" t="s">
        <v>1686</v>
      </c>
    </row>
    <row r="32" spans="1:24" ht="40.5" customHeight="1" x14ac:dyDescent="0.25">
      <c r="B32" s="135"/>
      <c r="C32" s="135"/>
      <c r="D32" s="136"/>
      <c r="F32" s="604" t="s">
        <v>5</v>
      </c>
      <c r="G32" s="157" t="s">
        <v>1617</v>
      </c>
      <c r="H32" s="303">
        <v>5</v>
      </c>
      <c r="I32" s="305" t="str">
        <f>concatenateif('2. ANALISIS DEL RIESGO'!$AG$17:$AG$28,DATOS!BD26,'2. ANALISIS DEL RIESGO'!$N$17:$N$28,", ")</f>
        <v/>
      </c>
      <c r="J32" s="306" t="str">
        <f>concatenateif('2. ANALISIS DEL RIESGO'!$AG$17:$AG$28,DATOS!BE26,'2. ANALISIS DEL RIESGO'!$N$17:$N$28,", ")</f>
        <v/>
      </c>
      <c r="K32" s="307" t="str">
        <f>concatenateif('2. ANALISIS DEL RIESGO'!$AG$17:$AG$28,DATOS!BF26,'2. ANALISIS DEL RIESGO'!$N$17:$N$28,", ")</f>
        <v/>
      </c>
      <c r="P32" s="604" t="s">
        <v>5</v>
      </c>
      <c r="Q32" s="157" t="s">
        <v>1617</v>
      </c>
      <c r="R32" s="296">
        <v>5</v>
      </c>
      <c r="S32" s="305" t="str">
        <f>concatenateif('2. ANALISIS DEL RIESGO'!$AY$17:$AY$28,DATOS!BD26,'2. ANALISIS DEL RIESGO'!$N$17:$N$28,", ")</f>
        <v/>
      </c>
      <c r="T32" s="306" t="str">
        <f>concatenateif('2. ANALISIS DEL RIESGO'!$AY$17:$AY$28,DATOS!BE26,'2. ANALISIS DEL RIESGO'!$N$17:$N$28,", ")</f>
        <v/>
      </c>
      <c r="U32" s="307" t="str">
        <f>concatenateif('2. ANALISIS DEL RIESGO'!$AY$17:$AY$28,DATOS!BF26,'2. ANALISIS DEL RIESGO'!$N$17:$N$28,", ")</f>
        <v/>
      </c>
    </row>
    <row r="33" spans="2:33" ht="40.5" customHeight="1" x14ac:dyDescent="0.25">
      <c r="B33" s="135"/>
      <c r="C33" s="135"/>
      <c r="D33" s="136"/>
      <c r="F33" s="605"/>
      <c r="G33" s="154" t="s">
        <v>1099</v>
      </c>
      <c r="H33" s="303">
        <v>4</v>
      </c>
      <c r="I33" s="308" t="str">
        <f>concatenateif('2. ANALISIS DEL RIESGO'!$AG$17:$AG$28,DATOS!BD27,'2. ANALISIS DEL RIESGO'!$N$17:$N$28,", ")</f>
        <v/>
      </c>
      <c r="J33" s="52" t="str">
        <f>concatenateif('2. ANALISIS DEL RIESGO'!$AG$17:$AG$28,DATOS!BE27,'2. ANALISIS DEL RIESGO'!$N$17:$N$28,", ")</f>
        <v/>
      </c>
      <c r="K33" s="54" t="str">
        <f>concatenateif('2. ANALISIS DEL RIESGO'!$AG$17:$AG$28,DATOS!BF27,'2. ANALISIS DEL RIESGO'!$N$17:$N$28,", ")</f>
        <v/>
      </c>
      <c r="P33" s="605"/>
      <c r="Q33" s="154" t="s">
        <v>1099</v>
      </c>
      <c r="R33" s="296">
        <v>4</v>
      </c>
      <c r="S33" s="308" t="str">
        <f>concatenateif('2. ANALISIS DEL RIESGO'!$AY$17:$AY$28,DATOS!BD27,'2. ANALISIS DEL RIESGO'!$N$17:$N$28,", ")</f>
        <v/>
      </c>
      <c r="T33" s="52" t="str">
        <f>concatenateif('2. ANALISIS DEL RIESGO'!$AY$17:$AY$28,DATOS!BE27,'2. ANALISIS DEL RIESGO'!$N$17:$N$28,", ")</f>
        <v/>
      </c>
      <c r="U33" s="54" t="str">
        <f>concatenateif('2. ANALISIS DEL RIESGO'!$AY$17:$AY$28,DATOS!BF27,'2. ANALISIS DEL RIESGO'!$N$17:$N$28,", ")</f>
        <v/>
      </c>
    </row>
    <row r="34" spans="2:33" ht="40.5" customHeight="1" x14ac:dyDescent="0.25">
      <c r="B34" s="135"/>
      <c r="C34" s="135"/>
      <c r="D34" s="136"/>
      <c r="F34" s="605"/>
      <c r="G34" s="154" t="s">
        <v>1616</v>
      </c>
      <c r="H34" s="303">
        <v>3</v>
      </c>
      <c r="I34" s="308" t="str">
        <f>concatenateif('2. ANALISIS DEL RIESGO'!$AG$17:$AG$28,DATOS!BD28,'2. ANALISIS DEL RIESGO'!$N$17:$N$28,", ")</f>
        <v/>
      </c>
      <c r="J34" s="52" t="str">
        <f>concatenateif('2. ANALISIS DEL RIESGO'!$AG$17:$AG$28,DATOS!BE28,'2. ANALISIS DEL RIESGO'!$N$17:$N$28,", ")</f>
        <v/>
      </c>
      <c r="K34" s="54" t="str">
        <f>concatenateif('2. ANALISIS DEL RIESGO'!$AG$17:$AG$28,DATOS!BF28,'2. ANALISIS DEL RIESGO'!$N$17:$N$28,", ")</f>
        <v/>
      </c>
      <c r="P34" s="605"/>
      <c r="Q34" s="154" t="s">
        <v>1616</v>
      </c>
      <c r="R34" s="296">
        <v>3</v>
      </c>
      <c r="S34" s="308" t="str">
        <f>concatenateif('2. ANALISIS DEL RIESGO'!$AY$17:$AY$28,DATOS!BD28,'2. ANALISIS DEL RIESGO'!$N$17:$N$28,", ")</f>
        <v/>
      </c>
      <c r="T34" s="52" t="str">
        <f>concatenateif('2. ANALISIS DEL RIESGO'!$AY$17:$AY$28,DATOS!BE28,'2. ANALISIS DEL RIESGO'!$N$17:$N$28,", ")</f>
        <v/>
      </c>
      <c r="U34" s="54" t="str">
        <f>concatenateif('2. ANALISIS DEL RIESGO'!$AY$17:$AY$28,DATOS!BF28,'2. ANALISIS DEL RIESGO'!$N$17:$N$28,", ")</f>
        <v/>
      </c>
    </row>
    <row r="35" spans="2:33" ht="40.5" customHeight="1" x14ac:dyDescent="0.25">
      <c r="B35" s="135"/>
      <c r="C35" s="135"/>
      <c r="D35" s="136"/>
      <c r="F35" s="605"/>
      <c r="G35" s="154" t="s">
        <v>1095</v>
      </c>
      <c r="H35" s="303">
        <v>2</v>
      </c>
      <c r="I35" s="309" t="str">
        <f>concatenateif('2. ANALISIS DEL RIESGO'!$AG$17:$AG$28,DATOS!BD29,'2. ANALISIS DEL RIESGO'!$N$17:$N$28,", ")</f>
        <v/>
      </c>
      <c r="J35" s="51" t="str">
        <f>concatenateif('2. ANALISIS DEL RIESGO'!$AG$17:$AG$28,DATOS!BE29,'2. ANALISIS DEL RIESGO'!$N$17:$N$28,", ")</f>
        <v/>
      </c>
      <c r="K35" s="53" t="str">
        <f>concatenateif('2. ANALISIS DEL RIESGO'!$AG$17:$AG$28,DATOS!BF29,'2. ANALISIS DEL RIESGO'!$N$17:$N$28,", ")</f>
        <v/>
      </c>
      <c r="P35" s="605"/>
      <c r="Q35" s="154" t="s">
        <v>1095</v>
      </c>
      <c r="R35" s="296">
        <v>2</v>
      </c>
      <c r="S35" s="309" t="str">
        <f>concatenateif('2. ANALISIS DEL RIESGO'!$AY$17:$AY$28,DATOS!BD29,'2. ANALISIS DEL RIESGO'!$N$17:$N$28,", ")</f>
        <v/>
      </c>
      <c r="T35" s="51" t="str">
        <f>concatenateif('2. ANALISIS DEL RIESGO'!$AY$17:$AY$28,DATOS!BE29,'2. ANALISIS DEL RIESGO'!$N$17:$N$28,", ")</f>
        <v/>
      </c>
      <c r="U35" s="53" t="str">
        <f>concatenateif('2. ANALISIS DEL RIESGO'!$AY$17:$AY$28,DATOS!BF29,'2. ANALISIS DEL RIESGO'!$N$17:$N$28,", ")</f>
        <v/>
      </c>
    </row>
    <row r="36" spans="2:33" ht="40.5" customHeight="1" x14ac:dyDescent="0.25">
      <c r="B36" s="135"/>
      <c r="C36" s="135"/>
      <c r="D36" s="136"/>
      <c r="F36" s="606"/>
      <c r="G36" s="164" t="s">
        <v>1615</v>
      </c>
      <c r="H36" s="303">
        <v>1</v>
      </c>
      <c r="I36" s="310" t="str">
        <f>concatenateif('2. ANALISIS DEL RIESGO'!$AG$17:$AG$28,DATOS!BD30,'2. ANALISIS DEL RIESGO'!$N$17:$N$28,", ")</f>
        <v/>
      </c>
      <c r="J36" s="311" t="str">
        <f>concatenateif('2. ANALISIS DEL RIESGO'!$AG$17:$AG$28,DATOS!BE30,'2. ANALISIS DEL RIESGO'!$N$17:$N$28,", ")</f>
        <v/>
      </c>
      <c r="K36" s="312" t="str">
        <f>concatenateif('2. ANALISIS DEL RIESGO'!$AG$17:$AG$28,DATOS!BF30,'2. ANALISIS DEL RIESGO'!$N$17:$N$28,", ")</f>
        <v/>
      </c>
      <c r="P36" s="606"/>
      <c r="Q36" s="164" t="s">
        <v>1615</v>
      </c>
      <c r="R36" s="296">
        <v>1</v>
      </c>
      <c r="S36" s="310" t="str">
        <f>concatenateif('2. ANALISIS DEL RIESGO'!$AY$17:$AY$28,DATOS!BD30,'2. ANALISIS DEL RIESGO'!$N$17:$N$28,", ")</f>
        <v/>
      </c>
      <c r="T36" s="311" t="str">
        <f>concatenateif('2. ANALISIS DEL RIESGO'!$AY$17:$AY$28,DATOS!BE30,'2. ANALISIS DEL RIESGO'!$N$17:$N$28,", ")</f>
        <v/>
      </c>
      <c r="U36" s="312" t="str">
        <f>concatenateif('2. ANALISIS DEL RIESGO'!$AY$17:$AY$28,DATOS!BF30,'2. ANALISIS DEL RIESGO'!$N$17:$N$28,", ")</f>
        <v/>
      </c>
    </row>
    <row r="37" spans="2:33" x14ac:dyDescent="0.25">
      <c r="B37" s="135"/>
      <c r="C37" s="135"/>
      <c r="D37" s="136"/>
      <c r="F37" s="15"/>
      <c r="G37" s="70"/>
      <c r="H37" s="14"/>
      <c r="I37" s="15"/>
      <c r="J37" s="15"/>
      <c r="K37" s="15"/>
    </row>
    <row r="38" spans="2:33" s="246" customFormat="1" ht="34.5" customHeight="1" x14ac:dyDescent="0.25">
      <c r="B38" s="588" t="s">
        <v>1692</v>
      </c>
      <c r="C38" s="589"/>
      <c r="D38" s="589"/>
      <c r="E38" s="589"/>
      <c r="F38" s="589"/>
      <c r="G38" s="589"/>
      <c r="H38" s="589"/>
      <c r="I38" s="589"/>
      <c r="J38" s="589"/>
      <c r="K38" s="589"/>
      <c r="L38" s="589"/>
      <c r="M38" s="589"/>
      <c r="N38" s="589"/>
      <c r="O38" s="589"/>
      <c r="P38" s="589"/>
      <c r="Q38" s="589"/>
      <c r="R38" s="589"/>
      <c r="S38" s="589"/>
      <c r="T38" s="589"/>
      <c r="U38" s="589"/>
      <c r="V38" s="265"/>
      <c r="W38" s="265"/>
      <c r="X38" s="265"/>
      <c r="Y38" s="265"/>
      <c r="Z38" s="90"/>
      <c r="AA38" s="90"/>
      <c r="AB38" s="265"/>
      <c r="AC38" s="248"/>
      <c r="AD38" s="249"/>
      <c r="AE38" s="248"/>
      <c r="AF38" s="248"/>
      <c r="AG38" s="248"/>
    </row>
    <row r="39" spans="2:33" x14ac:dyDescent="0.25">
      <c r="B39" s="135"/>
      <c r="C39" s="135"/>
      <c r="D39" s="136"/>
      <c r="F39" s="15"/>
      <c r="G39" s="42"/>
      <c r="H39" s="14"/>
    </row>
    <row r="40" spans="2:33" x14ac:dyDescent="0.25">
      <c r="B40" s="135"/>
      <c r="C40" s="135"/>
      <c r="D40" s="136"/>
    </row>
    <row r="41" spans="2:33" x14ac:dyDescent="0.25">
      <c r="B41" s="135"/>
      <c r="C41" s="135"/>
      <c r="D41" s="136"/>
    </row>
    <row r="42" spans="2:33" x14ac:dyDescent="0.25">
      <c r="B42" s="135"/>
      <c r="C42" s="135"/>
      <c r="D42" s="136"/>
    </row>
    <row r="43" spans="2:33" x14ac:dyDescent="0.25">
      <c r="B43" s="135"/>
      <c r="C43" s="135"/>
      <c r="D43" s="136"/>
    </row>
    <row r="44" spans="2:33" x14ac:dyDescent="0.25">
      <c r="B44" s="135"/>
      <c r="C44" s="135"/>
      <c r="D44" s="136"/>
    </row>
    <row r="45" spans="2:33" x14ac:dyDescent="0.25">
      <c r="B45" s="135"/>
      <c r="C45" s="135"/>
      <c r="D45" s="136"/>
    </row>
    <row r="46" spans="2:33" x14ac:dyDescent="0.25">
      <c r="B46" s="135"/>
      <c r="C46" s="135"/>
      <c r="D46" s="136"/>
    </row>
    <row r="47" spans="2:33" x14ac:dyDescent="0.25">
      <c r="B47" s="135"/>
      <c r="C47" s="135"/>
      <c r="D47" s="136"/>
    </row>
    <row r="48" spans="2:33" x14ac:dyDescent="0.25">
      <c r="B48" s="135"/>
      <c r="C48" s="135"/>
      <c r="D48" s="136"/>
    </row>
    <row r="49" spans="2:4" x14ac:dyDescent="0.25">
      <c r="B49" s="135"/>
      <c r="C49" s="135"/>
      <c r="D49" s="136"/>
    </row>
    <row r="50" spans="2:4" x14ac:dyDescent="0.25">
      <c r="B50" s="135"/>
      <c r="C50" s="135"/>
      <c r="D50" s="136"/>
    </row>
    <row r="51" spans="2:4" x14ac:dyDescent="0.25">
      <c r="B51" s="135"/>
      <c r="C51" s="135"/>
      <c r="D51" s="136"/>
    </row>
    <row r="52" spans="2:4" x14ac:dyDescent="0.25">
      <c r="B52" s="135"/>
      <c r="C52" s="135"/>
      <c r="D52" s="136"/>
    </row>
    <row r="53" spans="2:4" x14ac:dyDescent="0.25">
      <c r="B53" s="135"/>
      <c r="C53" s="135"/>
      <c r="D53" s="136"/>
    </row>
    <row r="54" spans="2:4" x14ac:dyDescent="0.25">
      <c r="B54" s="135"/>
      <c r="C54" s="135"/>
      <c r="D54" s="136"/>
    </row>
    <row r="55" spans="2:4" x14ac:dyDescent="0.25">
      <c r="B55" s="135"/>
      <c r="C55" s="135"/>
      <c r="D55" s="136"/>
    </row>
    <row r="56" spans="2:4" x14ac:dyDescent="0.25">
      <c r="B56" s="135"/>
      <c r="C56" s="135"/>
      <c r="D56" s="136"/>
    </row>
    <row r="57" spans="2:4" x14ac:dyDescent="0.25">
      <c r="B57" s="135"/>
      <c r="C57" s="135"/>
      <c r="D57" s="136"/>
    </row>
    <row r="58" spans="2:4" x14ac:dyDescent="0.25">
      <c r="B58" s="135"/>
      <c r="C58" s="135"/>
      <c r="D58" s="136"/>
    </row>
    <row r="59" spans="2:4" x14ac:dyDescent="0.25">
      <c r="B59" s="135"/>
      <c r="C59" s="135"/>
      <c r="D59" s="136"/>
    </row>
    <row r="60" spans="2:4" x14ac:dyDescent="0.25">
      <c r="B60" s="135"/>
      <c r="C60" s="135"/>
      <c r="D60" s="136"/>
    </row>
    <row r="61" spans="2:4" x14ac:dyDescent="0.25">
      <c r="B61" s="135"/>
      <c r="C61" s="135"/>
      <c r="D61" s="136"/>
    </row>
    <row r="62" spans="2:4" x14ac:dyDescent="0.25">
      <c r="B62" s="135"/>
      <c r="C62" s="135"/>
      <c r="D62" s="136"/>
    </row>
    <row r="63" spans="2:4" x14ac:dyDescent="0.25">
      <c r="B63" s="135"/>
      <c r="C63" s="135"/>
      <c r="D63" s="136"/>
    </row>
    <row r="64" spans="2:4" x14ac:dyDescent="0.25">
      <c r="B64" s="135"/>
      <c r="C64" s="135"/>
      <c r="D64" s="136"/>
    </row>
    <row r="65" spans="2:4" x14ac:dyDescent="0.25">
      <c r="B65" s="135"/>
      <c r="C65" s="135"/>
      <c r="D65" s="136"/>
    </row>
    <row r="66" spans="2:4" x14ac:dyDescent="0.25">
      <c r="B66" s="135"/>
      <c r="C66" s="135"/>
      <c r="D66" s="136"/>
    </row>
    <row r="67" spans="2:4" x14ac:dyDescent="0.25">
      <c r="B67" s="135"/>
      <c r="C67" s="135"/>
      <c r="D67" s="136"/>
    </row>
    <row r="68" spans="2:4" x14ac:dyDescent="0.25">
      <c r="B68" s="135"/>
      <c r="C68" s="135"/>
      <c r="D68" s="136"/>
    </row>
    <row r="69" spans="2:4" x14ac:dyDescent="0.25">
      <c r="B69" s="135"/>
      <c r="C69" s="135"/>
      <c r="D69" s="136"/>
    </row>
    <row r="70" spans="2:4" x14ac:dyDescent="0.25">
      <c r="B70" s="135"/>
      <c r="C70" s="135"/>
      <c r="D70" s="136"/>
    </row>
    <row r="71" spans="2:4" x14ac:dyDescent="0.25">
      <c r="B71" s="135"/>
      <c r="C71" s="135"/>
      <c r="D71" s="136"/>
    </row>
    <row r="72" spans="2:4" x14ac:dyDescent="0.25">
      <c r="B72" s="135"/>
      <c r="C72" s="135"/>
      <c r="D72" s="136"/>
    </row>
    <row r="73" spans="2:4" x14ac:dyDescent="0.25">
      <c r="B73" s="135"/>
      <c r="C73" s="135"/>
      <c r="D73" s="136"/>
    </row>
    <row r="109" spans="1:5" x14ac:dyDescent="0.25">
      <c r="B109" s="9"/>
      <c r="C109" s="9"/>
      <c r="D109" s="75"/>
      <c r="E109" s="9"/>
    </row>
    <row r="110" spans="1:5" x14ac:dyDescent="0.25">
      <c r="A110" s="9"/>
      <c r="B110" s="9"/>
      <c r="C110" s="9"/>
      <c r="D110" s="75"/>
      <c r="E110" s="9"/>
    </row>
    <row r="111" spans="1:5" x14ac:dyDescent="0.25">
      <c r="A111" s="9"/>
      <c r="B111" s="9"/>
      <c r="C111" s="9"/>
      <c r="D111" s="75"/>
      <c r="E111" s="9"/>
    </row>
    <row r="112" spans="1:5" x14ac:dyDescent="0.25">
      <c r="A112" s="9"/>
      <c r="B112" s="9"/>
      <c r="C112" s="9"/>
      <c r="D112" s="75"/>
      <c r="E112" s="9"/>
    </row>
    <row r="113" spans="1:5" x14ac:dyDescent="0.25">
      <c r="A113" s="9"/>
      <c r="B113" s="9"/>
      <c r="C113" s="9"/>
      <c r="D113" s="75"/>
      <c r="E113" s="9"/>
    </row>
    <row r="114" spans="1:5" x14ac:dyDescent="0.25">
      <c r="A114" s="9"/>
      <c r="B114" s="9"/>
      <c r="C114" s="9"/>
      <c r="D114" s="75"/>
      <c r="E114" s="9"/>
    </row>
    <row r="115" spans="1:5" x14ac:dyDescent="0.25">
      <c r="A115" s="9"/>
      <c r="B115" s="9"/>
      <c r="C115" s="9"/>
      <c r="D115" s="75"/>
      <c r="E115" s="9"/>
    </row>
    <row r="116" spans="1:5" x14ac:dyDescent="0.25">
      <c r="A116" s="9"/>
      <c r="B116" s="9"/>
      <c r="C116" s="9"/>
      <c r="D116" s="75"/>
      <c r="E116" s="9"/>
    </row>
    <row r="117" spans="1:5" x14ac:dyDescent="0.25">
      <c r="A117" s="9"/>
      <c r="B117" s="9"/>
      <c r="C117" s="9"/>
      <c r="D117" s="75"/>
      <c r="E117" s="9"/>
    </row>
    <row r="118" spans="1:5" x14ac:dyDescent="0.25">
      <c r="A118" s="9"/>
      <c r="B118" s="9"/>
      <c r="C118" s="9"/>
      <c r="D118" s="75"/>
      <c r="E118" s="9"/>
    </row>
    <row r="119" spans="1:5" x14ac:dyDescent="0.25">
      <c r="A119" s="9"/>
      <c r="B119" s="9"/>
      <c r="C119" s="9"/>
      <c r="D119" s="75"/>
      <c r="E119" s="9"/>
    </row>
    <row r="120" spans="1:5" x14ac:dyDescent="0.25">
      <c r="A120" s="9"/>
      <c r="B120" s="9"/>
      <c r="C120" s="9"/>
      <c r="D120" s="75"/>
      <c r="E120" s="9"/>
    </row>
    <row r="121" spans="1:5" x14ac:dyDescent="0.25">
      <c r="A121" s="9"/>
      <c r="B121" s="9"/>
      <c r="C121" s="9"/>
      <c r="D121" s="75"/>
      <c r="E121" s="9"/>
    </row>
    <row r="122" spans="1:5" x14ac:dyDescent="0.25">
      <c r="A122" s="9"/>
      <c r="B122" s="9"/>
      <c r="C122" s="9"/>
      <c r="D122" s="75"/>
      <c r="E122" s="9"/>
    </row>
    <row r="123" spans="1:5" x14ac:dyDescent="0.25">
      <c r="A123" s="9"/>
      <c r="B123" s="9"/>
      <c r="C123" s="9"/>
      <c r="D123" s="75"/>
      <c r="E123" s="9"/>
    </row>
    <row r="124" spans="1:5" x14ac:dyDescent="0.25">
      <c r="A124" s="9"/>
      <c r="B124" s="9"/>
      <c r="C124" s="9"/>
      <c r="D124" s="75"/>
      <c r="E124" s="9"/>
    </row>
    <row r="125" spans="1:5" x14ac:dyDescent="0.25">
      <c r="A125" s="9"/>
      <c r="B125" s="9"/>
      <c r="C125" s="9"/>
      <c r="D125" s="75"/>
      <c r="E125" s="9"/>
    </row>
    <row r="126" spans="1:5" x14ac:dyDescent="0.25">
      <c r="A126" s="9"/>
      <c r="B126" s="9"/>
      <c r="C126" s="9"/>
      <c r="D126" s="75"/>
      <c r="E126" s="9"/>
    </row>
    <row r="127" spans="1:5" x14ac:dyDescent="0.25">
      <c r="A127" s="9"/>
      <c r="B127" s="9"/>
      <c r="C127" s="9"/>
      <c r="D127" s="75"/>
      <c r="E127" s="9"/>
    </row>
    <row r="128" spans="1:5" x14ac:dyDescent="0.25">
      <c r="A128" s="9"/>
      <c r="B128" s="9"/>
      <c r="C128" s="9"/>
      <c r="D128" s="75"/>
      <c r="E128" s="9"/>
    </row>
    <row r="129" spans="1:5" x14ac:dyDescent="0.25">
      <c r="A129" s="9"/>
      <c r="B129" s="9"/>
      <c r="C129" s="9"/>
      <c r="D129" s="75"/>
      <c r="E129" s="9"/>
    </row>
    <row r="130" spans="1:5" x14ac:dyDescent="0.25">
      <c r="A130" s="9"/>
      <c r="B130" s="9"/>
      <c r="C130" s="9"/>
      <c r="D130" s="75"/>
      <c r="E130" s="9"/>
    </row>
    <row r="131" spans="1:5" x14ac:dyDescent="0.25">
      <c r="A131" s="9"/>
      <c r="B131" s="9"/>
      <c r="C131" s="9"/>
      <c r="D131" s="75"/>
      <c r="E131" s="9"/>
    </row>
    <row r="132" spans="1:5" x14ac:dyDescent="0.25">
      <c r="A132" s="9"/>
      <c r="B132" s="9"/>
      <c r="C132" s="9"/>
      <c r="D132" s="75"/>
      <c r="E132" s="9"/>
    </row>
    <row r="133" spans="1:5" x14ac:dyDescent="0.25">
      <c r="A133" s="9"/>
      <c r="B133" s="9"/>
      <c r="C133" s="9"/>
      <c r="D133" s="75"/>
      <c r="E133" s="9"/>
    </row>
    <row r="134" spans="1:5" x14ac:dyDescent="0.25">
      <c r="A134" s="9"/>
      <c r="B134" s="9"/>
      <c r="C134" s="9"/>
      <c r="D134" s="75"/>
      <c r="E134" s="9"/>
    </row>
    <row r="135" spans="1:5" x14ac:dyDescent="0.25">
      <c r="A135" s="9"/>
      <c r="B135" s="9"/>
      <c r="C135" s="9"/>
      <c r="D135" s="75"/>
      <c r="E135" s="9"/>
    </row>
    <row r="136" spans="1:5" x14ac:dyDescent="0.25">
      <c r="A136" s="9"/>
      <c r="B136" s="9"/>
      <c r="C136" s="9"/>
      <c r="D136" s="75"/>
      <c r="E136" s="9"/>
    </row>
    <row r="137" spans="1:5" x14ac:dyDescent="0.25">
      <c r="A137" s="9"/>
      <c r="B137" s="9"/>
      <c r="C137" s="9"/>
      <c r="D137" s="75"/>
      <c r="E137" s="9"/>
    </row>
    <row r="138" spans="1:5" x14ac:dyDescent="0.25">
      <c r="A138" s="9"/>
      <c r="B138" s="9"/>
      <c r="C138" s="9"/>
      <c r="D138" s="75"/>
      <c r="E138" s="9"/>
    </row>
    <row r="139" spans="1:5" x14ac:dyDescent="0.25">
      <c r="A139" s="9"/>
      <c r="B139" s="9"/>
      <c r="C139" s="9"/>
      <c r="D139" s="75"/>
      <c r="E139" s="9"/>
    </row>
    <row r="140" spans="1:5" x14ac:dyDescent="0.25">
      <c r="A140" s="9"/>
      <c r="B140" s="9"/>
      <c r="C140" s="9"/>
      <c r="D140" s="75"/>
      <c r="E140" s="9"/>
    </row>
    <row r="141" spans="1:5" x14ac:dyDescent="0.25">
      <c r="A141" s="9"/>
      <c r="B141" s="9"/>
      <c r="C141" s="9"/>
      <c r="D141" s="75"/>
      <c r="E141" s="9"/>
    </row>
    <row r="142" spans="1:5" x14ac:dyDescent="0.25">
      <c r="A142" s="9"/>
      <c r="B142" s="9"/>
      <c r="C142" s="9"/>
      <c r="D142" s="75"/>
      <c r="E142" s="9"/>
    </row>
    <row r="143" spans="1:5" x14ac:dyDescent="0.25">
      <c r="A143" s="9"/>
      <c r="B143" s="9"/>
      <c r="C143" s="9"/>
      <c r="D143" s="75"/>
      <c r="E143" s="9"/>
    </row>
    <row r="144" spans="1:5" x14ac:dyDescent="0.25">
      <c r="A144" s="9"/>
      <c r="B144" s="9"/>
      <c r="C144" s="9"/>
      <c r="D144" s="75"/>
      <c r="E144" s="9"/>
    </row>
    <row r="145" spans="1:5" x14ac:dyDescent="0.25">
      <c r="A145" s="9"/>
      <c r="B145" s="9"/>
      <c r="C145" s="9"/>
      <c r="D145" s="75"/>
      <c r="E145" s="9"/>
    </row>
    <row r="146" spans="1:5" x14ac:dyDescent="0.25">
      <c r="A146" s="9"/>
      <c r="B146" s="9"/>
      <c r="C146" s="9"/>
      <c r="D146" s="75"/>
      <c r="E146" s="9"/>
    </row>
    <row r="147" spans="1:5" x14ac:dyDescent="0.25">
      <c r="A147" s="9"/>
      <c r="B147" s="9"/>
      <c r="C147" s="9"/>
      <c r="D147" s="75"/>
      <c r="E147" s="9"/>
    </row>
    <row r="148" spans="1:5" x14ac:dyDescent="0.25">
      <c r="A148" s="9"/>
      <c r="B148" s="9"/>
      <c r="C148" s="9"/>
      <c r="D148" s="75"/>
      <c r="E148" s="9"/>
    </row>
    <row r="149" spans="1:5" x14ac:dyDescent="0.25">
      <c r="A149" s="9"/>
      <c r="B149" s="9"/>
      <c r="C149" s="9"/>
      <c r="D149" s="75"/>
      <c r="E149" s="9"/>
    </row>
    <row r="150" spans="1:5" x14ac:dyDescent="0.25">
      <c r="A150" s="9"/>
      <c r="B150" s="9"/>
      <c r="C150" s="9"/>
      <c r="D150" s="75"/>
      <c r="E150" s="9"/>
    </row>
    <row r="151" spans="1:5" x14ac:dyDescent="0.25">
      <c r="A151" s="9"/>
      <c r="B151" s="9"/>
      <c r="C151" s="9"/>
      <c r="D151" s="75"/>
      <c r="E151" s="9"/>
    </row>
    <row r="152" spans="1:5" x14ac:dyDescent="0.25">
      <c r="A152" s="9"/>
      <c r="B152" s="9"/>
      <c r="C152" s="9"/>
      <c r="D152" s="75"/>
      <c r="E152" s="9"/>
    </row>
    <row r="153" spans="1:5" x14ac:dyDescent="0.25">
      <c r="A153" s="9"/>
      <c r="B153" s="9"/>
      <c r="C153" s="9"/>
      <c r="D153" s="75"/>
      <c r="E153" s="9"/>
    </row>
    <row r="154" spans="1:5" x14ac:dyDescent="0.25">
      <c r="A154" s="9"/>
      <c r="B154" s="9"/>
      <c r="C154" s="9"/>
      <c r="D154" s="75"/>
      <c r="E154" s="9"/>
    </row>
    <row r="155" spans="1:5" x14ac:dyDescent="0.25">
      <c r="A155" s="9"/>
      <c r="B155" s="9"/>
      <c r="C155" s="9"/>
      <c r="D155" s="75"/>
      <c r="E155" s="9"/>
    </row>
    <row r="156" spans="1:5" x14ac:dyDescent="0.25">
      <c r="A156" s="9"/>
      <c r="B156" s="9"/>
      <c r="C156" s="9"/>
      <c r="D156" s="75"/>
      <c r="E156" s="9"/>
    </row>
    <row r="157" spans="1:5" x14ac:dyDescent="0.25">
      <c r="A157" s="9"/>
      <c r="B157" s="9"/>
      <c r="C157" s="9"/>
      <c r="D157" s="75"/>
      <c r="E157" s="9"/>
    </row>
    <row r="158" spans="1:5" x14ac:dyDescent="0.25">
      <c r="A158" s="9"/>
      <c r="B158" s="9"/>
      <c r="C158" s="9"/>
      <c r="D158" s="75"/>
      <c r="E158" s="9"/>
    </row>
    <row r="159" spans="1:5" x14ac:dyDescent="0.25">
      <c r="A159" s="9"/>
      <c r="B159" s="9"/>
      <c r="C159" s="9"/>
      <c r="D159" s="75"/>
      <c r="E159" s="9"/>
    </row>
    <row r="160" spans="1:5" x14ac:dyDescent="0.25">
      <c r="A160" s="9"/>
      <c r="B160" s="9"/>
      <c r="C160" s="9"/>
      <c r="D160" s="75"/>
      <c r="E160" s="9"/>
    </row>
    <row r="161" spans="1:5" x14ac:dyDescent="0.25">
      <c r="A161" s="9"/>
      <c r="B161" s="9"/>
      <c r="C161" s="9"/>
      <c r="D161" s="75"/>
      <c r="E161" s="9"/>
    </row>
    <row r="162" spans="1:5" x14ac:dyDescent="0.25">
      <c r="A162" s="9"/>
      <c r="B162" s="9"/>
      <c r="C162" s="9"/>
      <c r="D162" s="75"/>
      <c r="E162" s="9"/>
    </row>
    <row r="163" spans="1:5" x14ac:dyDescent="0.25">
      <c r="A163" s="9"/>
      <c r="B163" s="9"/>
      <c r="C163" s="9"/>
      <c r="D163" s="75"/>
      <c r="E163" s="9"/>
    </row>
    <row r="164" spans="1:5" x14ac:dyDescent="0.25">
      <c r="A164" s="9"/>
      <c r="B164" s="9"/>
      <c r="C164" s="9"/>
      <c r="D164" s="75"/>
      <c r="E164" s="9"/>
    </row>
    <row r="165" spans="1:5" x14ac:dyDescent="0.25">
      <c r="A165" s="9"/>
      <c r="B165" s="9"/>
      <c r="C165" s="9"/>
      <c r="D165" s="75"/>
      <c r="E165" s="9"/>
    </row>
    <row r="166" spans="1:5" x14ac:dyDescent="0.25">
      <c r="A166" s="9"/>
      <c r="B166" s="9"/>
      <c r="C166" s="9"/>
      <c r="D166" s="75"/>
      <c r="E166" s="9"/>
    </row>
    <row r="167" spans="1:5" x14ac:dyDescent="0.25">
      <c r="A167" s="9"/>
      <c r="B167" s="9"/>
      <c r="C167" s="9"/>
      <c r="D167" s="75"/>
      <c r="E167" s="9"/>
    </row>
    <row r="168" spans="1:5" x14ac:dyDescent="0.25">
      <c r="A168" s="9"/>
      <c r="B168" s="9"/>
      <c r="C168" s="9"/>
      <c r="D168" s="75"/>
      <c r="E168" s="9"/>
    </row>
    <row r="169" spans="1:5" x14ac:dyDescent="0.25">
      <c r="A169" s="9"/>
      <c r="B169" s="9"/>
      <c r="C169" s="9"/>
      <c r="D169" s="75"/>
      <c r="E169" s="9"/>
    </row>
    <row r="170" spans="1:5" x14ac:dyDescent="0.25">
      <c r="A170" s="9"/>
      <c r="B170" s="9"/>
      <c r="C170" s="9"/>
      <c r="D170" s="75"/>
      <c r="E170" s="9"/>
    </row>
    <row r="171" spans="1:5" x14ac:dyDescent="0.25">
      <c r="A171" s="9"/>
      <c r="B171" s="9"/>
      <c r="C171" s="9"/>
      <c r="D171" s="75"/>
      <c r="E171" s="9"/>
    </row>
    <row r="172" spans="1:5" x14ac:dyDescent="0.25">
      <c r="A172" s="9"/>
      <c r="B172" s="9"/>
      <c r="C172" s="9"/>
      <c r="D172" s="75"/>
      <c r="E172" s="9"/>
    </row>
    <row r="173" spans="1:5" x14ac:dyDescent="0.25">
      <c r="A173" s="9"/>
      <c r="B173" s="9"/>
      <c r="C173" s="9"/>
      <c r="D173" s="75"/>
      <c r="E173" s="9"/>
    </row>
    <row r="174" spans="1:5" x14ac:dyDescent="0.25">
      <c r="A174" s="9"/>
      <c r="B174" s="9"/>
      <c r="C174" s="9"/>
      <c r="D174" s="75"/>
      <c r="E174" s="9"/>
    </row>
    <row r="175" spans="1:5" x14ac:dyDescent="0.25">
      <c r="A175" s="9"/>
      <c r="B175" s="9"/>
      <c r="C175" s="9"/>
      <c r="D175" s="75"/>
      <c r="E175" s="9"/>
    </row>
    <row r="176" spans="1:5" x14ac:dyDescent="0.25">
      <c r="A176" s="9"/>
      <c r="B176" s="9"/>
      <c r="C176" s="9"/>
      <c r="D176" s="75"/>
      <c r="E176" s="9"/>
    </row>
    <row r="177" spans="1:5" x14ac:dyDescent="0.25">
      <c r="A177" s="9"/>
      <c r="B177" s="9"/>
      <c r="C177" s="9"/>
      <c r="D177" s="75"/>
      <c r="E177" s="9"/>
    </row>
    <row r="178" spans="1:5" x14ac:dyDescent="0.25">
      <c r="A178" s="9"/>
      <c r="B178" s="9"/>
      <c r="C178" s="9"/>
      <c r="D178" s="75"/>
      <c r="E178" s="9"/>
    </row>
    <row r="179" spans="1:5" x14ac:dyDescent="0.25">
      <c r="A179" s="9"/>
      <c r="B179" s="9"/>
      <c r="C179" s="9"/>
      <c r="D179" s="75"/>
      <c r="E179" s="9"/>
    </row>
    <row r="180" spans="1:5" x14ac:dyDescent="0.25">
      <c r="A180" s="9"/>
      <c r="B180" s="9"/>
      <c r="C180" s="9"/>
      <c r="D180" s="75"/>
      <c r="E180" s="9"/>
    </row>
    <row r="181" spans="1:5" x14ac:dyDescent="0.25">
      <c r="A181" s="9"/>
      <c r="B181" s="9"/>
      <c r="C181" s="9"/>
      <c r="D181" s="75"/>
      <c r="E181" s="9"/>
    </row>
    <row r="182" spans="1:5" x14ac:dyDescent="0.25">
      <c r="A182" s="9"/>
      <c r="B182" s="9"/>
      <c r="C182" s="9"/>
      <c r="D182" s="75"/>
      <c r="E182" s="9"/>
    </row>
    <row r="183" spans="1:5" x14ac:dyDescent="0.25">
      <c r="A183" s="9"/>
      <c r="B183" s="9"/>
      <c r="C183" s="9"/>
      <c r="D183" s="75"/>
      <c r="E183" s="9"/>
    </row>
    <row r="184" spans="1:5" x14ac:dyDescent="0.25">
      <c r="A184" s="9"/>
      <c r="B184" s="9"/>
      <c r="C184" s="9"/>
      <c r="D184" s="75"/>
      <c r="E184" s="9"/>
    </row>
    <row r="185" spans="1:5" x14ac:dyDescent="0.25">
      <c r="A185" s="9"/>
      <c r="B185" s="9"/>
      <c r="C185" s="9"/>
      <c r="D185" s="75"/>
      <c r="E185" s="9"/>
    </row>
    <row r="186" spans="1:5" x14ac:dyDescent="0.25">
      <c r="A186" s="9"/>
      <c r="B186" s="9"/>
      <c r="C186" s="9"/>
      <c r="D186" s="75"/>
      <c r="E186" s="9"/>
    </row>
    <row r="187" spans="1:5" x14ac:dyDescent="0.25">
      <c r="A187" s="9"/>
      <c r="B187" s="9"/>
      <c r="C187" s="9"/>
      <c r="D187" s="75"/>
      <c r="E187" s="9"/>
    </row>
    <row r="188" spans="1:5" x14ac:dyDescent="0.25">
      <c r="A188" s="9"/>
      <c r="B188" s="9"/>
      <c r="C188" s="9"/>
      <c r="D188" s="75"/>
      <c r="E188" s="9"/>
    </row>
    <row r="189" spans="1:5" x14ac:dyDescent="0.25">
      <c r="A189" s="9"/>
      <c r="B189" s="9"/>
      <c r="C189" s="9"/>
      <c r="D189" s="75"/>
      <c r="E189" s="9"/>
    </row>
    <row r="190" spans="1:5" x14ac:dyDescent="0.25">
      <c r="A190" s="9"/>
      <c r="B190" s="9"/>
      <c r="C190" s="9"/>
      <c r="D190" s="75"/>
      <c r="E190" s="9"/>
    </row>
    <row r="191" spans="1:5" x14ac:dyDescent="0.25">
      <c r="A191" s="9"/>
      <c r="B191" s="9"/>
      <c r="C191" s="9"/>
      <c r="D191" s="75"/>
      <c r="E191" s="9"/>
    </row>
    <row r="192" spans="1:5" x14ac:dyDescent="0.25">
      <c r="A192" s="9"/>
      <c r="B192" s="9"/>
      <c r="C192" s="9"/>
      <c r="D192" s="75"/>
      <c r="E192" s="9"/>
    </row>
    <row r="193" spans="1:5" x14ac:dyDescent="0.25">
      <c r="A193" s="9"/>
      <c r="B193" s="9"/>
      <c r="C193" s="9"/>
      <c r="D193" s="75"/>
      <c r="E193" s="9"/>
    </row>
    <row r="194" spans="1:5" x14ac:dyDescent="0.25">
      <c r="A194" s="9"/>
      <c r="B194" s="9"/>
      <c r="C194" s="9"/>
      <c r="D194" s="75"/>
      <c r="E194" s="9"/>
    </row>
    <row r="195" spans="1:5" x14ac:dyDescent="0.25">
      <c r="A195" s="9"/>
      <c r="B195" s="9"/>
      <c r="C195" s="9"/>
      <c r="D195" s="75"/>
      <c r="E195" s="9"/>
    </row>
    <row r="196" spans="1:5" x14ac:dyDescent="0.25">
      <c r="A196" s="9"/>
      <c r="B196" s="9"/>
      <c r="C196" s="9"/>
      <c r="D196" s="75"/>
      <c r="E196" s="9"/>
    </row>
    <row r="197" spans="1:5" x14ac:dyDescent="0.25">
      <c r="A197" s="9"/>
      <c r="B197" s="9"/>
      <c r="C197" s="9"/>
      <c r="D197" s="75"/>
      <c r="E197" s="9"/>
    </row>
    <row r="198" spans="1:5" x14ac:dyDescent="0.25">
      <c r="A198" s="9"/>
      <c r="B198" s="9"/>
      <c r="C198" s="9"/>
      <c r="D198" s="75"/>
      <c r="E198" s="9"/>
    </row>
    <row r="199" spans="1:5" x14ac:dyDescent="0.25">
      <c r="A199" s="9"/>
      <c r="B199" s="9"/>
      <c r="C199" s="9"/>
      <c r="D199" s="75"/>
      <c r="E199" s="9"/>
    </row>
    <row r="200" spans="1:5" x14ac:dyDescent="0.25">
      <c r="A200" s="9"/>
      <c r="B200" s="9"/>
      <c r="C200" s="9"/>
      <c r="D200" s="75"/>
      <c r="E200" s="9"/>
    </row>
    <row r="201" spans="1:5" x14ac:dyDescent="0.25">
      <c r="A201" s="9"/>
      <c r="B201" s="9"/>
      <c r="C201" s="9"/>
      <c r="D201" s="75"/>
      <c r="E201" s="9"/>
    </row>
    <row r="202" spans="1:5" x14ac:dyDescent="0.25">
      <c r="A202" s="9"/>
      <c r="B202" s="9"/>
      <c r="C202" s="9"/>
      <c r="D202" s="75"/>
      <c r="E202" s="9"/>
    </row>
    <row r="203" spans="1:5" x14ac:dyDescent="0.25">
      <c r="A203" s="9"/>
      <c r="B203" s="9"/>
      <c r="C203" s="9"/>
      <c r="D203" s="75"/>
      <c r="E203" s="9"/>
    </row>
    <row r="204" spans="1:5" x14ac:dyDescent="0.25">
      <c r="A204" s="9"/>
      <c r="B204" s="9"/>
      <c r="C204" s="9"/>
      <c r="D204" s="75"/>
      <c r="E204" s="9"/>
    </row>
    <row r="205" spans="1:5" x14ac:dyDescent="0.25">
      <c r="A205" s="9"/>
      <c r="B205" s="9"/>
      <c r="C205" s="9"/>
      <c r="D205" s="75"/>
      <c r="E205" s="9"/>
    </row>
    <row r="206" spans="1:5" x14ac:dyDescent="0.25">
      <c r="A206" s="9"/>
      <c r="B206" s="9"/>
      <c r="C206" s="9"/>
      <c r="D206" s="75"/>
      <c r="E206" s="9"/>
    </row>
    <row r="207" spans="1:5" x14ac:dyDescent="0.25">
      <c r="A207" s="9"/>
      <c r="B207" s="9"/>
      <c r="C207" s="9"/>
      <c r="D207" s="75"/>
      <c r="E207" s="9"/>
    </row>
    <row r="208" spans="1:5" x14ac:dyDescent="0.25">
      <c r="A208" s="9"/>
      <c r="B208" s="9"/>
      <c r="C208" s="9"/>
      <c r="D208" s="75"/>
      <c r="E208" s="9"/>
    </row>
    <row r="209" spans="1:5" x14ac:dyDescent="0.25">
      <c r="A209" s="9"/>
      <c r="B209" s="9"/>
      <c r="C209" s="9"/>
      <c r="D209" s="75"/>
      <c r="E209" s="9"/>
    </row>
    <row r="210" spans="1:5" x14ac:dyDescent="0.25">
      <c r="A210" s="9"/>
      <c r="B210" s="9"/>
      <c r="C210" s="9"/>
      <c r="D210" s="75"/>
      <c r="E210" s="9"/>
    </row>
    <row r="211" spans="1:5" x14ac:dyDescent="0.25">
      <c r="A211" s="9"/>
      <c r="B211" s="9"/>
      <c r="C211" s="9"/>
      <c r="D211" s="75"/>
      <c r="E211" s="9"/>
    </row>
    <row r="212" spans="1:5" x14ac:dyDescent="0.25">
      <c r="A212" s="9"/>
      <c r="B212" s="9"/>
      <c r="C212" s="9"/>
      <c r="D212" s="75"/>
      <c r="E212" s="9"/>
    </row>
    <row r="213" spans="1:5" x14ac:dyDescent="0.25">
      <c r="A213" s="9"/>
      <c r="B213" s="9"/>
      <c r="C213" s="9"/>
      <c r="D213" s="75"/>
      <c r="E213" s="9"/>
    </row>
    <row r="214" spans="1:5" x14ac:dyDescent="0.25">
      <c r="A214" s="9"/>
      <c r="B214" s="9"/>
      <c r="C214" s="9"/>
      <c r="D214" s="75"/>
      <c r="E214" s="9"/>
    </row>
    <row r="215" spans="1:5" x14ac:dyDescent="0.25">
      <c r="A215" s="9"/>
      <c r="B215" s="9"/>
      <c r="C215" s="9"/>
      <c r="D215" s="75"/>
      <c r="E215" s="9"/>
    </row>
    <row r="216" spans="1:5" x14ac:dyDescent="0.25">
      <c r="A216" s="9"/>
      <c r="B216" s="9"/>
      <c r="C216" s="9"/>
      <c r="D216" s="75"/>
      <c r="E216" s="9"/>
    </row>
    <row r="217" spans="1:5" x14ac:dyDescent="0.25">
      <c r="A217" s="9"/>
      <c r="B217" s="9"/>
      <c r="C217" s="9"/>
      <c r="D217" s="75"/>
      <c r="E217" s="9"/>
    </row>
    <row r="218" spans="1:5" x14ac:dyDescent="0.25">
      <c r="A218" s="9"/>
      <c r="B218" s="9"/>
      <c r="C218" s="9"/>
      <c r="D218" s="75"/>
      <c r="E218" s="9"/>
    </row>
    <row r="219" spans="1:5" x14ac:dyDescent="0.25">
      <c r="A219" s="9"/>
      <c r="B219" s="9"/>
      <c r="C219" s="9"/>
      <c r="D219" s="75"/>
      <c r="E219" s="9"/>
    </row>
    <row r="220" spans="1:5" x14ac:dyDescent="0.25">
      <c r="A220" s="9"/>
      <c r="B220" s="9"/>
      <c r="C220" s="9"/>
      <c r="D220" s="75"/>
      <c r="E220" s="9"/>
    </row>
    <row r="221" spans="1:5" x14ac:dyDescent="0.25">
      <c r="A221" s="9"/>
      <c r="B221" s="9"/>
      <c r="C221" s="9"/>
      <c r="D221" s="75"/>
      <c r="E221" s="9"/>
    </row>
    <row r="222" spans="1:5" x14ac:dyDescent="0.25">
      <c r="A222" s="9"/>
      <c r="B222" s="9"/>
      <c r="C222" s="9"/>
      <c r="D222" s="75"/>
      <c r="E222" s="9"/>
    </row>
    <row r="223" spans="1:5" x14ac:dyDescent="0.25">
      <c r="A223" s="9"/>
      <c r="B223" s="9"/>
      <c r="C223" s="9"/>
      <c r="D223" s="75"/>
      <c r="E223" s="9"/>
    </row>
    <row r="224" spans="1:5" x14ac:dyDescent="0.25">
      <c r="A224" s="9"/>
      <c r="B224" s="9"/>
      <c r="C224" s="9"/>
      <c r="D224" s="75"/>
      <c r="E224" s="9"/>
    </row>
    <row r="225" spans="1:5" x14ac:dyDescent="0.25">
      <c r="A225" s="9"/>
      <c r="B225" s="9"/>
      <c r="C225" s="9"/>
      <c r="D225" s="75"/>
      <c r="E225" s="9"/>
    </row>
    <row r="226" spans="1:5" x14ac:dyDescent="0.25">
      <c r="A226" s="9"/>
      <c r="B226" s="9"/>
      <c r="C226" s="9"/>
      <c r="D226" s="75"/>
      <c r="E226" s="9"/>
    </row>
    <row r="227" spans="1:5" x14ac:dyDescent="0.25">
      <c r="A227" s="9"/>
      <c r="B227" s="9"/>
      <c r="C227" s="9"/>
      <c r="D227" s="75"/>
      <c r="E227" s="9"/>
    </row>
    <row r="228" spans="1:5" x14ac:dyDescent="0.25">
      <c r="A228" s="9"/>
      <c r="B228" s="9"/>
      <c r="C228" s="9"/>
      <c r="D228" s="75"/>
      <c r="E228" s="9"/>
    </row>
    <row r="229" spans="1:5" x14ac:dyDescent="0.25">
      <c r="A229" s="9"/>
      <c r="B229" s="9"/>
      <c r="C229" s="9"/>
      <c r="D229" s="75"/>
      <c r="E229" s="9"/>
    </row>
    <row r="230" spans="1:5" x14ac:dyDescent="0.25">
      <c r="A230" s="9"/>
      <c r="B230" s="9"/>
      <c r="C230" s="9"/>
      <c r="D230" s="75"/>
      <c r="E230" s="9"/>
    </row>
    <row r="231" spans="1:5" x14ac:dyDescent="0.25">
      <c r="A231" s="9"/>
      <c r="B231" s="9"/>
      <c r="C231" s="9"/>
      <c r="D231" s="75"/>
      <c r="E231" s="9"/>
    </row>
    <row r="232" spans="1:5" x14ac:dyDescent="0.25">
      <c r="A232" s="9"/>
      <c r="B232" s="9"/>
      <c r="C232" s="9"/>
      <c r="D232" s="75"/>
      <c r="E232" s="9"/>
    </row>
    <row r="233" spans="1:5" x14ac:dyDescent="0.25">
      <c r="A233" s="9"/>
      <c r="B233" s="9"/>
      <c r="C233" s="9"/>
      <c r="D233" s="75"/>
      <c r="E233" s="9"/>
    </row>
    <row r="234" spans="1:5" x14ac:dyDescent="0.25">
      <c r="A234" s="9"/>
      <c r="B234" s="9"/>
      <c r="C234" s="9"/>
      <c r="D234" s="75"/>
      <c r="E234" s="9"/>
    </row>
    <row r="235" spans="1:5" x14ac:dyDescent="0.25">
      <c r="A235" s="9"/>
      <c r="B235" s="9"/>
      <c r="C235" s="9"/>
      <c r="D235" s="75"/>
      <c r="E235" s="9"/>
    </row>
    <row r="236" spans="1:5" x14ac:dyDescent="0.25">
      <c r="A236" s="9"/>
      <c r="B236" s="9"/>
      <c r="C236" s="9"/>
      <c r="D236" s="75"/>
      <c r="E236" s="9"/>
    </row>
    <row r="237" spans="1:5" x14ac:dyDescent="0.25">
      <c r="A237" s="9"/>
      <c r="B237" s="9"/>
      <c r="C237" s="9"/>
      <c r="D237" s="75"/>
      <c r="E237" s="9"/>
    </row>
    <row r="238" spans="1:5" x14ac:dyDescent="0.25">
      <c r="A238" s="9"/>
      <c r="B238" s="9"/>
      <c r="C238" s="9"/>
      <c r="D238" s="75"/>
      <c r="E238" s="9"/>
    </row>
    <row r="239" spans="1:5" x14ac:dyDescent="0.25">
      <c r="A239" s="9"/>
      <c r="B239" s="9"/>
      <c r="C239" s="9"/>
      <c r="D239" s="75"/>
      <c r="E239" s="9"/>
    </row>
    <row r="240" spans="1:5" x14ac:dyDescent="0.25">
      <c r="A240" s="9"/>
      <c r="B240" s="9"/>
      <c r="C240" s="9"/>
      <c r="D240" s="75"/>
      <c r="E240" s="9"/>
    </row>
    <row r="241" spans="1:5" x14ac:dyDescent="0.25">
      <c r="A241" s="9"/>
      <c r="B241" s="9"/>
      <c r="C241" s="9"/>
      <c r="D241" s="75"/>
      <c r="E241" s="9"/>
    </row>
    <row r="242" spans="1:5" x14ac:dyDescent="0.25">
      <c r="A242" s="9"/>
      <c r="B242" s="9"/>
      <c r="C242" s="9"/>
      <c r="D242" s="75"/>
      <c r="E242" s="9"/>
    </row>
    <row r="243" spans="1:5" x14ac:dyDescent="0.25">
      <c r="A243" s="9"/>
      <c r="B243" s="9"/>
      <c r="C243" s="9"/>
      <c r="D243" s="75"/>
      <c r="E243" s="9"/>
    </row>
    <row r="244" spans="1:5" x14ac:dyDescent="0.25">
      <c r="A244" s="9"/>
      <c r="B244" s="9"/>
      <c r="C244" s="9"/>
      <c r="D244" s="75"/>
      <c r="E244" s="9"/>
    </row>
    <row r="245" spans="1:5" x14ac:dyDescent="0.25">
      <c r="A245" s="9"/>
      <c r="B245" s="9"/>
      <c r="C245" s="9"/>
      <c r="D245" s="75"/>
      <c r="E245" s="9"/>
    </row>
    <row r="246" spans="1:5" x14ac:dyDescent="0.25">
      <c r="A246" s="9"/>
      <c r="B246" s="9"/>
      <c r="C246" s="9"/>
      <c r="D246" s="75"/>
      <c r="E246" s="9"/>
    </row>
    <row r="247" spans="1:5" x14ac:dyDescent="0.25">
      <c r="A247" s="9"/>
      <c r="B247" s="9"/>
      <c r="C247" s="9"/>
      <c r="D247" s="75"/>
      <c r="E247" s="9"/>
    </row>
    <row r="248" spans="1:5" x14ac:dyDescent="0.25">
      <c r="A248" s="9"/>
      <c r="B248" s="9"/>
      <c r="C248" s="9"/>
      <c r="D248" s="75"/>
      <c r="E248" s="9"/>
    </row>
    <row r="249" spans="1:5" x14ac:dyDescent="0.25">
      <c r="A249" s="9"/>
      <c r="B249" s="9"/>
      <c r="C249" s="9"/>
      <c r="D249" s="75"/>
      <c r="E249" s="9"/>
    </row>
    <row r="250" spans="1:5" x14ac:dyDescent="0.25">
      <c r="A250" s="9"/>
      <c r="B250" s="9"/>
      <c r="C250" s="9"/>
      <c r="D250" s="75"/>
      <c r="E250" s="9"/>
    </row>
    <row r="251" spans="1:5" x14ac:dyDescent="0.25">
      <c r="A251" s="9"/>
      <c r="B251" s="9"/>
      <c r="C251" s="9"/>
      <c r="D251" s="75"/>
      <c r="E251" s="9"/>
    </row>
    <row r="252" spans="1:5" x14ac:dyDescent="0.25">
      <c r="A252" s="9"/>
      <c r="B252" s="9"/>
      <c r="C252" s="9"/>
      <c r="D252" s="75"/>
      <c r="E252" s="9"/>
    </row>
    <row r="253" spans="1:5" x14ac:dyDescent="0.25">
      <c r="A253" s="9"/>
      <c r="B253" s="9"/>
      <c r="C253" s="9"/>
      <c r="D253" s="75"/>
      <c r="E253" s="9"/>
    </row>
    <row r="254" spans="1:5" x14ac:dyDescent="0.25">
      <c r="A254" s="9"/>
      <c r="B254" s="9"/>
      <c r="C254" s="9"/>
      <c r="D254" s="75"/>
      <c r="E254" s="9"/>
    </row>
    <row r="255" spans="1:5" x14ac:dyDescent="0.25">
      <c r="A255" s="9"/>
      <c r="B255" s="9"/>
      <c r="C255" s="9"/>
      <c r="D255" s="75"/>
      <c r="E255" s="9"/>
    </row>
    <row r="256" spans="1:5" x14ac:dyDescent="0.25">
      <c r="A256" s="9"/>
      <c r="B256" s="9"/>
      <c r="C256" s="9"/>
      <c r="D256" s="75"/>
      <c r="E256" s="9"/>
    </row>
    <row r="257" spans="1:5" x14ac:dyDescent="0.25">
      <c r="A257" s="9"/>
      <c r="B257" s="9"/>
      <c r="C257" s="9"/>
      <c r="D257" s="75"/>
      <c r="E257" s="9"/>
    </row>
    <row r="258" spans="1:5" x14ac:dyDescent="0.25">
      <c r="A258" s="9"/>
      <c r="B258" s="9"/>
      <c r="C258" s="9"/>
      <c r="D258" s="75"/>
      <c r="E258" s="9"/>
    </row>
    <row r="259" spans="1:5" x14ac:dyDescent="0.25">
      <c r="A259" s="9"/>
      <c r="B259" s="9"/>
      <c r="C259" s="9"/>
      <c r="D259" s="75"/>
      <c r="E259" s="9"/>
    </row>
    <row r="260" spans="1:5" x14ac:dyDescent="0.25">
      <c r="A260" s="9"/>
      <c r="B260" s="9"/>
      <c r="C260" s="9"/>
      <c r="D260" s="75"/>
      <c r="E260" s="9"/>
    </row>
    <row r="261" spans="1:5" x14ac:dyDescent="0.25">
      <c r="A261" s="9"/>
      <c r="B261" s="9"/>
      <c r="C261" s="9"/>
      <c r="D261" s="75"/>
      <c r="E261" s="9"/>
    </row>
    <row r="262" spans="1:5" x14ac:dyDescent="0.25">
      <c r="A262" s="9"/>
      <c r="B262" s="9"/>
      <c r="C262" s="9"/>
      <c r="D262" s="75"/>
      <c r="E262" s="9"/>
    </row>
    <row r="263" spans="1:5" x14ac:dyDescent="0.25">
      <c r="A263" s="9"/>
      <c r="B263" s="9"/>
      <c r="C263" s="9"/>
      <c r="D263" s="75"/>
      <c r="E263" s="9"/>
    </row>
    <row r="264" spans="1:5" x14ac:dyDescent="0.25">
      <c r="A264" s="9"/>
      <c r="B264" s="9"/>
      <c r="C264" s="9"/>
      <c r="D264" s="75"/>
      <c r="E264" s="9"/>
    </row>
    <row r="265" spans="1:5" x14ac:dyDescent="0.25">
      <c r="A265" s="9"/>
      <c r="B265" s="9"/>
      <c r="C265" s="9"/>
      <c r="D265" s="75"/>
      <c r="E265" s="9"/>
    </row>
    <row r="266" spans="1:5" x14ac:dyDescent="0.25">
      <c r="A266" s="9"/>
      <c r="B266" s="9"/>
      <c r="C266" s="9"/>
      <c r="D266" s="75"/>
      <c r="E266" s="9"/>
    </row>
    <row r="267" spans="1:5" x14ac:dyDescent="0.25">
      <c r="A267" s="9"/>
      <c r="B267" s="9"/>
      <c r="C267" s="9"/>
      <c r="D267" s="75"/>
      <c r="E267" s="9"/>
    </row>
    <row r="268" spans="1:5" x14ac:dyDescent="0.25">
      <c r="A268" s="9"/>
      <c r="B268" s="9"/>
      <c r="C268" s="9"/>
      <c r="D268" s="75"/>
      <c r="E268" s="9"/>
    </row>
    <row r="269" spans="1:5" x14ac:dyDescent="0.25">
      <c r="A269" s="9"/>
      <c r="B269" s="9"/>
      <c r="C269" s="9"/>
      <c r="D269" s="75"/>
      <c r="E269" s="9"/>
    </row>
    <row r="270" spans="1:5" x14ac:dyDescent="0.25">
      <c r="A270" s="9"/>
      <c r="B270" s="9"/>
      <c r="C270" s="9"/>
      <c r="D270" s="75"/>
      <c r="E270" s="9"/>
    </row>
    <row r="271" spans="1:5" x14ac:dyDescent="0.25">
      <c r="A271" s="9"/>
      <c r="B271" s="9"/>
      <c r="C271" s="9"/>
      <c r="D271" s="75"/>
      <c r="E271" s="9"/>
    </row>
    <row r="272" spans="1:5" x14ac:dyDescent="0.25">
      <c r="A272" s="9"/>
      <c r="B272" s="9"/>
      <c r="C272" s="9"/>
      <c r="D272" s="75"/>
      <c r="E272" s="9"/>
    </row>
    <row r="273" spans="1:5" x14ac:dyDescent="0.25">
      <c r="A273" s="9"/>
      <c r="B273" s="9"/>
      <c r="C273" s="9"/>
      <c r="D273" s="75"/>
      <c r="E273" s="9"/>
    </row>
    <row r="274" spans="1:5" x14ac:dyDescent="0.25">
      <c r="A274" s="9"/>
      <c r="B274" s="9"/>
      <c r="C274" s="9"/>
      <c r="D274" s="75"/>
      <c r="E274" s="9"/>
    </row>
    <row r="275" spans="1:5" x14ac:dyDescent="0.25">
      <c r="A275" s="9"/>
      <c r="B275" s="9"/>
      <c r="C275" s="9"/>
      <c r="D275" s="75"/>
      <c r="E275" s="9"/>
    </row>
    <row r="276" spans="1:5" x14ac:dyDescent="0.25">
      <c r="A276" s="9"/>
      <c r="B276" s="9"/>
      <c r="C276" s="9"/>
      <c r="D276" s="75"/>
      <c r="E276" s="9"/>
    </row>
    <row r="277" spans="1:5" x14ac:dyDescent="0.25">
      <c r="A277" s="9"/>
      <c r="B277" s="9"/>
      <c r="C277" s="9"/>
      <c r="D277" s="75"/>
      <c r="E277" s="9"/>
    </row>
    <row r="278" spans="1:5" x14ac:dyDescent="0.25">
      <c r="A278" s="9"/>
      <c r="B278" s="9"/>
      <c r="C278" s="9"/>
      <c r="D278" s="75"/>
      <c r="E278" s="9"/>
    </row>
    <row r="279" spans="1:5" x14ac:dyDescent="0.25">
      <c r="A279" s="9"/>
      <c r="B279" s="9"/>
      <c r="C279" s="9"/>
      <c r="D279" s="75"/>
      <c r="E279" s="9"/>
    </row>
    <row r="280" spans="1:5" x14ac:dyDescent="0.25">
      <c r="A280" s="9"/>
      <c r="B280" s="9"/>
      <c r="C280" s="9"/>
      <c r="D280" s="75"/>
      <c r="E280" s="9"/>
    </row>
    <row r="281" spans="1:5" x14ac:dyDescent="0.25">
      <c r="A281" s="9"/>
      <c r="B281" s="9"/>
      <c r="C281" s="9"/>
      <c r="D281" s="75"/>
      <c r="E281" s="9"/>
    </row>
    <row r="282" spans="1:5" x14ac:dyDescent="0.25">
      <c r="A282" s="9"/>
      <c r="B282" s="9"/>
      <c r="C282" s="9"/>
      <c r="D282" s="75"/>
      <c r="E282" s="9"/>
    </row>
    <row r="283" spans="1:5" x14ac:dyDescent="0.25">
      <c r="A283" s="9"/>
      <c r="B283" s="9"/>
      <c r="C283" s="9"/>
      <c r="D283" s="75"/>
      <c r="E283" s="9"/>
    </row>
    <row r="284" spans="1:5" x14ac:dyDescent="0.25">
      <c r="A284" s="9"/>
      <c r="B284" s="9"/>
      <c r="C284" s="9"/>
      <c r="D284" s="75"/>
      <c r="E284" s="9"/>
    </row>
    <row r="285" spans="1:5" x14ac:dyDescent="0.25">
      <c r="A285" s="9"/>
      <c r="B285" s="9"/>
      <c r="C285" s="9"/>
      <c r="D285" s="75"/>
      <c r="E285" s="9"/>
    </row>
    <row r="286" spans="1:5" x14ac:dyDescent="0.25">
      <c r="A286" s="9"/>
      <c r="B286" s="9"/>
      <c r="C286" s="9"/>
      <c r="D286" s="75"/>
      <c r="E286" s="9"/>
    </row>
    <row r="287" spans="1:5" x14ac:dyDescent="0.25">
      <c r="A287" s="9"/>
      <c r="B287" s="9"/>
      <c r="C287" s="9"/>
      <c r="D287" s="75"/>
      <c r="E287" s="9"/>
    </row>
    <row r="288" spans="1:5" x14ac:dyDescent="0.25">
      <c r="A288" s="9"/>
      <c r="B288" s="9"/>
      <c r="C288" s="9"/>
      <c r="D288" s="75"/>
      <c r="E288" s="9"/>
    </row>
    <row r="289" spans="1:5" x14ac:dyDescent="0.25">
      <c r="A289" s="9"/>
      <c r="B289" s="9"/>
      <c r="C289" s="9"/>
      <c r="D289" s="75"/>
      <c r="E289" s="9"/>
    </row>
    <row r="290" spans="1:5" x14ac:dyDescent="0.25">
      <c r="A290" s="9"/>
      <c r="B290" s="9"/>
      <c r="C290" s="9"/>
      <c r="D290" s="75"/>
      <c r="E290" s="9"/>
    </row>
    <row r="291" spans="1:5" x14ac:dyDescent="0.25">
      <c r="A291" s="9"/>
      <c r="B291" s="9"/>
      <c r="C291" s="9"/>
      <c r="D291" s="75"/>
      <c r="E291" s="9"/>
    </row>
    <row r="292" spans="1:5" x14ac:dyDescent="0.25">
      <c r="A292" s="9"/>
      <c r="B292" s="9"/>
      <c r="C292" s="9"/>
      <c r="D292" s="75"/>
      <c r="E292" s="9"/>
    </row>
    <row r="293" spans="1:5" x14ac:dyDescent="0.25">
      <c r="A293" s="9"/>
      <c r="B293" s="9"/>
      <c r="C293" s="9"/>
      <c r="D293" s="75"/>
      <c r="E293" s="9"/>
    </row>
    <row r="294" spans="1:5" x14ac:dyDescent="0.25">
      <c r="A294" s="9"/>
      <c r="B294" s="9"/>
      <c r="C294" s="9"/>
      <c r="D294" s="75"/>
      <c r="E294" s="9"/>
    </row>
    <row r="295" spans="1:5" x14ac:dyDescent="0.25">
      <c r="A295" s="9"/>
      <c r="B295" s="9"/>
      <c r="C295" s="9"/>
      <c r="D295" s="75"/>
      <c r="E295" s="9"/>
    </row>
    <row r="296" spans="1:5" x14ac:dyDescent="0.25">
      <c r="A296" s="9"/>
      <c r="B296" s="9"/>
      <c r="C296" s="9"/>
      <c r="D296" s="75"/>
      <c r="E296" s="9"/>
    </row>
    <row r="297" spans="1:5" x14ac:dyDescent="0.25">
      <c r="A297" s="9"/>
      <c r="B297" s="9"/>
      <c r="C297" s="9"/>
      <c r="D297" s="75"/>
      <c r="E297" s="9"/>
    </row>
    <row r="298" spans="1:5" x14ac:dyDescent="0.25">
      <c r="A298" s="9"/>
      <c r="B298" s="9"/>
      <c r="C298" s="9"/>
      <c r="D298" s="75"/>
      <c r="E298" s="9"/>
    </row>
    <row r="299" spans="1:5" x14ac:dyDescent="0.25">
      <c r="A299" s="9"/>
      <c r="B299" s="9"/>
      <c r="C299" s="9"/>
      <c r="D299" s="75"/>
      <c r="E299" s="9"/>
    </row>
    <row r="300" spans="1:5" x14ac:dyDescent="0.25">
      <c r="A300" s="9"/>
      <c r="B300" s="9"/>
      <c r="C300" s="9"/>
      <c r="D300" s="75"/>
      <c r="E300" s="9"/>
    </row>
    <row r="301" spans="1:5" x14ac:dyDescent="0.25">
      <c r="A301" s="9"/>
      <c r="B301" s="9"/>
      <c r="C301" s="9"/>
      <c r="D301" s="75"/>
      <c r="E301" s="9"/>
    </row>
    <row r="302" spans="1:5" x14ac:dyDescent="0.25">
      <c r="A302" s="9"/>
      <c r="B302" s="9"/>
      <c r="C302" s="9"/>
      <c r="D302" s="75"/>
      <c r="E302" s="9"/>
    </row>
    <row r="303" spans="1:5" x14ac:dyDescent="0.25">
      <c r="A303" s="9"/>
      <c r="B303" s="9"/>
      <c r="C303" s="9"/>
      <c r="D303" s="75"/>
      <c r="E303" s="9"/>
    </row>
    <row r="304" spans="1:5" x14ac:dyDescent="0.25">
      <c r="A304" s="9"/>
      <c r="B304" s="9"/>
      <c r="C304" s="9"/>
      <c r="D304" s="75"/>
      <c r="E304" s="9"/>
    </row>
    <row r="305" spans="1:5" x14ac:dyDescent="0.25">
      <c r="A305" s="9"/>
      <c r="B305" s="9"/>
      <c r="C305" s="9"/>
      <c r="D305" s="75"/>
      <c r="E305" s="9"/>
    </row>
    <row r="306" spans="1:5" x14ac:dyDescent="0.25">
      <c r="A306" s="9"/>
      <c r="B306" s="9"/>
      <c r="C306" s="9"/>
      <c r="D306" s="75"/>
      <c r="E306" s="9"/>
    </row>
    <row r="307" spans="1:5" x14ac:dyDescent="0.25">
      <c r="A307" s="9"/>
      <c r="B307" s="9"/>
      <c r="C307" s="9"/>
      <c r="D307" s="75"/>
      <c r="E307" s="9"/>
    </row>
    <row r="308" spans="1:5" x14ac:dyDescent="0.25">
      <c r="A308" s="9"/>
      <c r="B308" s="9"/>
      <c r="C308" s="9"/>
      <c r="D308" s="75"/>
      <c r="E308" s="9"/>
    </row>
    <row r="309" spans="1:5" x14ac:dyDescent="0.25">
      <c r="A309" s="9"/>
      <c r="B309" s="9"/>
      <c r="C309" s="9"/>
      <c r="D309" s="75"/>
      <c r="E309" s="9"/>
    </row>
    <row r="310" spans="1:5" x14ac:dyDescent="0.25">
      <c r="A310" s="9"/>
      <c r="B310" s="9"/>
      <c r="C310" s="9"/>
      <c r="D310" s="75"/>
      <c r="E310" s="9"/>
    </row>
    <row r="311" spans="1:5" x14ac:dyDescent="0.25">
      <c r="A311" s="9"/>
      <c r="B311" s="9"/>
      <c r="C311" s="9"/>
      <c r="D311" s="75"/>
      <c r="E311" s="9"/>
    </row>
    <row r="312" spans="1:5" x14ac:dyDescent="0.25">
      <c r="A312" s="9"/>
      <c r="B312" s="9"/>
      <c r="C312" s="9"/>
      <c r="D312" s="75"/>
      <c r="E312" s="9"/>
    </row>
    <row r="313" spans="1:5" x14ac:dyDescent="0.25">
      <c r="A313" s="9"/>
      <c r="B313" s="9"/>
      <c r="C313" s="9"/>
      <c r="D313" s="75"/>
      <c r="E313" s="9"/>
    </row>
    <row r="314" spans="1:5" x14ac:dyDescent="0.25">
      <c r="A314" s="9"/>
      <c r="B314" s="9"/>
      <c r="C314" s="9"/>
      <c r="D314" s="75"/>
      <c r="E314" s="9"/>
    </row>
    <row r="315" spans="1:5" x14ac:dyDescent="0.25">
      <c r="A315" s="9"/>
      <c r="B315" s="9"/>
      <c r="C315" s="9"/>
      <c r="D315" s="75"/>
      <c r="E315" s="9"/>
    </row>
    <row r="316" spans="1:5" x14ac:dyDescent="0.25">
      <c r="A316" s="9"/>
      <c r="B316" s="9"/>
      <c r="C316" s="9"/>
      <c r="D316" s="75"/>
      <c r="E316" s="9"/>
    </row>
    <row r="317" spans="1:5" x14ac:dyDescent="0.25">
      <c r="A317" s="9"/>
      <c r="B317" s="9"/>
      <c r="C317" s="9"/>
      <c r="D317" s="75"/>
      <c r="E317" s="9"/>
    </row>
    <row r="318" spans="1:5" x14ac:dyDescent="0.25">
      <c r="A318" s="9"/>
      <c r="B318" s="9"/>
      <c r="C318" s="9"/>
      <c r="D318" s="75"/>
      <c r="E318" s="9"/>
    </row>
    <row r="319" spans="1:5" x14ac:dyDescent="0.25">
      <c r="A319" s="9"/>
      <c r="B319" s="9"/>
      <c r="C319" s="9"/>
      <c r="D319" s="75"/>
      <c r="E319" s="9"/>
    </row>
    <row r="320" spans="1:5" x14ac:dyDescent="0.25">
      <c r="A320" s="9"/>
      <c r="B320" s="9"/>
      <c r="C320" s="9"/>
      <c r="D320" s="75"/>
      <c r="E320" s="9"/>
    </row>
    <row r="321" spans="1:5" x14ac:dyDescent="0.25">
      <c r="A321" s="9"/>
      <c r="B321" s="9"/>
      <c r="C321" s="9"/>
      <c r="D321" s="75"/>
      <c r="E321" s="9"/>
    </row>
    <row r="322" spans="1:5" x14ac:dyDescent="0.25">
      <c r="A322" s="9"/>
      <c r="B322" s="9"/>
      <c r="C322" s="9"/>
      <c r="D322" s="75"/>
      <c r="E322" s="9"/>
    </row>
    <row r="323" spans="1:5" x14ac:dyDescent="0.25">
      <c r="A323" s="9"/>
      <c r="B323" s="9"/>
      <c r="C323" s="9"/>
      <c r="D323" s="75"/>
      <c r="E323" s="9"/>
    </row>
    <row r="324" spans="1:5" x14ac:dyDescent="0.25">
      <c r="A324" s="9"/>
      <c r="B324" s="9"/>
      <c r="C324" s="9"/>
      <c r="D324" s="75"/>
      <c r="E324" s="9"/>
    </row>
    <row r="325" spans="1:5" x14ac:dyDescent="0.25">
      <c r="A325" s="9"/>
      <c r="B325" s="9"/>
      <c r="C325" s="9"/>
      <c r="D325" s="75"/>
      <c r="E325" s="9"/>
    </row>
    <row r="326" spans="1:5" x14ac:dyDescent="0.25">
      <c r="A326" s="9"/>
      <c r="B326" s="9"/>
      <c r="C326" s="9"/>
      <c r="D326" s="75"/>
      <c r="E326" s="9"/>
    </row>
    <row r="327" spans="1:5" x14ac:dyDescent="0.25">
      <c r="A327" s="9"/>
      <c r="B327" s="9"/>
      <c r="C327" s="9"/>
      <c r="D327" s="75"/>
      <c r="E327" s="9"/>
    </row>
    <row r="328" spans="1:5" x14ac:dyDescent="0.25">
      <c r="A328" s="9"/>
      <c r="B328" s="9"/>
      <c r="C328" s="9"/>
      <c r="D328" s="75"/>
      <c r="E328" s="9"/>
    </row>
    <row r="329" spans="1:5" x14ac:dyDescent="0.25">
      <c r="A329" s="9"/>
      <c r="B329" s="9"/>
      <c r="C329" s="9"/>
      <c r="D329" s="75"/>
      <c r="E329" s="9"/>
    </row>
    <row r="330" spans="1:5" x14ac:dyDescent="0.25">
      <c r="A330" s="9"/>
      <c r="B330" s="9"/>
      <c r="C330" s="9"/>
      <c r="D330" s="75"/>
      <c r="E330" s="9"/>
    </row>
    <row r="331" spans="1:5" x14ac:dyDescent="0.25">
      <c r="A331" s="9"/>
      <c r="B331" s="9"/>
      <c r="C331" s="9"/>
      <c r="D331" s="75"/>
      <c r="E331" s="9"/>
    </row>
    <row r="332" spans="1:5" x14ac:dyDescent="0.25">
      <c r="A332" s="9"/>
      <c r="B332" s="9"/>
      <c r="C332" s="9"/>
      <c r="D332" s="75"/>
      <c r="E332" s="9"/>
    </row>
    <row r="333" spans="1:5" x14ac:dyDescent="0.25">
      <c r="A333" s="9"/>
      <c r="B333" s="9"/>
      <c r="C333" s="9"/>
      <c r="D333" s="75"/>
      <c r="E333" s="9"/>
    </row>
    <row r="334" spans="1:5" x14ac:dyDescent="0.25">
      <c r="A334" s="9"/>
      <c r="B334" s="9"/>
      <c r="C334" s="9"/>
      <c r="D334" s="75"/>
      <c r="E334" s="9"/>
    </row>
    <row r="335" spans="1:5" x14ac:dyDescent="0.25">
      <c r="A335" s="9"/>
      <c r="B335" s="9"/>
      <c r="C335" s="9"/>
      <c r="D335" s="75"/>
      <c r="E335" s="9"/>
    </row>
    <row r="336" spans="1:5" x14ac:dyDescent="0.25">
      <c r="A336" s="9"/>
      <c r="B336" s="9"/>
      <c r="C336" s="9"/>
      <c r="D336" s="75"/>
      <c r="E336" s="9"/>
    </row>
    <row r="337" spans="1:5" x14ac:dyDescent="0.25">
      <c r="A337" s="9"/>
      <c r="B337" s="9"/>
      <c r="C337" s="9"/>
      <c r="D337" s="75"/>
      <c r="E337" s="9"/>
    </row>
    <row r="338" spans="1:5" x14ac:dyDescent="0.25">
      <c r="A338" s="9"/>
      <c r="B338" s="9"/>
      <c r="C338" s="9"/>
      <c r="D338" s="75"/>
      <c r="E338" s="9"/>
    </row>
    <row r="339" spans="1:5" x14ac:dyDescent="0.25">
      <c r="A339" s="9"/>
      <c r="B339" s="9"/>
      <c r="C339" s="9"/>
      <c r="D339" s="75"/>
      <c r="E339" s="9"/>
    </row>
    <row r="340" spans="1:5" x14ac:dyDescent="0.25">
      <c r="A340" s="9"/>
      <c r="B340" s="9"/>
      <c r="C340" s="9"/>
      <c r="D340" s="75"/>
      <c r="E340" s="9"/>
    </row>
    <row r="341" spans="1:5" x14ac:dyDescent="0.25">
      <c r="A341" s="9"/>
      <c r="B341" s="9"/>
      <c r="C341" s="9"/>
      <c r="D341" s="75"/>
      <c r="E341" s="9"/>
    </row>
    <row r="342" spans="1:5" x14ac:dyDescent="0.25">
      <c r="A342" s="9"/>
      <c r="B342" s="9"/>
      <c r="C342" s="9"/>
      <c r="D342" s="75"/>
      <c r="E342" s="9"/>
    </row>
    <row r="343" spans="1:5" x14ac:dyDescent="0.25">
      <c r="A343" s="9"/>
      <c r="B343" s="9"/>
      <c r="C343" s="9"/>
      <c r="D343" s="75"/>
      <c r="E343" s="9"/>
    </row>
    <row r="344" spans="1:5" x14ac:dyDescent="0.25">
      <c r="A344" s="9"/>
      <c r="B344" s="9"/>
      <c r="C344" s="9"/>
      <c r="D344" s="75"/>
      <c r="E344" s="9"/>
    </row>
    <row r="345" spans="1:5" x14ac:dyDescent="0.25">
      <c r="A345" s="9"/>
      <c r="B345" s="9"/>
      <c r="C345" s="9"/>
      <c r="D345" s="75"/>
      <c r="E345" s="9"/>
    </row>
    <row r="346" spans="1:5" x14ac:dyDescent="0.25">
      <c r="A346" s="9"/>
      <c r="B346" s="9"/>
      <c r="C346" s="9"/>
      <c r="D346" s="75"/>
      <c r="E346" s="9"/>
    </row>
    <row r="347" spans="1:5" x14ac:dyDescent="0.25">
      <c r="A347" s="9"/>
      <c r="B347" s="9"/>
      <c r="C347" s="9"/>
      <c r="D347" s="75"/>
      <c r="E347" s="9"/>
    </row>
    <row r="348" spans="1:5" x14ac:dyDescent="0.25">
      <c r="A348" s="9"/>
      <c r="B348" s="9"/>
      <c r="C348" s="9"/>
      <c r="D348" s="75"/>
      <c r="E348" s="9"/>
    </row>
    <row r="349" spans="1:5" x14ac:dyDescent="0.25">
      <c r="A349" s="9"/>
      <c r="B349" s="9"/>
      <c r="C349" s="9"/>
      <c r="D349" s="75"/>
      <c r="E349" s="9"/>
    </row>
    <row r="350" spans="1:5" x14ac:dyDescent="0.25">
      <c r="A350" s="9"/>
      <c r="B350" s="9"/>
      <c r="C350" s="9"/>
      <c r="D350" s="75"/>
      <c r="E350" s="9"/>
    </row>
    <row r="351" spans="1:5" x14ac:dyDescent="0.25">
      <c r="A351" s="9"/>
      <c r="B351" s="9"/>
      <c r="C351" s="9"/>
      <c r="D351" s="75"/>
      <c r="E351" s="9"/>
    </row>
    <row r="352" spans="1:5" x14ac:dyDescent="0.25">
      <c r="A352" s="9"/>
      <c r="B352" s="9"/>
      <c r="C352" s="9"/>
      <c r="D352" s="75"/>
      <c r="E352" s="9"/>
    </row>
    <row r="353" spans="1:5" x14ac:dyDescent="0.25">
      <c r="A353" s="9"/>
      <c r="B353" s="9"/>
      <c r="C353" s="9"/>
      <c r="D353" s="75"/>
      <c r="E353" s="9"/>
    </row>
    <row r="354" spans="1:5" x14ac:dyDescent="0.25">
      <c r="A354" s="9"/>
      <c r="B354" s="9"/>
      <c r="C354" s="9"/>
      <c r="D354" s="75"/>
      <c r="E354" s="9"/>
    </row>
    <row r="355" spans="1:5" x14ac:dyDescent="0.25">
      <c r="A355" s="9"/>
      <c r="B355" s="9"/>
      <c r="C355" s="9"/>
      <c r="D355" s="75"/>
      <c r="E355" s="9"/>
    </row>
    <row r="356" spans="1:5" x14ac:dyDescent="0.25">
      <c r="A356" s="9"/>
      <c r="B356" s="9"/>
      <c r="C356" s="9"/>
      <c r="D356" s="75"/>
      <c r="E356" s="9"/>
    </row>
    <row r="357" spans="1:5" x14ac:dyDescent="0.25">
      <c r="A357" s="9"/>
      <c r="B357" s="9"/>
      <c r="C357" s="9"/>
      <c r="D357" s="75"/>
      <c r="E357" s="9"/>
    </row>
    <row r="358" spans="1:5" x14ac:dyDescent="0.25">
      <c r="A358" s="9"/>
      <c r="B358" s="9"/>
      <c r="C358" s="9"/>
      <c r="D358" s="75"/>
      <c r="E358" s="9"/>
    </row>
    <row r="359" spans="1:5" x14ac:dyDescent="0.25">
      <c r="A359" s="9"/>
      <c r="B359" s="9"/>
      <c r="C359" s="9"/>
      <c r="D359" s="75"/>
      <c r="E359" s="9"/>
    </row>
    <row r="360" spans="1:5" x14ac:dyDescent="0.25">
      <c r="A360" s="9"/>
      <c r="B360" s="9"/>
      <c r="C360" s="9"/>
      <c r="D360" s="75"/>
      <c r="E360" s="9"/>
    </row>
    <row r="361" spans="1:5" x14ac:dyDescent="0.25">
      <c r="A361" s="9"/>
      <c r="B361" s="9"/>
      <c r="C361" s="9"/>
      <c r="D361" s="75"/>
      <c r="E361" s="9"/>
    </row>
    <row r="362" spans="1:5" x14ac:dyDescent="0.25">
      <c r="A362" s="9"/>
      <c r="B362" s="9"/>
      <c r="C362" s="9"/>
      <c r="D362" s="75"/>
      <c r="E362" s="9"/>
    </row>
    <row r="363" spans="1:5" x14ac:dyDescent="0.25">
      <c r="A363" s="9"/>
      <c r="B363" s="9"/>
      <c r="C363" s="9"/>
      <c r="D363" s="75"/>
      <c r="E363" s="9"/>
    </row>
    <row r="364" spans="1:5" x14ac:dyDescent="0.25">
      <c r="A364" s="9"/>
      <c r="B364" s="9"/>
      <c r="C364" s="9"/>
      <c r="D364" s="75"/>
      <c r="E364" s="9"/>
    </row>
    <row r="365" spans="1:5" x14ac:dyDescent="0.25">
      <c r="A365" s="9"/>
      <c r="B365" s="9"/>
      <c r="C365" s="9"/>
      <c r="D365" s="75"/>
      <c r="E365" s="9"/>
    </row>
    <row r="366" spans="1:5" x14ac:dyDescent="0.25">
      <c r="A366" s="9"/>
      <c r="B366" s="9"/>
      <c r="C366" s="9"/>
      <c r="D366" s="75"/>
      <c r="E366" s="9"/>
    </row>
    <row r="367" spans="1:5" x14ac:dyDescent="0.25">
      <c r="A367" s="9"/>
      <c r="B367" s="9"/>
      <c r="C367" s="9"/>
      <c r="D367" s="75"/>
      <c r="E367" s="9"/>
    </row>
    <row r="368" spans="1:5" x14ac:dyDescent="0.25">
      <c r="A368" s="9"/>
      <c r="B368" s="9"/>
      <c r="C368" s="9"/>
      <c r="D368" s="75"/>
      <c r="E368" s="9"/>
    </row>
    <row r="369" spans="1:5" x14ac:dyDescent="0.25">
      <c r="A369" s="9"/>
      <c r="B369" s="9"/>
      <c r="C369" s="9"/>
      <c r="D369" s="75"/>
      <c r="E369" s="9"/>
    </row>
    <row r="370" spans="1:5" x14ac:dyDescent="0.25">
      <c r="A370" s="9"/>
      <c r="B370" s="9"/>
      <c r="C370" s="9"/>
      <c r="D370" s="75"/>
      <c r="E370" s="9"/>
    </row>
    <row r="371" spans="1:5" x14ac:dyDescent="0.25">
      <c r="A371" s="9"/>
      <c r="B371" s="9"/>
      <c r="C371" s="9"/>
      <c r="D371" s="75"/>
      <c r="E371" s="9"/>
    </row>
    <row r="372" spans="1:5" x14ac:dyDescent="0.25">
      <c r="A372" s="9"/>
      <c r="B372" s="9"/>
      <c r="C372" s="9"/>
      <c r="D372" s="75"/>
      <c r="E372" s="9"/>
    </row>
    <row r="373" spans="1:5" x14ac:dyDescent="0.25">
      <c r="A373" s="9"/>
      <c r="B373" s="9"/>
      <c r="C373" s="9"/>
      <c r="D373" s="75"/>
      <c r="E373" s="9"/>
    </row>
    <row r="374" spans="1:5" x14ac:dyDescent="0.25">
      <c r="A374" s="9"/>
      <c r="B374" s="9"/>
      <c r="C374" s="9"/>
      <c r="D374" s="75"/>
      <c r="E374" s="9"/>
    </row>
    <row r="375" spans="1:5" x14ac:dyDescent="0.25">
      <c r="A375" s="9"/>
      <c r="B375" s="9"/>
      <c r="C375" s="9"/>
      <c r="D375" s="75"/>
      <c r="E375" s="9"/>
    </row>
    <row r="376" spans="1:5" x14ac:dyDescent="0.25">
      <c r="A376" s="9"/>
      <c r="B376" s="9"/>
      <c r="C376" s="9"/>
      <c r="D376" s="75"/>
      <c r="E376" s="9"/>
    </row>
    <row r="377" spans="1:5" x14ac:dyDescent="0.25">
      <c r="A377" s="9"/>
      <c r="B377" s="9"/>
      <c r="C377" s="9"/>
      <c r="D377" s="75"/>
      <c r="E377" s="9"/>
    </row>
    <row r="378" spans="1:5" x14ac:dyDescent="0.25">
      <c r="A378" s="9"/>
      <c r="B378" s="9"/>
      <c r="C378" s="9"/>
      <c r="D378" s="75"/>
      <c r="E378" s="9"/>
    </row>
    <row r="379" spans="1:5" x14ac:dyDescent="0.25">
      <c r="A379" s="9"/>
      <c r="B379" s="9"/>
      <c r="C379" s="9"/>
      <c r="D379" s="75"/>
      <c r="E379" s="9"/>
    </row>
    <row r="380" spans="1:5" x14ac:dyDescent="0.25">
      <c r="A380" s="9"/>
      <c r="B380" s="9"/>
      <c r="C380" s="9"/>
      <c r="D380" s="75"/>
      <c r="E380" s="9"/>
    </row>
    <row r="381" spans="1:5" x14ac:dyDescent="0.25">
      <c r="A381" s="9"/>
      <c r="B381" s="9"/>
      <c r="C381" s="9"/>
      <c r="D381" s="75"/>
      <c r="E381" s="9"/>
    </row>
    <row r="382" spans="1:5" x14ac:dyDescent="0.25">
      <c r="A382" s="9"/>
      <c r="B382" s="9"/>
      <c r="C382" s="9"/>
      <c r="D382" s="75"/>
      <c r="E382" s="9"/>
    </row>
    <row r="383" spans="1:5" x14ac:dyDescent="0.25">
      <c r="A383" s="9"/>
      <c r="B383" s="9"/>
      <c r="C383" s="9"/>
      <c r="D383" s="75"/>
      <c r="E383" s="9"/>
    </row>
    <row r="384" spans="1:5" x14ac:dyDescent="0.25">
      <c r="A384" s="9"/>
      <c r="B384" s="9"/>
      <c r="C384" s="9"/>
      <c r="D384" s="75"/>
      <c r="E384" s="9"/>
    </row>
    <row r="385" spans="1:5" x14ac:dyDescent="0.25">
      <c r="A385" s="9"/>
      <c r="B385" s="9"/>
      <c r="C385" s="9"/>
      <c r="D385" s="75"/>
      <c r="E385" s="9"/>
    </row>
    <row r="386" spans="1:5" x14ac:dyDescent="0.25">
      <c r="A386" s="9"/>
      <c r="B386" s="9"/>
      <c r="C386" s="9"/>
      <c r="D386" s="75"/>
      <c r="E386" s="9"/>
    </row>
    <row r="387" spans="1:5" x14ac:dyDescent="0.25">
      <c r="A387" s="9"/>
      <c r="B387" s="9"/>
      <c r="C387" s="9"/>
      <c r="D387" s="75"/>
      <c r="E387" s="9"/>
    </row>
    <row r="388" spans="1:5" x14ac:dyDescent="0.25">
      <c r="A388" s="9"/>
      <c r="B388" s="9"/>
      <c r="C388" s="9"/>
      <c r="D388" s="75"/>
      <c r="E388" s="9"/>
    </row>
    <row r="389" spans="1:5" x14ac:dyDescent="0.25">
      <c r="A389" s="9"/>
      <c r="B389" s="9"/>
      <c r="C389" s="9"/>
      <c r="D389" s="75"/>
      <c r="E389" s="9"/>
    </row>
    <row r="390" spans="1:5" x14ac:dyDescent="0.25">
      <c r="A390" s="9"/>
      <c r="B390" s="9"/>
      <c r="C390" s="9"/>
      <c r="D390" s="75"/>
      <c r="E390" s="9"/>
    </row>
    <row r="391" spans="1:5" x14ac:dyDescent="0.25">
      <c r="A391" s="9"/>
      <c r="B391" s="9"/>
      <c r="C391" s="9"/>
      <c r="D391" s="75"/>
      <c r="E391" s="9"/>
    </row>
    <row r="392" spans="1:5" x14ac:dyDescent="0.25">
      <c r="A392" s="9"/>
      <c r="B392" s="9"/>
      <c r="C392" s="9"/>
      <c r="D392" s="75"/>
      <c r="E392" s="9"/>
    </row>
    <row r="393" spans="1:5" x14ac:dyDescent="0.25">
      <c r="A393" s="9"/>
      <c r="B393" s="9"/>
      <c r="C393" s="9"/>
      <c r="D393" s="75"/>
      <c r="E393" s="9"/>
    </row>
    <row r="394" spans="1:5" x14ac:dyDescent="0.25">
      <c r="A394" s="9"/>
      <c r="B394" s="9"/>
      <c r="C394" s="9"/>
      <c r="D394" s="75"/>
      <c r="E394" s="9"/>
    </row>
    <row r="395" spans="1:5" x14ac:dyDescent="0.25">
      <c r="A395" s="9"/>
      <c r="B395" s="9"/>
      <c r="C395" s="9"/>
      <c r="D395" s="75"/>
      <c r="E395" s="9"/>
    </row>
    <row r="396" spans="1:5" x14ac:dyDescent="0.25">
      <c r="A396" s="9"/>
      <c r="B396" s="9"/>
      <c r="C396" s="9"/>
      <c r="D396" s="75"/>
      <c r="E396" s="9"/>
    </row>
    <row r="397" spans="1:5" x14ac:dyDescent="0.25">
      <c r="A397" s="9"/>
      <c r="B397" s="9"/>
      <c r="C397" s="9"/>
      <c r="D397" s="75"/>
      <c r="E397" s="9"/>
    </row>
    <row r="398" spans="1:5" x14ac:dyDescent="0.25">
      <c r="A398" s="9"/>
      <c r="B398" s="9"/>
      <c r="C398" s="9"/>
      <c r="D398" s="75"/>
      <c r="E398" s="9"/>
    </row>
    <row r="399" spans="1:5" x14ac:dyDescent="0.25">
      <c r="A399" s="9"/>
      <c r="B399" s="9"/>
      <c r="C399" s="9"/>
      <c r="D399" s="75"/>
      <c r="E399" s="9"/>
    </row>
    <row r="400" spans="1:5" x14ac:dyDescent="0.25">
      <c r="A400" s="9"/>
      <c r="B400" s="9"/>
      <c r="C400" s="9"/>
      <c r="D400" s="75"/>
      <c r="E400" s="9"/>
    </row>
    <row r="401" spans="1:5" x14ac:dyDescent="0.25">
      <c r="A401" s="9"/>
      <c r="B401" s="9"/>
      <c r="C401" s="9"/>
      <c r="D401" s="75"/>
      <c r="E401" s="9"/>
    </row>
    <row r="402" spans="1:5" x14ac:dyDescent="0.25">
      <c r="A402" s="9"/>
      <c r="B402" s="9"/>
      <c r="C402" s="9"/>
      <c r="D402" s="75"/>
      <c r="E402" s="9"/>
    </row>
    <row r="403" spans="1:5" x14ac:dyDescent="0.25">
      <c r="A403" s="9"/>
      <c r="B403" s="9"/>
      <c r="C403" s="9"/>
      <c r="D403" s="75"/>
      <c r="E403" s="9"/>
    </row>
    <row r="404" spans="1:5" x14ac:dyDescent="0.25">
      <c r="A404" s="9"/>
      <c r="B404" s="9"/>
      <c r="C404" s="9"/>
      <c r="D404" s="75"/>
      <c r="E404" s="9"/>
    </row>
    <row r="405" spans="1:5" x14ac:dyDescent="0.25">
      <c r="A405" s="9"/>
      <c r="B405" s="9"/>
      <c r="C405" s="9"/>
      <c r="D405" s="75"/>
      <c r="E405" s="9"/>
    </row>
    <row r="406" spans="1:5" x14ac:dyDescent="0.25">
      <c r="A406" s="9"/>
      <c r="B406" s="9"/>
      <c r="C406" s="9"/>
      <c r="D406" s="75"/>
      <c r="E406" s="9"/>
    </row>
    <row r="407" spans="1:5" x14ac:dyDescent="0.25">
      <c r="A407" s="9"/>
      <c r="B407" s="9"/>
      <c r="C407" s="9"/>
      <c r="D407" s="75"/>
      <c r="E407" s="9"/>
    </row>
    <row r="408" spans="1:5" x14ac:dyDescent="0.25">
      <c r="A408" s="9"/>
      <c r="B408" s="9"/>
      <c r="C408" s="9"/>
      <c r="D408" s="75"/>
      <c r="E408" s="9"/>
    </row>
    <row r="409" spans="1:5" x14ac:dyDescent="0.25">
      <c r="A409" s="9"/>
      <c r="B409" s="9"/>
      <c r="C409" s="9"/>
      <c r="D409" s="75"/>
      <c r="E409" s="9"/>
    </row>
    <row r="410" spans="1:5" x14ac:dyDescent="0.25">
      <c r="A410" s="9"/>
      <c r="B410" s="9"/>
      <c r="C410" s="9"/>
      <c r="D410" s="75"/>
      <c r="E410" s="9"/>
    </row>
    <row r="411" spans="1:5" x14ac:dyDescent="0.25">
      <c r="A411" s="9"/>
      <c r="B411" s="9"/>
      <c r="C411" s="9"/>
      <c r="D411" s="75"/>
      <c r="E411" s="9"/>
    </row>
    <row r="412" spans="1:5" x14ac:dyDescent="0.25">
      <c r="A412" s="9"/>
      <c r="B412" s="9"/>
      <c r="C412" s="9"/>
      <c r="D412" s="75"/>
      <c r="E412" s="9"/>
    </row>
    <row r="413" spans="1:5" x14ac:dyDescent="0.25">
      <c r="A413" s="9"/>
      <c r="B413" s="9"/>
      <c r="C413" s="9"/>
      <c r="D413" s="75"/>
      <c r="E413" s="9"/>
    </row>
    <row r="414" spans="1:5" x14ac:dyDescent="0.25">
      <c r="A414" s="9"/>
      <c r="B414" s="9"/>
      <c r="C414" s="9"/>
      <c r="D414" s="75"/>
      <c r="E414" s="9"/>
    </row>
    <row r="415" spans="1:5" x14ac:dyDescent="0.25">
      <c r="A415" s="9"/>
      <c r="B415" s="9"/>
      <c r="C415" s="9"/>
      <c r="D415" s="75"/>
      <c r="E415" s="9"/>
    </row>
    <row r="416" spans="1:5" x14ac:dyDescent="0.25">
      <c r="A416" s="9"/>
      <c r="B416" s="9"/>
      <c r="C416" s="9"/>
      <c r="D416" s="75"/>
      <c r="E416" s="9"/>
    </row>
    <row r="417" spans="1:5" x14ac:dyDescent="0.25">
      <c r="A417" s="9"/>
      <c r="B417" s="9"/>
      <c r="C417" s="9"/>
      <c r="D417" s="75"/>
      <c r="E417" s="9"/>
    </row>
    <row r="418" spans="1:5" x14ac:dyDescent="0.25">
      <c r="A418" s="9"/>
      <c r="B418" s="9"/>
      <c r="C418" s="9"/>
      <c r="D418" s="75"/>
      <c r="E418" s="9"/>
    </row>
    <row r="419" spans="1:5" x14ac:dyDescent="0.25">
      <c r="A419" s="9"/>
      <c r="B419" s="9"/>
      <c r="C419" s="9"/>
      <c r="D419" s="75"/>
      <c r="E419" s="9"/>
    </row>
    <row r="420" spans="1:5" x14ac:dyDescent="0.25">
      <c r="A420" s="9"/>
      <c r="B420" s="9"/>
      <c r="C420" s="9"/>
      <c r="D420" s="75"/>
      <c r="E420" s="9"/>
    </row>
    <row r="421" spans="1:5" x14ac:dyDescent="0.25">
      <c r="A421" s="9"/>
      <c r="B421" s="9"/>
      <c r="C421" s="9"/>
      <c r="D421" s="75"/>
      <c r="E421" s="9"/>
    </row>
    <row r="422" spans="1:5" x14ac:dyDescent="0.25">
      <c r="A422" s="9"/>
      <c r="B422" s="9"/>
      <c r="C422" s="9"/>
      <c r="D422" s="75"/>
      <c r="E422" s="9"/>
    </row>
    <row r="423" spans="1:5" x14ac:dyDescent="0.25">
      <c r="A423" s="9"/>
      <c r="B423" s="9"/>
      <c r="C423" s="9"/>
      <c r="D423" s="75"/>
      <c r="E423" s="9"/>
    </row>
    <row r="424" spans="1:5" x14ac:dyDescent="0.25">
      <c r="A424" s="9"/>
      <c r="B424" s="9"/>
      <c r="C424" s="9"/>
      <c r="D424" s="75"/>
      <c r="E424" s="9"/>
    </row>
    <row r="425" spans="1:5" x14ac:dyDescent="0.25">
      <c r="A425" s="9"/>
      <c r="B425" s="9"/>
      <c r="C425" s="9"/>
      <c r="D425" s="75"/>
      <c r="E425" s="9"/>
    </row>
    <row r="426" spans="1:5" x14ac:dyDescent="0.25">
      <c r="A426" s="9"/>
      <c r="B426" s="9"/>
      <c r="C426" s="9"/>
      <c r="D426" s="75"/>
      <c r="E426" s="9"/>
    </row>
    <row r="427" spans="1:5" x14ac:dyDescent="0.25">
      <c r="A427" s="9"/>
      <c r="B427" s="9"/>
      <c r="C427" s="9"/>
      <c r="D427" s="75"/>
      <c r="E427" s="9"/>
    </row>
    <row r="428" spans="1:5" x14ac:dyDescent="0.25">
      <c r="A428" s="9"/>
      <c r="B428" s="9"/>
      <c r="C428" s="9"/>
      <c r="D428" s="75"/>
      <c r="E428" s="9"/>
    </row>
    <row r="429" spans="1:5" x14ac:dyDescent="0.25">
      <c r="A429" s="9"/>
      <c r="B429" s="9"/>
      <c r="C429" s="9"/>
      <c r="D429" s="75"/>
      <c r="E429" s="9"/>
    </row>
    <row r="430" spans="1:5" x14ac:dyDescent="0.25">
      <c r="A430" s="9"/>
      <c r="B430" s="9"/>
      <c r="C430" s="9"/>
      <c r="D430" s="75"/>
      <c r="E430" s="9"/>
    </row>
    <row r="431" spans="1:5" x14ac:dyDescent="0.25">
      <c r="A431" s="9"/>
      <c r="B431" s="9"/>
      <c r="C431" s="9"/>
      <c r="D431" s="75"/>
      <c r="E431" s="9"/>
    </row>
    <row r="432" spans="1:5" x14ac:dyDescent="0.25">
      <c r="A432" s="9"/>
      <c r="B432" s="9"/>
      <c r="C432" s="9"/>
      <c r="D432" s="75"/>
      <c r="E432" s="9"/>
    </row>
    <row r="433" spans="1:5" x14ac:dyDescent="0.25">
      <c r="A433" s="9"/>
      <c r="B433" s="9"/>
      <c r="C433" s="9"/>
      <c r="D433" s="75"/>
      <c r="E433" s="9"/>
    </row>
    <row r="434" spans="1:5" x14ac:dyDescent="0.25">
      <c r="A434" s="9"/>
      <c r="B434" s="9"/>
      <c r="C434" s="9"/>
      <c r="D434" s="75"/>
      <c r="E434" s="9"/>
    </row>
    <row r="435" spans="1:5" x14ac:dyDescent="0.25">
      <c r="A435" s="9"/>
      <c r="B435" s="9"/>
      <c r="C435" s="9"/>
      <c r="D435" s="75"/>
      <c r="E435" s="9"/>
    </row>
    <row r="436" spans="1:5" x14ac:dyDescent="0.25">
      <c r="A436" s="9"/>
      <c r="B436" s="9"/>
      <c r="C436" s="9"/>
      <c r="D436" s="75"/>
      <c r="E436" s="9"/>
    </row>
    <row r="437" spans="1:5" x14ac:dyDescent="0.25">
      <c r="A437" s="9"/>
      <c r="B437" s="9"/>
      <c r="C437" s="9"/>
      <c r="D437" s="75"/>
      <c r="E437" s="9"/>
    </row>
    <row r="438" spans="1:5" x14ac:dyDescent="0.25">
      <c r="A438" s="9"/>
      <c r="B438" s="9"/>
      <c r="C438" s="9"/>
      <c r="D438" s="75"/>
      <c r="E438" s="9"/>
    </row>
    <row r="439" spans="1:5" x14ac:dyDescent="0.25">
      <c r="A439" s="9"/>
      <c r="B439" s="9"/>
      <c r="C439" s="9"/>
      <c r="D439" s="75"/>
      <c r="E439" s="9"/>
    </row>
    <row r="440" spans="1:5" x14ac:dyDescent="0.25">
      <c r="A440" s="9"/>
      <c r="B440" s="9"/>
      <c r="C440" s="9"/>
      <c r="D440" s="75"/>
      <c r="E440" s="9"/>
    </row>
    <row r="441" spans="1:5" x14ac:dyDescent="0.25">
      <c r="A441" s="9"/>
      <c r="B441" s="9"/>
      <c r="C441" s="9"/>
      <c r="D441" s="75"/>
      <c r="E441" s="9"/>
    </row>
    <row r="442" spans="1:5" x14ac:dyDescent="0.25">
      <c r="A442" s="9"/>
      <c r="B442" s="9"/>
      <c r="C442" s="9"/>
      <c r="D442" s="75"/>
      <c r="E442" s="9"/>
    </row>
    <row r="443" spans="1:5" x14ac:dyDescent="0.25">
      <c r="A443" s="9"/>
      <c r="B443" s="9"/>
      <c r="C443" s="9"/>
      <c r="D443" s="75"/>
      <c r="E443" s="9"/>
    </row>
    <row r="444" spans="1:5" x14ac:dyDescent="0.25">
      <c r="A444" s="9"/>
      <c r="B444" s="9"/>
      <c r="C444" s="9"/>
      <c r="D444" s="75"/>
      <c r="E444" s="9"/>
    </row>
    <row r="445" spans="1:5" x14ac:dyDescent="0.25">
      <c r="A445" s="9"/>
      <c r="B445" s="9"/>
      <c r="C445" s="9"/>
      <c r="D445" s="75"/>
      <c r="E445" s="9"/>
    </row>
    <row r="446" spans="1:5" x14ac:dyDescent="0.25">
      <c r="A446" s="9"/>
      <c r="B446" s="9"/>
      <c r="C446" s="9"/>
      <c r="D446" s="75"/>
      <c r="E446" s="9"/>
    </row>
    <row r="447" spans="1:5" x14ac:dyDescent="0.25">
      <c r="A447" s="9"/>
      <c r="B447" s="9"/>
      <c r="C447" s="9"/>
      <c r="D447" s="75"/>
      <c r="E447" s="9"/>
    </row>
    <row r="448" spans="1:5" x14ac:dyDescent="0.25">
      <c r="A448" s="9"/>
      <c r="B448" s="9"/>
      <c r="C448" s="9"/>
      <c r="D448" s="75"/>
      <c r="E448" s="9"/>
    </row>
    <row r="449" spans="1:5" x14ac:dyDescent="0.25">
      <c r="A449" s="9"/>
      <c r="B449" s="9"/>
      <c r="C449" s="9"/>
      <c r="D449" s="75"/>
      <c r="E449" s="9"/>
    </row>
    <row r="450" spans="1:5" x14ac:dyDescent="0.25">
      <c r="A450" s="9"/>
      <c r="B450" s="9"/>
      <c r="C450" s="9"/>
      <c r="D450" s="75"/>
      <c r="E450" s="9"/>
    </row>
    <row r="451" spans="1:5" x14ac:dyDescent="0.25">
      <c r="A451" s="9"/>
      <c r="B451" s="9"/>
      <c r="C451" s="9"/>
      <c r="D451" s="75"/>
      <c r="E451" s="9"/>
    </row>
    <row r="452" spans="1:5" x14ac:dyDescent="0.25">
      <c r="A452" s="9"/>
      <c r="B452" s="9"/>
      <c r="C452" s="9"/>
      <c r="D452" s="75"/>
      <c r="E452" s="9"/>
    </row>
    <row r="453" spans="1:5" x14ac:dyDescent="0.25">
      <c r="A453" s="9"/>
      <c r="B453" s="9"/>
      <c r="C453" s="9"/>
      <c r="D453" s="75"/>
      <c r="E453" s="9"/>
    </row>
    <row r="454" spans="1:5" x14ac:dyDescent="0.25">
      <c r="A454" s="9"/>
      <c r="B454" s="9"/>
      <c r="C454" s="9"/>
      <c r="D454" s="75"/>
      <c r="E454" s="9"/>
    </row>
    <row r="455" spans="1:5" x14ac:dyDescent="0.25">
      <c r="A455" s="9"/>
      <c r="B455" s="9"/>
      <c r="C455" s="9"/>
      <c r="D455" s="75"/>
      <c r="E455" s="9"/>
    </row>
    <row r="456" spans="1:5" x14ac:dyDescent="0.25">
      <c r="A456" s="9"/>
      <c r="B456" s="9"/>
      <c r="C456" s="9"/>
      <c r="D456" s="75"/>
      <c r="E456" s="9"/>
    </row>
    <row r="457" spans="1:5" x14ac:dyDescent="0.25">
      <c r="A457" s="9"/>
      <c r="B457" s="9"/>
      <c r="C457" s="9"/>
      <c r="D457" s="75"/>
      <c r="E457" s="9"/>
    </row>
    <row r="458" spans="1:5" x14ac:dyDescent="0.25">
      <c r="A458" s="9"/>
      <c r="B458" s="9"/>
      <c r="C458" s="9"/>
      <c r="D458" s="75"/>
      <c r="E458" s="9"/>
    </row>
    <row r="459" spans="1:5" x14ac:dyDescent="0.25">
      <c r="A459" s="9"/>
      <c r="B459" s="9"/>
      <c r="C459" s="9"/>
      <c r="D459" s="75"/>
      <c r="E459" s="9"/>
    </row>
    <row r="460" spans="1:5" x14ac:dyDescent="0.25">
      <c r="A460" s="9"/>
      <c r="B460" s="9"/>
      <c r="C460" s="9"/>
      <c r="D460" s="75"/>
      <c r="E460" s="9"/>
    </row>
    <row r="461" spans="1:5" x14ac:dyDescent="0.25">
      <c r="A461" s="9"/>
      <c r="B461" s="9"/>
      <c r="C461" s="9"/>
      <c r="D461" s="75"/>
      <c r="E461" s="9"/>
    </row>
    <row r="462" spans="1:5" x14ac:dyDescent="0.25">
      <c r="A462" s="9"/>
      <c r="B462" s="9"/>
      <c r="C462" s="9"/>
      <c r="D462" s="75"/>
      <c r="E462" s="9"/>
    </row>
    <row r="463" spans="1:5" x14ac:dyDescent="0.25">
      <c r="A463" s="9"/>
      <c r="B463" s="9"/>
      <c r="C463" s="9"/>
      <c r="D463" s="75"/>
      <c r="E463" s="9"/>
    </row>
    <row r="464" spans="1:5" x14ac:dyDescent="0.25">
      <c r="A464" s="9"/>
      <c r="B464" s="9"/>
      <c r="C464" s="9"/>
      <c r="D464" s="75"/>
      <c r="E464" s="9"/>
    </row>
    <row r="465" spans="1:5" x14ac:dyDescent="0.25">
      <c r="A465" s="9"/>
      <c r="B465" s="9"/>
      <c r="C465" s="9"/>
      <c r="D465" s="75"/>
      <c r="E465" s="9"/>
    </row>
    <row r="466" spans="1:5" x14ac:dyDescent="0.25">
      <c r="A466" s="9"/>
      <c r="B466" s="9"/>
      <c r="C466" s="9"/>
      <c r="D466" s="75"/>
      <c r="E466" s="9"/>
    </row>
    <row r="467" spans="1:5" x14ac:dyDescent="0.25">
      <c r="A467" s="9"/>
      <c r="B467" s="9"/>
      <c r="C467" s="9"/>
      <c r="D467" s="75"/>
      <c r="E467" s="9"/>
    </row>
    <row r="468" spans="1:5" x14ac:dyDescent="0.25">
      <c r="A468" s="9"/>
      <c r="B468" s="9"/>
      <c r="C468" s="9"/>
      <c r="D468" s="75"/>
      <c r="E468" s="9"/>
    </row>
    <row r="469" spans="1:5" x14ac:dyDescent="0.25">
      <c r="A469" s="9"/>
      <c r="B469" s="9"/>
      <c r="C469" s="9"/>
      <c r="D469" s="75"/>
      <c r="E469" s="9"/>
    </row>
    <row r="470" spans="1:5" x14ac:dyDescent="0.25">
      <c r="A470" s="9"/>
      <c r="B470" s="9"/>
      <c r="C470" s="9"/>
      <c r="D470" s="75"/>
      <c r="E470" s="9"/>
    </row>
    <row r="471" spans="1:5" x14ac:dyDescent="0.25">
      <c r="A471" s="9"/>
      <c r="B471" s="9"/>
      <c r="C471" s="9"/>
      <c r="D471" s="75"/>
      <c r="E471" s="9"/>
    </row>
    <row r="472" spans="1:5" x14ac:dyDescent="0.25">
      <c r="A472" s="9"/>
      <c r="B472" s="9"/>
      <c r="C472" s="9"/>
      <c r="D472" s="75"/>
      <c r="E472" s="9"/>
    </row>
    <row r="473" spans="1:5" x14ac:dyDescent="0.25">
      <c r="A473" s="9"/>
      <c r="B473" s="9"/>
      <c r="C473" s="9"/>
      <c r="D473" s="75"/>
      <c r="E473" s="9"/>
    </row>
    <row r="474" spans="1:5" x14ac:dyDescent="0.25">
      <c r="A474" s="9"/>
      <c r="B474" s="9"/>
      <c r="C474" s="9"/>
      <c r="D474" s="75"/>
      <c r="E474" s="9"/>
    </row>
    <row r="475" spans="1:5" x14ac:dyDescent="0.25">
      <c r="A475" s="9"/>
      <c r="B475" s="9"/>
      <c r="C475" s="9"/>
      <c r="D475" s="75"/>
      <c r="E475" s="9"/>
    </row>
    <row r="476" spans="1:5" x14ac:dyDescent="0.25">
      <c r="A476" s="9"/>
      <c r="B476" s="9"/>
      <c r="C476" s="9"/>
      <c r="D476" s="75"/>
      <c r="E476" s="9"/>
    </row>
    <row r="477" spans="1:5" x14ac:dyDescent="0.25">
      <c r="A477" s="9"/>
      <c r="B477" s="9"/>
      <c r="C477" s="9"/>
      <c r="D477" s="75"/>
      <c r="E477" s="9"/>
    </row>
    <row r="478" spans="1:5" x14ac:dyDescent="0.25">
      <c r="A478" s="9"/>
      <c r="B478" s="9"/>
      <c r="C478" s="9"/>
      <c r="D478" s="75"/>
      <c r="E478" s="9"/>
    </row>
    <row r="479" spans="1:5" x14ac:dyDescent="0.25">
      <c r="A479" s="9"/>
      <c r="B479" s="9"/>
      <c r="C479" s="9"/>
      <c r="D479" s="75"/>
      <c r="E479" s="9"/>
    </row>
    <row r="480" spans="1:5" x14ac:dyDescent="0.25">
      <c r="A480" s="9"/>
      <c r="B480" s="9"/>
      <c r="C480" s="9"/>
      <c r="D480" s="75"/>
      <c r="E480" s="9"/>
    </row>
    <row r="481" spans="1:5" x14ac:dyDescent="0.25">
      <c r="A481" s="9"/>
      <c r="B481" s="9"/>
      <c r="C481" s="9"/>
      <c r="D481" s="75"/>
      <c r="E481" s="9"/>
    </row>
    <row r="482" spans="1:5" x14ac:dyDescent="0.25">
      <c r="A482" s="9"/>
      <c r="B482" s="9"/>
      <c r="C482" s="9"/>
      <c r="D482" s="75"/>
      <c r="E482" s="9"/>
    </row>
    <row r="483" spans="1:5" x14ac:dyDescent="0.25">
      <c r="A483" s="9"/>
      <c r="B483" s="9"/>
      <c r="C483" s="9"/>
      <c r="D483" s="75"/>
      <c r="E483" s="9"/>
    </row>
    <row r="484" spans="1:5" x14ac:dyDescent="0.25">
      <c r="A484" s="9"/>
      <c r="B484" s="9"/>
      <c r="C484" s="9"/>
      <c r="D484" s="75"/>
      <c r="E484" s="9"/>
    </row>
    <row r="485" spans="1:5" x14ac:dyDescent="0.25">
      <c r="A485" s="9"/>
      <c r="B485" s="9"/>
      <c r="C485" s="9"/>
      <c r="D485" s="75"/>
      <c r="E485" s="9"/>
    </row>
    <row r="486" spans="1:5" x14ac:dyDescent="0.25">
      <c r="A486" s="9"/>
      <c r="B486" s="9"/>
      <c r="C486" s="9"/>
      <c r="D486" s="75"/>
      <c r="E486" s="9"/>
    </row>
    <row r="487" spans="1:5" x14ac:dyDescent="0.25">
      <c r="A487" s="9"/>
      <c r="B487" s="9"/>
      <c r="C487" s="9"/>
      <c r="D487" s="75"/>
      <c r="E487" s="9"/>
    </row>
    <row r="488" spans="1:5" x14ac:dyDescent="0.25">
      <c r="A488" s="9"/>
      <c r="B488" s="9"/>
      <c r="C488" s="9"/>
      <c r="D488" s="75"/>
      <c r="E488" s="9"/>
    </row>
    <row r="489" spans="1:5" x14ac:dyDescent="0.25">
      <c r="A489" s="9"/>
      <c r="B489" s="9"/>
      <c r="C489" s="9"/>
      <c r="D489" s="75"/>
      <c r="E489" s="9"/>
    </row>
    <row r="490" spans="1:5" x14ac:dyDescent="0.25">
      <c r="A490" s="9"/>
      <c r="B490" s="9"/>
      <c r="C490" s="9"/>
      <c r="D490" s="75"/>
      <c r="E490" s="9"/>
    </row>
    <row r="491" spans="1:5" x14ac:dyDescent="0.25">
      <c r="A491" s="9"/>
      <c r="B491" s="9"/>
      <c r="C491" s="9"/>
      <c r="D491" s="75"/>
      <c r="E491" s="9"/>
    </row>
    <row r="492" spans="1:5" x14ac:dyDescent="0.25">
      <c r="A492" s="9"/>
      <c r="B492" s="9"/>
      <c r="C492" s="9"/>
      <c r="D492" s="75"/>
      <c r="E492" s="9"/>
    </row>
    <row r="493" spans="1:5" x14ac:dyDescent="0.25">
      <c r="A493" s="9"/>
      <c r="B493" s="9"/>
      <c r="C493" s="9"/>
      <c r="D493" s="75"/>
      <c r="E493" s="9"/>
    </row>
    <row r="494" spans="1:5" x14ac:dyDescent="0.25">
      <c r="A494" s="9"/>
      <c r="B494" s="9"/>
      <c r="C494" s="9"/>
      <c r="D494" s="75"/>
      <c r="E494" s="9"/>
    </row>
    <row r="495" spans="1:5" x14ac:dyDescent="0.25">
      <c r="A495" s="9"/>
      <c r="B495" s="9"/>
      <c r="C495" s="9"/>
      <c r="D495" s="75"/>
      <c r="E495" s="9"/>
    </row>
    <row r="496" spans="1:5" x14ac:dyDescent="0.25">
      <c r="A496" s="9"/>
      <c r="B496" s="9"/>
      <c r="C496" s="9"/>
      <c r="D496" s="75"/>
      <c r="E496" s="9"/>
    </row>
    <row r="497" spans="1:5" x14ac:dyDescent="0.25">
      <c r="A497" s="9"/>
      <c r="B497" s="9"/>
      <c r="C497" s="9"/>
      <c r="D497" s="75"/>
      <c r="E497" s="9"/>
    </row>
    <row r="498" spans="1:5" x14ac:dyDescent="0.25">
      <c r="A498" s="9"/>
      <c r="B498" s="9"/>
      <c r="C498" s="9"/>
      <c r="D498" s="75"/>
      <c r="E498" s="9"/>
    </row>
    <row r="499" spans="1:5" x14ac:dyDescent="0.25">
      <c r="A499" s="9"/>
      <c r="B499" s="9"/>
      <c r="C499" s="9"/>
      <c r="D499" s="75"/>
      <c r="E499" s="9"/>
    </row>
    <row r="500" spans="1:5" x14ac:dyDescent="0.25">
      <c r="A500" s="9"/>
      <c r="B500" s="9"/>
      <c r="C500" s="9"/>
      <c r="D500" s="75"/>
      <c r="E500" s="9"/>
    </row>
    <row r="501" spans="1:5" x14ac:dyDescent="0.25">
      <c r="A501" s="9"/>
      <c r="B501" s="9"/>
      <c r="C501" s="9"/>
      <c r="D501" s="75"/>
      <c r="E501" s="9"/>
    </row>
    <row r="502" spans="1:5" x14ac:dyDescent="0.25">
      <c r="A502" s="9"/>
      <c r="B502" s="9"/>
      <c r="C502" s="9"/>
      <c r="D502" s="75"/>
      <c r="E502" s="9"/>
    </row>
    <row r="503" spans="1:5" x14ac:dyDescent="0.25">
      <c r="A503" s="9"/>
      <c r="B503" s="9"/>
      <c r="C503" s="9"/>
      <c r="D503" s="75"/>
      <c r="E503" s="9"/>
    </row>
    <row r="504" spans="1:5" x14ac:dyDescent="0.25">
      <c r="A504" s="9"/>
      <c r="B504" s="9"/>
      <c r="C504" s="9"/>
      <c r="D504" s="75"/>
      <c r="E504" s="9"/>
    </row>
    <row r="505" spans="1:5" x14ac:dyDescent="0.25">
      <c r="A505" s="9"/>
      <c r="B505" s="9"/>
      <c r="C505" s="9"/>
      <c r="D505" s="75"/>
      <c r="E505" s="9"/>
    </row>
    <row r="506" spans="1:5" x14ac:dyDescent="0.25">
      <c r="A506" s="9"/>
      <c r="B506" s="9"/>
      <c r="C506" s="9"/>
      <c r="D506" s="75"/>
      <c r="E506" s="9"/>
    </row>
    <row r="507" spans="1:5" x14ac:dyDescent="0.25">
      <c r="A507" s="9"/>
      <c r="B507" s="9"/>
      <c r="C507" s="9"/>
      <c r="D507" s="75"/>
      <c r="E507" s="9"/>
    </row>
    <row r="508" spans="1:5" x14ac:dyDescent="0.25">
      <c r="A508" s="9"/>
      <c r="B508" s="9"/>
      <c r="C508" s="9"/>
      <c r="D508" s="75"/>
      <c r="E508" s="9"/>
    </row>
    <row r="509" spans="1:5" x14ac:dyDescent="0.25">
      <c r="A509" s="9"/>
      <c r="B509" s="9"/>
      <c r="C509" s="9"/>
      <c r="D509" s="75"/>
      <c r="E509" s="9"/>
    </row>
    <row r="510" spans="1:5" x14ac:dyDescent="0.25">
      <c r="A510" s="9"/>
      <c r="B510" s="9"/>
      <c r="C510" s="9"/>
      <c r="D510" s="75"/>
      <c r="E510" s="9"/>
    </row>
    <row r="511" spans="1:5" x14ac:dyDescent="0.25">
      <c r="A511" s="9"/>
      <c r="B511" s="9"/>
      <c r="C511" s="9"/>
      <c r="D511" s="75"/>
      <c r="E511" s="9"/>
    </row>
    <row r="512" spans="1:5" x14ac:dyDescent="0.25">
      <c r="A512" s="9"/>
      <c r="B512" s="9"/>
      <c r="C512" s="9"/>
      <c r="D512" s="75"/>
      <c r="E512" s="9"/>
    </row>
    <row r="513" spans="1:5" x14ac:dyDescent="0.25">
      <c r="A513" s="9"/>
      <c r="B513" s="9"/>
      <c r="C513" s="9"/>
      <c r="D513" s="75"/>
      <c r="E513" s="9"/>
    </row>
    <row r="514" spans="1:5" x14ac:dyDescent="0.25">
      <c r="A514" s="9"/>
      <c r="B514" s="9"/>
      <c r="C514" s="9"/>
      <c r="D514" s="75"/>
      <c r="E514" s="9"/>
    </row>
    <row r="515" spans="1:5" x14ac:dyDescent="0.25">
      <c r="A515" s="9"/>
      <c r="B515" s="9"/>
      <c r="C515" s="9"/>
      <c r="D515" s="75"/>
      <c r="E515" s="9"/>
    </row>
    <row r="516" spans="1:5" x14ac:dyDescent="0.25">
      <c r="A516" s="9"/>
      <c r="B516" s="9"/>
      <c r="C516" s="9"/>
      <c r="D516" s="75"/>
      <c r="E516" s="9"/>
    </row>
    <row r="517" spans="1:5" x14ac:dyDescent="0.25">
      <c r="A517" s="9"/>
      <c r="B517" s="9"/>
      <c r="C517" s="9"/>
      <c r="D517" s="75"/>
      <c r="E517" s="9"/>
    </row>
    <row r="518" spans="1:5" x14ac:dyDescent="0.25">
      <c r="A518" s="9"/>
      <c r="B518" s="9"/>
      <c r="C518" s="9"/>
      <c r="D518" s="75"/>
      <c r="E518" s="9"/>
    </row>
    <row r="519" spans="1:5" x14ac:dyDescent="0.25">
      <c r="A519" s="9"/>
      <c r="B519" s="9"/>
      <c r="C519" s="9"/>
      <c r="D519" s="75"/>
      <c r="E519" s="9"/>
    </row>
    <row r="520" spans="1:5" x14ac:dyDescent="0.25">
      <c r="A520" s="9"/>
      <c r="B520" s="9"/>
      <c r="C520" s="9"/>
      <c r="D520" s="75"/>
      <c r="E520" s="9"/>
    </row>
    <row r="521" spans="1:5" x14ac:dyDescent="0.25">
      <c r="A521" s="9"/>
      <c r="B521" s="9"/>
      <c r="C521" s="9"/>
      <c r="D521" s="75"/>
      <c r="E521" s="9"/>
    </row>
    <row r="522" spans="1:5" x14ac:dyDescent="0.25">
      <c r="A522" s="9"/>
      <c r="B522" s="9"/>
      <c r="C522" s="9"/>
      <c r="D522" s="75"/>
      <c r="E522" s="9"/>
    </row>
    <row r="523" spans="1:5" x14ac:dyDescent="0.25">
      <c r="A523" s="9"/>
      <c r="B523" s="9"/>
      <c r="C523" s="9"/>
      <c r="D523" s="75"/>
      <c r="E523" s="9"/>
    </row>
    <row r="524" spans="1:5" x14ac:dyDescent="0.25">
      <c r="A524" s="9"/>
      <c r="B524" s="9"/>
      <c r="C524" s="9"/>
      <c r="D524" s="75"/>
      <c r="E524" s="9"/>
    </row>
    <row r="525" spans="1:5" x14ac:dyDescent="0.25">
      <c r="A525" s="9"/>
      <c r="B525" s="9"/>
      <c r="C525" s="9"/>
      <c r="D525" s="75"/>
      <c r="E525" s="9"/>
    </row>
    <row r="526" spans="1:5" x14ac:dyDescent="0.25">
      <c r="A526" s="9"/>
      <c r="B526" s="9"/>
      <c r="C526" s="9"/>
      <c r="D526" s="75"/>
      <c r="E526" s="9"/>
    </row>
    <row r="527" spans="1:5" x14ac:dyDescent="0.25">
      <c r="A527" s="9"/>
      <c r="B527" s="9"/>
      <c r="C527" s="9"/>
      <c r="D527" s="75"/>
      <c r="E527" s="9"/>
    </row>
    <row r="528" spans="1:5" x14ac:dyDescent="0.25">
      <c r="A528" s="9"/>
      <c r="B528" s="9"/>
      <c r="C528" s="9"/>
      <c r="D528" s="75"/>
      <c r="E528" s="9"/>
    </row>
    <row r="529" spans="1:5" x14ac:dyDescent="0.25">
      <c r="A529" s="9"/>
      <c r="B529" s="9"/>
      <c r="C529" s="9"/>
      <c r="D529" s="75"/>
      <c r="E529" s="9"/>
    </row>
    <row r="530" spans="1:5" x14ac:dyDescent="0.25">
      <c r="A530" s="9"/>
      <c r="B530" s="9"/>
      <c r="C530" s="9"/>
      <c r="D530" s="75"/>
      <c r="E530" s="9"/>
    </row>
    <row r="531" spans="1:5" x14ac:dyDescent="0.25">
      <c r="A531" s="9"/>
      <c r="B531" s="9"/>
      <c r="C531" s="9"/>
      <c r="D531" s="75"/>
      <c r="E531" s="9"/>
    </row>
    <row r="532" spans="1:5" x14ac:dyDescent="0.25">
      <c r="A532" s="9"/>
      <c r="B532" s="9"/>
      <c r="C532" s="9"/>
      <c r="D532" s="75"/>
      <c r="E532" s="9"/>
    </row>
    <row r="533" spans="1:5" x14ac:dyDescent="0.25">
      <c r="A533" s="9"/>
      <c r="B533" s="9"/>
      <c r="C533" s="9"/>
      <c r="D533" s="75"/>
      <c r="E533" s="9"/>
    </row>
    <row r="534" spans="1:5" x14ac:dyDescent="0.25">
      <c r="A534" s="9"/>
      <c r="B534" s="9"/>
      <c r="C534" s="9"/>
      <c r="D534" s="75"/>
      <c r="E534" s="9"/>
    </row>
    <row r="535" spans="1:5" x14ac:dyDescent="0.25">
      <c r="A535" s="9"/>
      <c r="B535" s="9"/>
      <c r="C535" s="9"/>
      <c r="D535" s="75"/>
      <c r="E535" s="9"/>
    </row>
    <row r="536" spans="1:5" x14ac:dyDescent="0.25">
      <c r="A536" s="9"/>
      <c r="B536" s="9"/>
      <c r="C536" s="9"/>
      <c r="D536" s="75"/>
      <c r="E536" s="9"/>
    </row>
    <row r="537" spans="1:5" x14ac:dyDescent="0.25">
      <c r="A537" s="9"/>
      <c r="B537" s="9"/>
      <c r="C537" s="9"/>
      <c r="D537" s="75"/>
      <c r="E537" s="9"/>
    </row>
    <row r="538" spans="1:5" x14ac:dyDescent="0.25">
      <c r="A538" s="9"/>
      <c r="B538" s="9"/>
      <c r="C538" s="9"/>
      <c r="D538" s="75"/>
      <c r="E538" s="9"/>
    </row>
    <row r="539" spans="1:5" x14ac:dyDescent="0.25">
      <c r="A539" s="9"/>
      <c r="B539" s="9"/>
      <c r="C539" s="9"/>
      <c r="D539" s="75"/>
      <c r="E539" s="9"/>
    </row>
    <row r="540" spans="1:5" x14ac:dyDescent="0.25">
      <c r="A540" s="9"/>
      <c r="B540" s="9"/>
      <c r="C540" s="9"/>
      <c r="D540" s="75"/>
      <c r="E540" s="9"/>
    </row>
    <row r="541" spans="1:5" x14ac:dyDescent="0.25">
      <c r="A541" s="9"/>
      <c r="B541" s="9"/>
      <c r="C541" s="9"/>
      <c r="D541" s="75"/>
      <c r="E541" s="9"/>
    </row>
    <row r="542" spans="1:5" x14ac:dyDescent="0.25">
      <c r="A542" s="9"/>
      <c r="B542" s="9"/>
      <c r="C542" s="9"/>
      <c r="D542" s="75"/>
      <c r="E542" s="9"/>
    </row>
    <row r="543" spans="1:5" x14ac:dyDescent="0.25">
      <c r="A543" s="9"/>
      <c r="B543" s="9"/>
      <c r="C543" s="9"/>
      <c r="D543" s="75"/>
      <c r="E543" s="9"/>
    </row>
    <row r="544" spans="1:5" x14ac:dyDescent="0.25">
      <c r="A544" s="9"/>
      <c r="B544" s="9"/>
      <c r="C544" s="9"/>
      <c r="D544" s="75"/>
      <c r="E544" s="9"/>
    </row>
    <row r="545" spans="1:5" x14ac:dyDescent="0.25">
      <c r="A545" s="9"/>
      <c r="B545" s="9"/>
      <c r="C545" s="9"/>
      <c r="D545" s="75"/>
      <c r="E545" s="9"/>
    </row>
    <row r="546" spans="1:5" x14ac:dyDescent="0.25">
      <c r="A546" s="9"/>
      <c r="B546" s="9"/>
      <c r="C546" s="9"/>
      <c r="D546" s="75"/>
      <c r="E546" s="9"/>
    </row>
    <row r="547" spans="1:5" x14ac:dyDescent="0.25">
      <c r="A547" s="9"/>
      <c r="B547" s="9"/>
      <c r="C547" s="9"/>
      <c r="D547" s="75"/>
      <c r="E547" s="9"/>
    </row>
    <row r="548" spans="1:5" x14ac:dyDescent="0.25">
      <c r="A548" s="9"/>
      <c r="B548" s="9"/>
      <c r="C548" s="9"/>
      <c r="D548" s="75"/>
      <c r="E548" s="9"/>
    </row>
    <row r="549" spans="1:5" x14ac:dyDescent="0.25">
      <c r="A549" s="9"/>
      <c r="B549" s="9"/>
      <c r="C549" s="9"/>
      <c r="D549" s="75"/>
      <c r="E549" s="9"/>
    </row>
    <row r="550" spans="1:5" x14ac:dyDescent="0.25">
      <c r="A550" s="9"/>
      <c r="B550" s="9"/>
      <c r="C550" s="9"/>
      <c r="D550" s="75"/>
      <c r="E550" s="9"/>
    </row>
    <row r="551" spans="1:5" x14ac:dyDescent="0.25">
      <c r="A551" s="9"/>
      <c r="B551" s="9"/>
      <c r="C551" s="9"/>
      <c r="D551" s="75"/>
      <c r="E551" s="9"/>
    </row>
    <row r="552" spans="1:5" x14ac:dyDescent="0.25">
      <c r="A552" s="9"/>
      <c r="B552" s="9"/>
      <c r="C552" s="9"/>
      <c r="D552" s="75"/>
      <c r="E552" s="9"/>
    </row>
    <row r="553" spans="1:5" x14ac:dyDescent="0.25">
      <c r="A553" s="9"/>
      <c r="B553" s="9"/>
      <c r="C553" s="9"/>
      <c r="D553" s="75"/>
      <c r="E553" s="9"/>
    </row>
    <row r="554" spans="1:5" x14ac:dyDescent="0.25">
      <c r="A554" s="9"/>
      <c r="B554" s="9"/>
      <c r="C554" s="9"/>
      <c r="D554" s="75"/>
      <c r="E554" s="9"/>
    </row>
    <row r="555" spans="1:5" x14ac:dyDescent="0.25">
      <c r="A555" s="9"/>
      <c r="B555" s="9"/>
      <c r="C555" s="9"/>
      <c r="D555" s="75"/>
      <c r="E555" s="9"/>
    </row>
    <row r="556" spans="1:5" x14ac:dyDescent="0.25">
      <c r="A556" s="9"/>
      <c r="B556" s="9"/>
      <c r="C556" s="9"/>
      <c r="D556" s="75"/>
      <c r="E556" s="9"/>
    </row>
    <row r="557" spans="1:5" x14ac:dyDescent="0.25">
      <c r="A557" s="9"/>
      <c r="B557" s="9"/>
      <c r="C557" s="9"/>
      <c r="D557" s="75"/>
      <c r="E557" s="9"/>
    </row>
    <row r="558" spans="1:5" x14ac:dyDescent="0.25">
      <c r="A558" s="9"/>
      <c r="B558" s="9"/>
      <c r="C558" s="9"/>
      <c r="D558" s="75"/>
      <c r="E558" s="9"/>
    </row>
    <row r="559" spans="1:5" x14ac:dyDescent="0.25">
      <c r="A559" s="9"/>
      <c r="B559" s="9"/>
      <c r="C559" s="9"/>
      <c r="D559" s="75"/>
      <c r="E559" s="9"/>
    </row>
    <row r="560" spans="1:5" x14ac:dyDescent="0.25">
      <c r="A560" s="9"/>
      <c r="B560" s="9"/>
      <c r="C560" s="9"/>
      <c r="D560" s="75"/>
      <c r="E560" s="9"/>
    </row>
    <row r="561" spans="1:5" x14ac:dyDescent="0.25">
      <c r="A561" s="9"/>
      <c r="B561" s="9"/>
      <c r="C561" s="9"/>
      <c r="D561" s="75"/>
      <c r="E561" s="9"/>
    </row>
    <row r="562" spans="1:5" x14ac:dyDescent="0.25">
      <c r="A562" s="9"/>
      <c r="B562" s="9"/>
      <c r="C562" s="9"/>
      <c r="D562" s="75"/>
      <c r="E562" s="9"/>
    </row>
    <row r="563" spans="1:5" x14ac:dyDescent="0.25">
      <c r="A563" s="9"/>
      <c r="B563" s="9"/>
      <c r="C563" s="9"/>
      <c r="D563" s="75"/>
      <c r="E563" s="9"/>
    </row>
    <row r="564" spans="1:5" x14ac:dyDescent="0.25">
      <c r="A564" s="9"/>
      <c r="B564" s="9"/>
      <c r="C564" s="9"/>
      <c r="D564" s="75"/>
      <c r="E564" s="9"/>
    </row>
    <row r="565" spans="1:5" x14ac:dyDescent="0.25">
      <c r="A565" s="9"/>
      <c r="B565" s="9"/>
      <c r="C565" s="9"/>
      <c r="D565" s="75"/>
      <c r="E565" s="9"/>
    </row>
    <row r="566" spans="1:5" x14ac:dyDescent="0.25">
      <c r="A566" s="9"/>
      <c r="B566" s="9"/>
      <c r="C566" s="9"/>
      <c r="D566" s="75"/>
      <c r="E566" s="9"/>
    </row>
    <row r="567" spans="1:5" x14ac:dyDescent="0.25">
      <c r="A567" s="9"/>
      <c r="B567" s="9"/>
      <c r="C567" s="9"/>
      <c r="D567" s="75"/>
      <c r="E567" s="9"/>
    </row>
    <row r="568" spans="1:5" x14ac:dyDescent="0.25">
      <c r="A568" s="9"/>
      <c r="B568" s="9"/>
      <c r="C568" s="9"/>
      <c r="D568" s="75"/>
      <c r="E568" s="9"/>
    </row>
    <row r="569" spans="1:5" x14ac:dyDescent="0.25">
      <c r="A569" s="9"/>
      <c r="B569" s="9"/>
      <c r="C569" s="9"/>
      <c r="D569" s="75"/>
      <c r="E569" s="9"/>
    </row>
    <row r="570" spans="1:5" x14ac:dyDescent="0.25">
      <c r="A570" s="9"/>
      <c r="B570" s="9"/>
      <c r="C570" s="9"/>
      <c r="D570" s="75"/>
      <c r="E570" s="9"/>
    </row>
    <row r="571" spans="1:5" x14ac:dyDescent="0.25">
      <c r="A571" s="9"/>
      <c r="B571" s="9"/>
      <c r="C571" s="9"/>
      <c r="D571" s="75"/>
      <c r="E571" s="9"/>
    </row>
    <row r="572" spans="1:5" x14ac:dyDescent="0.25">
      <c r="A572" s="9"/>
      <c r="B572" s="9"/>
      <c r="C572" s="9"/>
      <c r="D572" s="75"/>
      <c r="E572" s="9"/>
    </row>
    <row r="573" spans="1:5" x14ac:dyDescent="0.25">
      <c r="A573" s="9"/>
      <c r="B573" s="9"/>
      <c r="C573" s="9"/>
      <c r="D573" s="75"/>
      <c r="E573" s="9"/>
    </row>
    <row r="574" spans="1:5" x14ac:dyDescent="0.25">
      <c r="A574" s="9"/>
      <c r="B574" s="9"/>
      <c r="C574" s="9"/>
      <c r="D574" s="75"/>
      <c r="E574" s="9"/>
    </row>
    <row r="575" spans="1:5" x14ac:dyDescent="0.25">
      <c r="A575" s="9"/>
      <c r="B575" s="9"/>
      <c r="C575" s="9"/>
      <c r="D575" s="75"/>
      <c r="E575" s="9"/>
    </row>
    <row r="576" spans="1:5" x14ac:dyDescent="0.25">
      <c r="A576" s="9"/>
      <c r="B576" s="9"/>
      <c r="C576" s="9"/>
      <c r="D576" s="75"/>
      <c r="E576" s="9"/>
    </row>
    <row r="577" spans="1:5" x14ac:dyDescent="0.25">
      <c r="A577" s="9"/>
      <c r="B577" s="9"/>
      <c r="C577" s="9"/>
      <c r="D577" s="75"/>
      <c r="E577" s="9"/>
    </row>
    <row r="578" spans="1:5" x14ac:dyDescent="0.25">
      <c r="A578" s="9"/>
      <c r="B578" s="9"/>
      <c r="C578" s="9"/>
      <c r="D578" s="75"/>
      <c r="E578" s="9"/>
    </row>
    <row r="579" spans="1:5" x14ac:dyDescent="0.25">
      <c r="A579" s="9"/>
      <c r="B579" s="9"/>
      <c r="C579" s="9"/>
      <c r="D579" s="75"/>
      <c r="E579" s="9"/>
    </row>
    <row r="580" spans="1:5" x14ac:dyDescent="0.25">
      <c r="A580" s="9"/>
      <c r="B580" s="9"/>
      <c r="C580" s="9"/>
      <c r="D580" s="75"/>
      <c r="E580" s="9"/>
    </row>
    <row r="581" spans="1:5" x14ac:dyDescent="0.25">
      <c r="A581" s="9"/>
      <c r="B581" s="9"/>
      <c r="C581" s="9"/>
      <c r="D581" s="75"/>
      <c r="E581" s="9"/>
    </row>
    <row r="582" spans="1:5" x14ac:dyDescent="0.25">
      <c r="A582" s="9"/>
      <c r="B582" s="9"/>
      <c r="C582" s="9"/>
      <c r="D582" s="75"/>
      <c r="E582" s="9"/>
    </row>
    <row r="583" spans="1:5" x14ac:dyDescent="0.25">
      <c r="A583" s="9"/>
      <c r="B583" s="9"/>
      <c r="C583" s="9"/>
      <c r="D583" s="75"/>
      <c r="E583" s="9"/>
    </row>
    <row r="584" spans="1:5" x14ac:dyDescent="0.25">
      <c r="A584" s="9"/>
      <c r="B584" s="9"/>
      <c r="C584" s="9"/>
      <c r="D584" s="75"/>
      <c r="E584" s="9"/>
    </row>
    <row r="585" spans="1:5" x14ac:dyDescent="0.25">
      <c r="A585" s="9"/>
      <c r="B585" s="9"/>
      <c r="C585" s="9"/>
      <c r="D585" s="75"/>
      <c r="E585" s="9"/>
    </row>
    <row r="586" spans="1:5" x14ac:dyDescent="0.25">
      <c r="A586" s="9"/>
      <c r="B586" s="9"/>
      <c r="C586" s="9"/>
      <c r="D586" s="75"/>
      <c r="E586" s="9"/>
    </row>
    <row r="587" spans="1:5" x14ac:dyDescent="0.25">
      <c r="A587" s="9"/>
      <c r="B587" s="9"/>
      <c r="C587" s="9"/>
      <c r="D587" s="75"/>
      <c r="E587" s="9"/>
    </row>
    <row r="588" spans="1:5" x14ac:dyDescent="0.25">
      <c r="A588" s="9"/>
      <c r="B588" s="9"/>
      <c r="C588" s="9"/>
      <c r="D588" s="75"/>
      <c r="E588" s="9"/>
    </row>
    <row r="589" spans="1:5" x14ac:dyDescent="0.25">
      <c r="A589" s="9"/>
      <c r="B589" s="9"/>
      <c r="C589" s="9"/>
      <c r="D589" s="75"/>
      <c r="E589" s="9"/>
    </row>
    <row r="590" spans="1:5" x14ac:dyDescent="0.25">
      <c r="A590" s="9"/>
      <c r="B590" s="9"/>
      <c r="C590" s="9"/>
      <c r="D590" s="75"/>
      <c r="E590" s="9"/>
    </row>
    <row r="591" spans="1:5" x14ac:dyDescent="0.25">
      <c r="A591" s="9"/>
      <c r="B591" s="9"/>
      <c r="C591" s="9"/>
      <c r="D591" s="75"/>
      <c r="E591" s="9"/>
    </row>
    <row r="592" spans="1:5" x14ac:dyDescent="0.25">
      <c r="A592" s="9"/>
      <c r="B592" s="9"/>
      <c r="C592" s="9"/>
      <c r="D592" s="75"/>
      <c r="E592" s="9"/>
    </row>
    <row r="593" spans="1:5" x14ac:dyDescent="0.25">
      <c r="A593" s="9"/>
      <c r="B593" s="9"/>
      <c r="C593" s="9"/>
      <c r="D593" s="75"/>
      <c r="E593" s="9"/>
    </row>
    <row r="594" spans="1:5" x14ac:dyDescent="0.25">
      <c r="A594" s="9"/>
      <c r="B594" s="9"/>
      <c r="C594" s="9"/>
      <c r="D594" s="75"/>
      <c r="E594" s="9"/>
    </row>
    <row r="595" spans="1:5" x14ac:dyDescent="0.25">
      <c r="A595" s="9"/>
      <c r="B595" s="9"/>
      <c r="C595" s="9"/>
      <c r="D595" s="75"/>
      <c r="E595" s="9"/>
    </row>
    <row r="596" spans="1:5" x14ac:dyDescent="0.25">
      <c r="A596" s="9"/>
      <c r="B596" s="9"/>
      <c r="C596" s="9"/>
      <c r="D596" s="75"/>
      <c r="E596" s="9"/>
    </row>
    <row r="597" spans="1:5" x14ac:dyDescent="0.25">
      <c r="A597" s="9"/>
      <c r="B597" s="9"/>
      <c r="C597" s="9"/>
      <c r="D597" s="75"/>
      <c r="E597" s="9"/>
    </row>
    <row r="598" spans="1:5" x14ac:dyDescent="0.25">
      <c r="A598" s="9"/>
    </row>
  </sheetData>
  <mergeCells count="26">
    <mergeCell ref="S19:W19"/>
    <mergeCell ref="P22:P26"/>
    <mergeCell ref="F17:M17"/>
    <mergeCell ref="P17:W17"/>
    <mergeCell ref="F32:F36"/>
    <mergeCell ref="I30:K30"/>
    <mergeCell ref="S30:U30"/>
    <mergeCell ref="P32:P36"/>
    <mergeCell ref="F28:M28"/>
    <mergeCell ref="P28:W28"/>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74"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209"/>
  </cols>
  <sheetData>
    <row r="1" spans="1:57" s="208" customFormat="1" ht="12" x14ac:dyDescent="0.25">
      <c r="A1" s="1"/>
      <c r="B1" s="130"/>
      <c r="C1" s="130"/>
      <c r="D1" s="131"/>
      <c r="E1" s="130"/>
      <c r="F1" s="130"/>
      <c r="G1" s="130"/>
      <c r="H1" s="130"/>
      <c r="I1" s="130"/>
      <c r="J1" s="130"/>
      <c r="K1" s="130"/>
      <c r="L1" s="132"/>
      <c r="M1" s="132"/>
      <c r="N1" s="132"/>
      <c r="O1" s="132"/>
      <c r="P1" s="132"/>
      <c r="Q1" s="132"/>
      <c r="R1" s="132"/>
      <c r="S1" s="132"/>
      <c r="T1" s="130"/>
      <c r="U1" s="130"/>
      <c r="V1" s="130"/>
      <c r="W1" s="132"/>
    </row>
    <row r="2" spans="1:57" s="208" customFormat="1" ht="15.75" customHeight="1" x14ac:dyDescent="0.25">
      <c r="A2" s="1"/>
      <c r="B2" s="3"/>
      <c r="C2" s="3"/>
      <c r="D2" s="133"/>
      <c r="E2" s="3"/>
      <c r="F2" s="3"/>
      <c r="G2" s="3"/>
      <c r="H2" s="596" t="s">
        <v>1276</v>
      </c>
      <c r="I2" s="596"/>
      <c r="J2" s="596"/>
      <c r="K2" s="596"/>
      <c r="L2" s="596"/>
      <c r="M2" s="596"/>
      <c r="N2" s="596"/>
      <c r="O2" s="596"/>
      <c r="P2" s="596"/>
      <c r="Q2" s="596"/>
      <c r="R2" s="596"/>
      <c r="S2" s="596"/>
      <c r="T2" s="596"/>
      <c r="U2" s="596"/>
      <c r="V2" s="596"/>
      <c r="W2" s="200"/>
    </row>
    <row r="3" spans="1:57" s="208" customFormat="1" ht="12" x14ac:dyDescent="0.25">
      <c r="A3" s="1"/>
      <c r="B3" s="130"/>
      <c r="C3" s="130"/>
      <c r="D3" s="131"/>
      <c r="E3" s="130"/>
      <c r="F3" s="130"/>
      <c r="G3" s="130"/>
      <c r="H3" s="130"/>
      <c r="I3" s="130"/>
      <c r="J3" s="130"/>
      <c r="K3" s="130"/>
      <c r="L3" s="132"/>
      <c r="M3" s="132"/>
      <c r="N3" s="132"/>
      <c r="O3" s="132"/>
      <c r="P3" s="132"/>
      <c r="Q3" s="132"/>
      <c r="R3" s="132"/>
      <c r="S3" s="132"/>
      <c r="T3" s="130"/>
      <c r="U3" s="130"/>
      <c r="V3" s="130"/>
      <c r="W3" s="132"/>
    </row>
    <row r="4" spans="1:57" s="201" customFormat="1" ht="9" customHeight="1" x14ac:dyDescent="0.25">
      <c r="A4" s="3"/>
      <c r="B4" s="135"/>
      <c r="C4" s="135"/>
      <c r="D4" s="136"/>
      <c r="E4" s="135"/>
      <c r="F4" s="135"/>
      <c r="G4" s="135"/>
      <c r="H4" s="135"/>
      <c r="I4" s="135"/>
      <c r="J4" s="135"/>
      <c r="K4" s="135"/>
      <c r="L4" s="135"/>
      <c r="M4" s="135"/>
      <c r="N4" s="135"/>
      <c r="O4" s="135"/>
      <c r="P4" s="135"/>
      <c r="Q4" s="135"/>
      <c r="R4" s="135"/>
      <c r="S4" s="135"/>
      <c r="T4" s="135"/>
      <c r="U4" s="135"/>
      <c r="V4" s="135"/>
      <c r="W4" s="135"/>
    </row>
    <row r="5" spans="1:57" s="201" customFormat="1" ht="12" x14ac:dyDescent="0.25">
      <c r="A5" s="3"/>
      <c r="B5" s="135"/>
      <c r="C5" s="135"/>
      <c r="D5" s="136"/>
      <c r="E5" s="135"/>
      <c r="F5" s="135"/>
      <c r="G5" s="135"/>
      <c r="H5" s="135"/>
      <c r="I5" s="135"/>
      <c r="J5" s="135"/>
      <c r="K5" s="135"/>
      <c r="L5" s="135"/>
      <c r="M5" s="135"/>
      <c r="N5" s="138"/>
      <c r="O5" s="138"/>
      <c r="P5" s="138"/>
      <c r="Q5" s="138"/>
      <c r="R5" s="138"/>
      <c r="S5" s="138"/>
      <c r="T5" s="138"/>
      <c r="U5" s="135"/>
      <c r="V5" s="135"/>
      <c r="W5" s="138"/>
      <c r="X5" s="202"/>
      <c r="Y5" s="202"/>
      <c r="Z5" s="202"/>
      <c r="AA5" s="203"/>
      <c r="AB5" s="203"/>
      <c r="AC5" s="204"/>
      <c r="AD5" s="204"/>
      <c r="AE5" s="204"/>
      <c r="AF5" s="202"/>
      <c r="AG5" s="205"/>
      <c r="AH5" s="204"/>
      <c r="AI5" s="204"/>
      <c r="AJ5" s="204"/>
      <c r="AK5" s="204"/>
      <c r="AM5" s="204"/>
      <c r="AN5" s="204"/>
      <c r="AO5" s="204"/>
      <c r="AP5" s="204"/>
      <c r="AQ5" s="204"/>
      <c r="AR5" s="204"/>
      <c r="AS5" s="204"/>
      <c r="AT5" s="204"/>
      <c r="AU5" s="204"/>
      <c r="AV5" s="204"/>
      <c r="AW5" s="204"/>
      <c r="AX5" s="204"/>
      <c r="AY5" s="204"/>
      <c r="AZ5" s="204"/>
      <c r="BA5" s="204"/>
      <c r="BB5" s="204"/>
      <c r="BC5" s="204"/>
      <c r="BD5" s="204"/>
      <c r="BE5" s="204"/>
    </row>
    <row r="6" spans="1:57" s="201" customFormat="1" ht="12" x14ac:dyDescent="0.25">
      <c r="A6" s="3"/>
      <c r="B6" s="135"/>
      <c r="C6" s="135"/>
      <c r="D6" s="136"/>
      <c r="E6" s="135"/>
      <c r="F6" s="135"/>
      <c r="G6" s="135"/>
      <c r="H6" s="135"/>
      <c r="I6" s="135"/>
      <c r="J6" s="135"/>
      <c r="K6" s="135"/>
      <c r="L6" s="135"/>
      <c r="M6" s="135"/>
      <c r="N6" s="138"/>
      <c r="O6" s="138"/>
      <c r="P6" s="138"/>
      <c r="Q6" s="138"/>
      <c r="R6" s="138"/>
      <c r="S6" s="138"/>
      <c r="T6" s="138"/>
      <c r="U6" s="138"/>
      <c r="V6" s="135"/>
      <c r="W6" s="138"/>
      <c r="X6" s="202"/>
      <c r="Y6" s="202"/>
      <c r="Z6" s="202"/>
      <c r="AA6" s="203"/>
      <c r="AB6" s="203"/>
      <c r="AC6" s="204"/>
      <c r="AD6" s="204"/>
      <c r="AE6" s="204"/>
      <c r="AF6" s="202"/>
      <c r="AG6" s="205"/>
      <c r="AH6" s="204"/>
      <c r="AI6" s="204"/>
      <c r="AJ6" s="204"/>
      <c r="AK6" s="204"/>
      <c r="AM6" s="204"/>
      <c r="AN6" s="204"/>
      <c r="AO6" s="204"/>
      <c r="AP6" s="204"/>
      <c r="AQ6" s="204"/>
      <c r="AR6" s="204"/>
      <c r="AS6" s="204"/>
      <c r="AT6" s="204"/>
      <c r="AU6" s="204"/>
      <c r="AV6" s="204"/>
      <c r="AW6" s="204"/>
      <c r="AX6" s="204"/>
      <c r="AY6" s="204"/>
      <c r="AZ6" s="204"/>
      <c r="BA6" s="204"/>
      <c r="BB6" s="204"/>
      <c r="BC6" s="204"/>
      <c r="BD6" s="204"/>
      <c r="BE6" s="204"/>
    </row>
    <row r="7" spans="1:57" s="201" customFormat="1" ht="12" x14ac:dyDescent="0.25">
      <c r="A7" s="3"/>
      <c r="B7" s="135"/>
      <c r="C7" s="135"/>
      <c r="D7" s="136"/>
      <c r="E7" s="135"/>
      <c r="F7" s="135"/>
      <c r="G7" s="135"/>
      <c r="H7" s="135"/>
      <c r="I7" s="135"/>
      <c r="J7" s="135"/>
      <c r="K7" s="135"/>
      <c r="L7" s="135"/>
      <c r="M7" s="135"/>
      <c r="N7" s="138"/>
      <c r="O7" s="138"/>
      <c r="P7" s="138"/>
      <c r="Q7" s="138"/>
      <c r="R7" s="138" t="e">
        <f>IF(ISBLANK('2. ANALISIS DEL RIESGO'!#REF!),"",'2. ANALISIS DEL RIESGO'!#REF!)</f>
        <v>#REF!</v>
      </c>
      <c r="S7" s="138"/>
      <c r="T7" s="138"/>
      <c r="U7" s="138"/>
      <c r="V7" s="135"/>
      <c r="W7" s="138"/>
      <c r="X7" s="202"/>
      <c r="Y7" s="202"/>
      <c r="Z7" s="202"/>
      <c r="AA7" s="203"/>
      <c r="AB7" s="203"/>
      <c r="AC7" s="204"/>
      <c r="AD7" s="204"/>
      <c r="AE7" s="204"/>
      <c r="AF7" s="202"/>
      <c r="AG7" s="205"/>
      <c r="AH7" s="204"/>
      <c r="AI7" s="204"/>
      <c r="AJ7" s="204"/>
      <c r="AK7" s="204"/>
      <c r="AM7" s="204"/>
      <c r="AN7" s="204"/>
      <c r="AO7" s="204"/>
      <c r="AP7" s="204"/>
      <c r="AQ7" s="204"/>
      <c r="AR7" s="204"/>
      <c r="AS7" s="204"/>
      <c r="AT7" s="204"/>
      <c r="AU7" s="204"/>
      <c r="AV7" s="204"/>
      <c r="AW7" s="204"/>
      <c r="AX7" s="204"/>
      <c r="AY7" s="204"/>
      <c r="AZ7" s="204"/>
      <c r="BA7" s="204"/>
      <c r="BB7" s="204"/>
      <c r="BC7" s="204"/>
      <c r="BD7" s="204"/>
      <c r="BE7" s="204"/>
    </row>
    <row r="8" spans="1:57" s="201" customFormat="1" ht="12" x14ac:dyDescent="0.25">
      <c r="A8" s="3"/>
      <c r="B8" s="135"/>
      <c r="C8" s="135"/>
      <c r="D8" s="136"/>
      <c r="E8" s="135"/>
      <c r="F8" s="135"/>
      <c r="G8" s="135"/>
      <c r="H8" s="135"/>
      <c r="I8" s="135"/>
      <c r="J8" s="135"/>
      <c r="K8" s="135"/>
      <c r="L8" s="135"/>
      <c r="M8" s="135"/>
      <c r="N8" s="138"/>
      <c r="O8" s="138"/>
      <c r="P8" s="138"/>
      <c r="Q8" s="138"/>
      <c r="R8" s="138"/>
      <c r="S8" s="138"/>
      <c r="T8" s="138"/>
      <c r="U8" s="138"/>
      <c r="V8" s="135"/>
      <c r="W8" s="137"/>
      <c r="X8" s="204"/>
      <c r="Y8" s="204"/>
      <c r="Z8" s="204"/>
      <c r="AA8" s="203"/>
      <c r="AB8" s="203"/>
      <c r="AC8" s="204"/>
      <c r="AD8" s="204"/>
      <c r="AE8" s="204"/>
      <c r="AF8" s="204"/>
      <c r="AG8" s="206"/>
      <c r="AH8" s="204"/>
      <c r="AI8" s="204"/>
      <c r="AJ8" s="204"/>
      <c r="AK8" s="204"/>
      <c r="AM8" s="204"/>
      <c r="AN8" s="204"/>
      <c r="AO8" s="204"/>
      <c r="AP8" s="204"/>
      <c r="AQ8" s="204"/>
      <c r="AR8" s="204"/>
      <c r="AS8" s="204"/>
      <c r="AT8" s="204"/>
      <c r="AU8" s="204"/>
      <c r="AV8" s="204"/>
      <c r="AW8" s="204"/>
      <c r="AX8" s="204"/>
      <c r="AY8" s="204"/>
      <c r="AZ8" s="204"/>
      <c r="BA8" s="204"/>
      <c r="BB8" s="204"/>
      <c r="BC8" s="204"/>
      <c r="BD8" s="204"/>
      <c r="BE8" s="204"/>
    </row>
    <row r="9" spans="1:57" s="201" customFormat="1" ht="12" x14ac:dyDescent="0.25">
      <c r="A9" s="3"/>
      <c r="B9" s="135"/>
      <c r="C9" s="135"/>
      <c r="D9" s="136"/>
      <c r="E9" s="135"/>
      <c r="F9" s="135"/>
      <c r="G9" s="135"/>
      <c r="H9" s="135"/>
      <c r="I9" s="135"/>
      <c r="J9" s="135"/>
      <c r="K9" s="135"/>
      <c r="L9" s="135"/>
      <c r="M9" s="135"/>
      <c r="N9" s="138"/>
      <c r="O9" s="138"/>
      <c r="P9" s="138"/>
      <c r="Q9" s="138"/>
      <c r="R9" s="138">
        <f>IF(ISBLANK('2. ANALISIS DEL RIESGO'!$I$11),"",'2. ANALISIS DEL RIESGO'!$I$11)</f>
        <v>43427</v>
      </c>
      <c r="S9" s="138"/>
      <c r="T9" s="138"/>
      <c r="U9" s="138"/>
      <c r="V9" s="135"/>
      <c r="W9" s="137"/>
      <c r="X9" s="204"/>
      <c r="Y9" s="204"/>
      <c r="Z9" s="204"/>
      <c r="AA9" s="207"/>
      <c r="AB9" s="207"/>
      <c r="AF9" s="204"/>
      <c r="AG9" s="206"/>
      <c r="AH9" s="204"/>
      <c r="AJ9" s="208"/>
      <c r="AK9" s="208"/>
      <c r="AM9" s="204"/>
      <c r="AN9" s="204"/>
      <c r="AO9" s="204"/>
      <c r="AP9" s="204"/>
      <c r="AQ9" s="204"/>
      <c r="AR9" s="204"/>
      <c r="AS9" s="204"/>
      <c r="AT9" s="204"/>
      <c r="AU9" s="204"/>
      <c r="AV9" s="204"/>
      <c r="AW9" s="204"/>
      <c r="AX9" s="204"/>
      <c r="AY9" s="204"/>
      <c r="AZ9" s="204"/>
      <c r="BA9" s="204"/>
      <c r="BB9" s="204"/>
      <c r="BC9" s="204"/>
      <c r="BD9" s="204"/>
      <c r="BE9" s="204"/>
    </row>
    <row r="10" spans="1:57" s="201" customFormat="1" ht="9" customHeight="1" x14ac:dyDescent="0.25">
      <c r="A10" s="3"/>
      <c r="B10" s="135"/>
      <c r="C10" s="135"/>
      <c r="D10" s="136"/>
      <c r="E10" s="137"/>
      <c r="F10" s="137"/>
      <c r="G10" s="137"/>
      <c r="H10" s="135"/>
      <c r="I10" s="135"/>
      <c r="J10" s="135"/>
      <c r="K10" s="135"/>
      <c r="L10" s="137"/>
      <c r="M10" s="137"/>
      <c r="N10" s="138"/>
      <c r="O10" s="138"/>
      <c r="P10" s="138"/>
      <c r="Q10" s="138"/>
      <c r="R10" s="138"/>
      <c r="S10" s="138"/>
      <c r="T10" s="138"/>
      <c r="U10" s="137"/>
      <c r="V10" s="135"/>
      <c r="W10" s="137"/>
    </row>
    <row r="11" spans="1:57" s="201" customFormat="1" ht="9" customHeight="1" x14ac:dyDescent="0.25">
      <c r="A11" s="3"/>
      <c r="B11" s="135"/>
      <c r="C11" s="135"/>
      <c r="D11" s="136"/>
      <c r="E11" s="210"/>
      <c r="F11" s="210"/>
      <c r="G11" s="210"/>
      <c r="H11" s="210"/>
      <c r="I11" s="210"/>
      <c r="J11" s="210"/>
      <c r="K11" s="210"/>
      <c r="L11" s="210"/>
      <c r="M11" s="210"/>
      <c r="N11" s="210"/>
      <c r="O11" s="210"/>
      <c r="P11" s="210"/>
      <c r="Q11" s="210"/>
      <c r="R11" s="210"/>
      <c r="S11" s="210"/>
      <c r="T11" s="210"/>
      <c r="U11" s="210"/>
      <c r="V11" s="210"/>
      <c r="W11" s="210"/>
    </row>
    <row r="12" spans="1:57" x14ac:dyDescent="0.25">
      <c r="A12" s="3"/>
      <c r="B12" s="135"/>
      <c r="C12" s="135"/>
      <c r="D12" s="136"/>
      <c r="E12" s="142"/>
      <c r="F12" s="7"/>
      <c r="G12" s="7"/>
      <c r="H12" s="181" t="s">
        <v>1558</v>
      </c>
    </row>
    <row r="13" spans="1:57" x14ac:dyDescent="0.25">
      <c r="A13" s="3"/>
      <c r="B13" s="135"/>
      <c r="C13" s="135"/>
      <c r="D13" s="136"/>
      <c r="E13" s="142"/>
      <c r="F13" s="7"/>
      <c r="G13" s="7"/>
    </row>
    <row r="14" spans="1:57" x14ac:dyDescent="0.25">
      <c r="A14" s="3"/>
      <c r="B14" s="135"/>
      <c r="C14" s="135"/>
      <c r="D14" s="136"/>
      <c r="E14" s="142"/>
      <c r="F14" s="7"/>
      <c r="G14" s="7"/>
      <c r="H14" s="181" t="s">
        <v>1551</v>
      </c>
      <c r="J14" s="192"/>
      <c r="K14" s="192"/>
      <c r="L14" s="192"/>
      <c r="M14" s="192"/>
      <c r="N14" s="192"/>
    </row>
    <row r="15" spans="1:57" x14ac:dyDescent="0.25">
      <c r="A15" s="3"/>
      <c r="B15" s="135"/>
      <c r="C15" s="135"/>
      <c r="D15" s="136"/>
      <c r="E15" s="142"/>
      <c r="F15" s="7"/>
      <c r="G15" s="7"/>
    </row>
    <row r="16" spans="1:57" x14ac:dyDescent="0.25">
      <c r="A16" s="3"/>
      <c r="B16" s="135"/>
      <c r="C16" s="135"/>
      <c r="D16" s="136"/>
      <c r="E16" s="142"/>
      <c r="F16" s="198"/>
      <c r="G16" s="193"/>
      <c r="H16" s="611" t="s">
        <v>1544</v>
      </c>
      <c r="I16" s="611"/>
      <c r="J16" s="611"/>
      <c r="K16" s="611"/>
      <c r="L16" s="611"/>
      <c r="M16" s="182"/>
      <c r="N16" s="612" t="s">
        <v>1545</v>
      </c>
      <c r="O16" s="613"/>
      <c r="P16" s="614"/>
      <c r="Q16" s="182"/>
      <c r="R16" s="612" t="s">
        <v>1281</v>
      </c>
      <c r="S16" s="613"/>
      <c r="T16" s="613"/>
      <c r="U16" s="613"/>
      <c r="V16" s="614"/>
    </row>
    <row r="17" spans="1:22" ht="25.5" x14ac:dyDescent="0.25">
      <c r="A17" s="3"/>
      <c r="B17" s="135"/>
      <c r="C17" s="135"/>
      <c r="D17" s="136"/>
      <c r="E17" s="142"/>
      <c r="F17" s="199" t="s">
        <v>1271</v>
      </c>
      <c r="G17" s="193"/>
      <c r="H17" s="184" t="s">
        <v>1273</v>
      </c>
      <c r="I17" s="185"/>
      <c r="J17" s="184" t="s">
        <v>1274</v>
      </c>
      <c r="K17" s="185"/>
      <c r="L17" s="184" t="s">
        <v>1084</v>
      </c>
      <c r="M17" s="186"/>
      <c r="N17" s="187" t="s">
        <v>1546</v>
      </c>
      <c r="O17" s="188"/>
      <c r="P17" s="187" t="s">
        <v>1547</v>
      </c>
      <c r="Q17" s="186"/>
      <c r="R17" s="189" t="s">
        <v>1548</v>
      </c>
      <c r="S17" s="188"/>
      <c r="T17" s="190" t="s">
        <v>1549</v>
      </c>
      <c r="U17" s="188"/>
      <c r="V17" s="191" t="s">
        <v>1550</v>
      </c>
    </row>
    <row r="18" spans="1:22" ht="149.25" customHeight="1" x14ac:dyDescent="0.25">
      <c r="A18" s="3"/>
      <c r="B18" s="135"/>
      <c r="C18" s="135"/>
      <c r="D18" s="136"/>
      <c r="E18" s="183"/>
      <c r="F18" s="194" t="e">
        <f>'1. IDENTIFICACION DEL RIESGO'!#REF!</f>
        <v>#REF!</v>
      </c>
      <c r="G18" s="195"/>
      <c r="H18" s="213" t="e">
        <f>IF(ISBLANK('1. IDENTIFICACION DEL RIESGO'!#REF!),"",'1. IDENTIFICACION DEL RIESGO'!#REF!)</f>
        <v>#REF!</v>
      </c>
      <c r="I18" s="196"/>
      <c r="J18" s="213" t="e">
        <f>IF(ISBLANK('1. IDENTIFICACION DEL RIESGO'!#REF!),"",'1. IDENTIFICACION DEL RIESGO'!#REF!)</f>
        <v>#REF!</v>
      </c>
      <c r="K18" s="196"/>
      <c r="L18" s="213" t="str">
        <f>'2. ANALISIS DEL RIESGO'!AI17</f>
        <v>Seguimiento Plan Operativo SIGE
Procedimiento de Revisión por la Dirección del SIGE
Comité estratégico Regional
Plan Institucional de Capacitación
Asistencia Técnica en temas del SIGE</v>
      </c>
      <c r="M18" s="197"/>
      <c r="N18" s="214"/>
      <c r="O18" s="197"/>
      <c r="P18" s="214"/>
      <c r="Q18" s="197"/>
      <c r="R18" s="215" t="str">
        <f>'2. ANALISIS DEL RIESGO'!AM17</f>
        <v>MODERADO</v>
      </c>
      <c r="S18" s="197"/>
      <c r="T18" s="215" t="str">
        <f>IF(ISBLANK('2. ANALISIS DEL RIESGO'!BC17),"",'2. ANALISIS DEL RIESGO'!BC17)</f>
        <v xml:space="preserve">SDG
1. Formular el Plan operativo SIGE para la vigencia
2. Socializar y divulgar el Plan Operativo SIGE con los Procesos en los tres niveles
3. Realizar seguimiento a la ejecución del Plan Operativo SIGE
4. Reportar el avance de ejecución del Plan Operativo SIGE
5. Identificar las necesidades de fortalecimiento de los temas SIGE en los tres niveles.
REGIONAL
1. Socializar y divulgar el Plan Operativo SIGE en la Regional y Centro(s) Zonal(es)
2. Ejecutar el Plan Operativo SIGE en la Regional y Centro(s) Zonal(es), y reportar su avance.
</v>
      </c>
      <c r="U18" s="197"/>
      <c r="V18" s="216"/>
    </row>
    <row r="19" spans="1:22" ht="149.25" hidden="1" customHeight="1" x14ac:dyDescent="0.25">
      <c r="A19" s="3"/>
      <c r="B19" s="135"/>
      <c r="C19" s="135"/>
      <c r="D19" s="136"/>
      <c r="E19" s="183"/>
      <c r="F19" s="194" t="e">
        <f>'1. IDENTIFICACION DEL RIESGO'!#REF!</f>
        <v>#REF!</v>
      </c>
      <c r="G19" s="195"/>
      <c r="H19" s="213" t="e">
        <f>IF(ISBLANK('1. IDENTIFICACION DEL RIESGO'!#REF!),"",'1. IDENTIFICACION DEL RIESGO'!#REF!)</f>
        <v>#REF!</v>
      </c>
      <c r="I19" s="196"/>
      <c r="J19" s="213" t="e">
        <f>IF(ISBLANK('1. IDENTIFICACION DEL RIESGO'!#REF!),"",'1. IDENTIFICACION DEL RIESGO'!#REF!)</f>
        <v>#REF!</v>
      </c>
      <c r="K19" s="196"/>
      <c r="L19" s="213" t="str">
        <f>'2. ANALISIS DEL RIESGO'!AI18</f>
        <v>Biblioteca Virtual
Procedimiento de Evaluaciones, Investigaciones, Encuestas, Estudios y Análisis.
Procedimiento de Elaboración y Control de Documentos
Procedimiento de Actualización y modificación de lineamientos técnicos y manuales.
Estrategia Mejorando Estamos
Escuela Virtual ICBF
Informes de Gestión Institucional</v>
      </c>
      <c r="M19" s="197"/>
      <c r="N19" s="214"/>
      <c r="O19" s="197"/>
      <c r="P19" s="214"/>
      <c r="Q19" s="197"/>
      <c r="R19" s="215" t="str">
        <f>'2. ANALISIS DEL RIESGO'!AM18</f>
        <v>MODERADO</v>
      </c>
      <c r="S19" s="197"/>
      <c r="T19" s="215" t="str">
        <f>IF(ISBLANK('2. ANALISIS DEL RIESGO'!BC18),"",'2. ANALISIS DEL RIESGO'!BC18)</f>
        <v xml:space="preserve">SDG
1. Formular el plan de trabajo para promover la gestión del conocimiento en la Entidad.
2. Socializar y divulgar el plan de gestión de conocimiento en la Sede.
3. Promover las estrategias de comunicación con el fin de fortalecer la cultura de gestión de conocimiento en la entidad
REGIONAL
1. Socializar y divulgar el plan de trabajo de la gestión de conocimiento en la Regional y Centro(s) Zonal(es).
2. Apoyar la ejecución del plan de trabajo de la gestión de conocimiento en la Regional y Centro(s) Zonal(es), y reportar su avance.
</v>
      </c>
      <c r="U19" s="197"/>
      <c r="V19" s="216"/>
    </row>
    <row r="20" spans="1:22" ht="149.25" hidden="1" customHeight="1" x14ac:dyDescent="0.25">
      <c r="A20" s="3"/>
      <c r="B20" s="135"/>
      <c r="C20" s="135"/>
      <c r="D20" s="136"/>
      <c r="E20" s="183"/>
      <c r="F20" s="194" t="e">
        <f>'1. IDENTIFICACION DEL RIESGO'!#REF!</f>
        <v>#REF!</v>
      </c>
      <c r="G20" s="195"/>
      <c r="H20" s="213" t="e">
        <f>IF(ISBLANK('1. IDENTIFICACION DEL RIESGO'!#REF!),"",'1. IDENTIFICACION DEL RIESGO'!#REF!)</f>
        <v>#REF!</v>
      </c>
      <c r="I20" s="196"/>
      <c r="J20" s="213" t="e">
        <f>IF(ISBLANK('1. IDENTIFICACION DEL RIESGO'!#REF!),"",'1. IDENTIFICACION DEL RIESGO'!#REF!)</f>
        <v>#REF!</v>
      </c>
      <c r="K20" s="196"/>
      <c r="L20" s="213" t="str">
        <f>'2. ANALISIS DEL RIESGO'!AI19</f>
        <v>Guía Innovación
Escuela Virtual ICBF</v>
      </c>
      <c r="M20" s="197"/>
      <c r="N20" s="214"/>
      <c r="O20" s="197"/>
      <c r="P20" s="214"/>
      <c r="Q20" s="197"/>
      <c r="R20" s="215" t="str">
        <f>'2. ANALISIS DEL RIESGO'!AM19</f>
        <v>FUERTE</v>
      </c>
      <c r="S20" s="197"/>
      <c r="T20" s="215" t="str">
        <f>IF(ISBLANK('2. ANALISIS DEL RIESGO'!BC19),"",'2. ANALISIS DEL RIESGO'!BC19)</f>
        <v xml:space="preserve">SDG
1. Formular un plan de trabajo para implementar y promover la innovación en la Entidad.
2. Socializar y divulgar el plan de trabajo de innovación en la Sede.
3. Promover estrategias de comunicación con el fin de fortalecer la cultura de innovación en la entidad
4. Promover la participación de los colaboradores en el curso de creatividad e innovación que oferta la Escuela Virtual ICBF.
REGIONAL
1. Promover la participación de los colaboradores de la Regional en el curso de creatividad e innovación que oferta la Escuela Virtual ICBF.
CENTRO ZONAL
1. Promover la participación de los colaboradores del Centro Zonal en el curso de creatividad e innovación que oferta la Escuela Virtual ICBF.
</v>
      </c>
      <c r="U20" s="197"/>
      <c r="V20" s="216"/>
    </row>
    <row r="21" spans="1:22" ht="149.25" hidden="1" customHeight="1" x14ac:dyDescent="0.25">
      <c r="A21" s="3"/>
      <c r="B21" s="135"/>
      <c r="C21" s="135"/>
      <c r="D21" s="136"/>
      <c r="E21" s="183"/>
      <c r="F21" s="194" t="e">
        <f>'1. IDENTIFICACION DEL RIESGO'!#REF!</f>
        <v>#REF!</v>
      </c>
      <c r="G21" s="195"/>
      <c r="H21" s="213" t="e">
        <f>IF(ISBLANK('1. IDENTIFICACION DEL RIESGO'!#REF!),"",'1. IDENTIFICACION DEL RIESGO'!#REF!)</f>
        <v>#REF!</v>
      </c>
      <c r="I21" s="196"/>
      <c r="J21" s="213" t="e">
        <f>IF(ISBLANK('1. IDENTIFICACION DEL RIESGO'!#REF!),"",'1. IDENTIFICACION DEL RIESGO'!#REF!)</f>
        <v>#REF!</v>
      </c>
      <c r="K21" s="196"/>
      <c r="L21" s="213" t="e">
        <f>'2. ANALISIS DEL RIESGO'!AI20</f>
        <v>#VALUE!</v>
      </c>
      <c r="M21" s="197"/>
      <c r="N21" s="214"/>
      <c r="O21" s="197"/>
      <c r="P21" s="214"/>
      <c r="Q21" s="197"/>
      <c r="R21" s="215" t="str">
        <f>'2. ANALISIS DEL RIESGO'!AM20</f>
        <v/>
      </c>
      <c r="S21" s="197"/>
      <c r="T21" s="215" t="str">
        <f>IF(ISBLANK('2. ANALISIS DEL RIESGO'!BC20),"",'2. ANALISIS DEL RIESGO'!BC20)</f>
        <v/>
      </c>
      <c r="U21" s="197"/>
      <c r="V21" s="216"/>
    </row>
    <row r="22" spans="1:22" ht="149.25" hidden="1" customHeight="1" x14ac:dyDescent="0.25">
      <c r="A22" s="3"/>
      <c r="B22" s="135"/>
      <c r="C22" s="135"/>
      <c r="D22" s="136"/>
      <c r="E22" s="183"/>
      <c r="F22" s="194" t="e">
        <f>'1. IDENTIFICACION DEL RIESGO'!#REF!</f>
        <v>#REF!</v>
      </c>
      <c r="G22" s="195"/>
      <c r="H22" s="213" t="e">
        <f>IF(ISBLANK('1. IDENTIFICACION DEL RIESGO'!#REF!),"",'1. IDENTIFICACION DEL RIESGO'!#REF!)</f>
        <v>#REF!</v>
      </c>
      <c r="I22" s="196"/>
      <c r="J22" s="213" t="e">
        <f>IF(ISBLANK('1. IDENTIFICACION DEL RIESGO'!#REF!),"",'1. IDENTIFICACION DEL RIESGO'!#REF!)</f>
        <v>#REF!</v>
      </c>
      <c r="K22" s="196"/>
      <c r="L22" s="213" t="e">
        <f>'2. ANALISIS DEL RIESGO'!AI21</f>
        <v>#VALUE!</v>
      </c>
      <c r="M22" s="197"/>
      <c r="N22" s="214"/>
      <c r="O22" s="197"/>
      <c r="P22" s="214"/>
      <c r="Q22" s="197"/>
      <c r="R22" s="215" t="str">
        <f>'2. ANALISIS DEL RIESGO'!AM21</f>
        <v/>
      </c>
      <c r="S22" s="197"/>
      <c r="T22" s="215" t="str">
        <f>IF(ISBLANK('2. ANALISIS DEL RIESGO'!BC21),"",'2. ANALISIS DEL RIESGO'!BC21)</f>
        <v/>
      </c>
      <c r="U22" s="197"/>
      <c r="V22" s="216"/>
    </row>
    <row r="23" spans="1:22" ht="149.25" hidden="1" customHeight="1" x14ac:dyDescent="0.25">
      <c r="A23" s="3"/>
      <c r="B23" s="135"/>
      <c r="C23" s="135"/>
      <c r="D23" s="136"/>
      <c r="E23" s="183"/>
      <c r="F23" s="194" t="e">
        <f>'1. IDENTIFICACION DEL RIESGO'!#REF!</f>
        <v>#REF!</v>
      </c>
      <c r="G23" s="195"/>
      <c r="H23" s="213" t="e">
        <f>IF(ISBLANK('1. IDENTIFICACION DEL RIESGO'!#REF!),"",'1. IDENTIFICACION DEL RIESGO'!#REF!)</f>
        <v>#REF!</v>
      </c>
      <c r="I23" s="196"/>
      <c r="J23" s="213" t="e">
        <f>IF(ISBLANK('1. IDENTIFICACION DEL RIESGO'!#REF!),"",'1. IDENTIFICACION DEL RIESGO'!#REF!)</f>
        <v>#REF!</v>
      </c>
      <c r="K23" s="196"/>
      <c r="L23" s="213" t="e">
        <f>'2. ANALISIS DEL RIESGO'!AI22</f>
        <v>#VALUE!</v>
      </c>
      <c r="M23" s="197"/>
      <c r="N23" s="214"/>
      <c r="O23" s="197"/>
      <c r="P23" s="214"/>
      <c r="Q23" s="197"/>
      <c r="R23" s="215" t="str">
        <f>'2. ANALISIS DEL RIESGO'!AM22</f>
        <v/>
      </c>
      <c r="S23" s="197"/>
      <c r="T23" s="215" t="str">
        <f>IF(ISBLANK('2. ANALISIS DEL RIESGO'!BC22),"",'2. ANALISIS DEL RIESGO'!BC22)</f>
        <v/>
      </c>
      <c r="U23" s="197"/>
      <c r="V23" s="216"/>
    </row>
    <row r="24" spans="1:22" ht="149.25" hidden="1" customHeight="1" x14ac:dyDescent="0.25">
      <c r="A24" s="3"/>
      <c r="B24" s="135"/>
      <c r="C24" s="135"/>
      <c r="D24" s="136"/>
      <c r="E24" s="183"/>
      <c r="F24" s="194" t="e">
        <f>'1. IDENTIFICACION DEL RIESGO'!#REF!</f>
        <v>#REF!</v>
      </c>
      <c r="G24" s="195"/>
      <c r="H24" s="213" t="e">
        <f>IF(ISBLANK('1. IDENTIFICACION DEL RIESGO'!#REF!),"",'1. IDENTIFICACION DEL RIESGO'!#REF!)</f>
        <v>#REF!</v>
      </c>
      <c r="I24" s="196"/>
      <c r="J24" s="213" t="e">
        <f>IF(ISBLANK('1. IDENTIFICACION DEL RIESGO'!#REF!),"",'1. IDENTIFICACION DEL RIESGO'!#REF!)</f>
        <v>#REF!</v>
      </c>
      <c r="K24" s="196"/>
      <c r="L24" s="213" t="str">
        <f>'2. ANALISIS DEL RIESGO'!AI23</f>
        <v xml:space="preserve">
</v>
      </c>
      <c r="M24" s="197"/>
      <c r="N24" s="214"/>
      <c r="O24" s="197"/>
      <c r="P24" s="214"/>
      <c r="Q24" s="197"/>
      <c r="R24" s="215" t="str">
        <f>'2. ANALISIS DEL RIESGO'!AM23</f>
        <v/>
      </c>
      <c r="S24" s="197"/>
      <c r="T24" s="215" t="str">
        <f>IF(ISBLANK('2. ANALISIS DEL RIESGO'!BC23),"",'2. ANALISIS DEL RIESGO'!BC23)</f>
        <v/>
      </c>
      <c r="U24" s="197"/>
      <c r="V24" s="216"/>
    </row>
    <row r="25" spans="1:22" ht="149.25" hidden="1" customHeight="1" x14ac:dyDescent="0.25">
      <c r="A25" s="3"/>
      <c r="B25" s="135"/>
      <c r="C25" s="135"/>
      <c r="D25" s="136"/>
      <c r="E25" s="183"/>
      <c r="F25" s="194" t="e">
        <f>'1. IDENTIFICACION DEL RIESGO'!#REF!</f>
        <v>#REF!</v>
      </c>
      <c r="G25" s="195"/>
      <c r="H25" s="213" t="e">
        <f>IF(ISBLANK('1. IDENTIFICACION DEL RIESGO'!#REF!),"",'1. IDENTIFICACION DEL RIESGO'!#REF!)</f>
        <v>#REF!</v>
      </c>
      <c r="I25" s="196"/>
      <c r="J25" s="213" t="e">
        <f>IF(ISBLANK('1. IDENTIFICACION DEL RIESGO'!#REF!),"",'1. IDENTIFICACION DEL RIESGO'!#REF!)</f>
        <v>#REF!</v>
      </c>
      <c r="K25" s="196"/>
      <c r="L25" s="213" t="str">
        <f>'2. ANALISIS DEL RIESGO'!AI24</f>
        <v xml:space="preserve">
</v>
      </c>
      <c r="M25" s="197"/>
      <c r="N25" s="214"/>
      <c r="O25" s="197"/>
      <c r="P25" s="214"/>
      <c r="Q25" s="197"/>
      <c r="R25" s="215" t="str">
        <f>'2. ANALISIS DEL RIESGO'!AM24</f>
        <v/>
      </c>
      <c r="S25" s="197"/>
      <c r="T25" s="215" t="str">
        <f>IF(ISBLANK('2. ANALISIS DEL RIESGO'!BC24),"",'2. ANALISIS DEL RIESGO'!BC24)</f>
        <v/>
      </c>
      <c r="U25" s="197"/>
      <c r="V25" s="216"/>
    </row>
    <row r="26" spans="1:22" ht="149.25" hidden="1" customHeight="1" x14ac:dyDescent="0.25">
      <c r="A26" s="3"/>
      <c r="B26" s="135"/>
      <c r="C26" s="135"/>
      <c r="D26" s="136"/>
      <c r="E26" s="183"/>
      <c r="F26" s="194" t="e">
        <f>'1. IDENTIFICACION DEL RIESGO'!#REF!</f>
        <v>#REF!</v>
      </c>
      <c r="G26" s="195"/>
      <c r="H26" s="213" t="e">
        <f>IF(ISBLANK('1. IDENTIFICACION DEL RIESGO'!#REF!),"",'1. IDENTIFICACION DEL RIESGO'!#REF!)</f>
        <v>#REF!</v>
      </c>
      <c r="I26" s="196"/>
      <c r="J26" s="213" t="e">
        <f>IF(ISBLANK('1. IDENTIFICACION DEL RIESGO'!#REF!),"",'1. IDENTIFICACION DEL RIESGO'!#REF!)</f>
        <v>#REF!</v>
      </c>
      <c r="K26" s="196"/>
      <c r="L26" s="213" t="str">
        <f>'2. ANALISIS DEL RIESGO'!AI25</f>
        <v xml:space="preserve">
</v>
      </c>
      <c r="M26" s="197"/>
      <c r="N26" s="214"/>
      <c r="O26" s="197"/>
      <c r="P26" s="214"/>
      <c r="Q26" s="197"/>
      <c r="R26" s="215" t="str">
        <f>'2. ANALISIS DEL RIESGO'!AM25</f>
        <v/>
      </c>
      <c r="S26" s="197"/>
      <c r="T26" s="215" t="str">
        <f>IF(ISBLANK('2. ANALISIS DEL RIESGO'!BC25),"",'2. ANALISIS DEL RIESGO'!BC25)</f>
        <v/>
      </c>
      <c r="U26" s="197"/>
      <c r="V26" s="216"/>
    </row>
    <row r="27" spans="1:22" ht="149.25" hidden="1" customHeight="1" x14ac:dyDescent="0.25">
      <c r="A27" s="3"/>
      <c r="B27" s="135"/>
      <c r="C27" s="135"/>
      <c r="D27" s="136"/>
      <c r="E27" s="183"/>
      <c r="F27" s="194" t="e">
        <f>'1. IDENTIFICACION DEL RIESGO'!#REF!</f>
        <v>#REF!</v>
      </c>
      <c r="G27" s="195"/>
      <c r="H27" s="213" t="e">
        <f>IF(ISBLANK('1. IDENTIFICACION DEL RIESGO'!#REF!),"",'1. IDENTIFICACION DEL RIESGO'!#REF!)</f>
        <v>#REF!</v>
      </c>
      <c r="I27" s="196"/>
      <c r="J27" s="213" t="e">
        <f>IF(ISBLANK('1. IDENTIFICACION DEL RIESGO'!#REF!),"",'1. IDENTIFICACION DEL RIESGO'!#REF!)</f>
        <v>#REF!</v>
      </c>
      <c r="K27" s="196"/>
      <c r="L27" s="213" t="str">
        <f>'2. ANALISIS DEL RIESGO'!AI26</f>
        <v xml:space="preserve">
</v>
      </c>
      <c r="M27" s="197"/>
      <c r="N27" s="214"/>
      <c r="O27" s="197"/>
      <c r="P27" s="214"/>
      <c r="Q27" s="197"/>
      <c r="R27" s="215" t="str">
        <f>'2. ANALISIS DEL RIESGO'!AM26</f>
        <v/>
      </c>
      <c r="S27" s="197"/>
      <c r="T27" s="215" t="str">
        <f>IF(ISBLANK('2. ANALISIS DEL RIESGO'!BC26),"",'2. ANALISIS DEL RIESGO'!BC26)</f>
        <v/>
      </c>
      <c r="U27" s="197"/>
      <c r="V27" s="216"/>
    </row>
    <row r="28" spans="1:22" ht="149.25" hidden="1" customHeight="1" x14ac:dyDescent="0.25">
      <c r="A28" s="3"/>
      <c r="B28" s="135"/>
      <c r="C28" s="135"/>
      <c r="D28" s="136"/>
      <c r="E28" s="183"/>
      <c r="F28" s="194" t="e">
        <f>'1. IDENTIFICACION DEL RIESGO'!#REF!</f>
        <v>#REF!</v>
      </c>
      <c r="G28" s="195"/>
      <c r="H28" s="213" t="e">
        <f>IF(ISBLANK('1. IDENTIFICACION DEL RIESGO'!#REF!),"",'1. IDENTIFICACION DEL RIESGO'!#REF!)</f>
        <v>#REF!</v>
      </c>
      <c r="I28" s="196"/>
      <c r="J28" s="213" t="e">
        <f>IF(ISBLANK('1. IDENTIFICACION DEL RIESGO'!#REF!),"",'1. IDENTIFICACION DEL RIESGO'!#REF!)</f>
        <v>#REF!</v>
      </c>
      <c r="K28" s="196"/>
      <c r="L28" s="213" t="e">
        <f>'2. ANALISIS DEL RIESGO'!AI27</f>
        <v>#VALUE!</v>
      </c>
      <c r="M28" s="197"/>
      <c r="N28" s="214"/>
      <c r="O28" s="197"/>
      <c r="P28" s="214"/>
      <c r="Q28" s="197"/>
      <c r="R28" s="215" t="str">
        <f>'2. ANALISIS DEL RIESGO'!AM27</f>
        <v/>
      </c>
      <c r="S28" s="197"/>
      <c r="T28" s="215" t="str">
        <f>IF(ISBLANK('2. ANALISIS DEL RIESGO'!BC27),"",'2. ANALISIS DEL RIESGO'!BC27)</f>
        <v/>
      </c>
      <c r="U28" s="197"/>
      <c r="V28" s="216"/>
    </row>
    <row r="29" spans="1:22" ht="149.25" hidden="1" customHeight="1" x14ac:dyDescent="0.25">
      <c r="B29" s="135"/>
      <c r="C29" s="135"/>
      <c r="D29" s="136"/>
      <c r="E29" s="183"/>
      <c r="F29" s="194" t="e">
        <f>'1. IDENTIFICACION DEL RIESGO'!#REF!</f>
        <v>#REF!</v>
      </c>
      <c r="G29" s="195"/>
      <c r="H29" s="213" t="e">
        <f>IF(ISBLANK('1. IDENTIFICACION DEL RIESGO'!#REF!),"",'1. IDENTIFICACION DEL RIESGO'!#REF!)</f>
        <v>#REF!</v>
      </c>
      <c r="I29" s="196"/>
      <c r="J29" s="213" t="e">
        <f>IF(ISBLANK('1. IDENTIFICACION DEL RIESGO'!#REF!),"",'1. IDENTIFICACION DEL RIESGO'!#REF!)</f>
        <v>#REF!</v>
      </c>
      <c r="K29" s="196"/>
      <c r="L29" s="213" t="e">
        <f>'2. ANALISIS DEL RIESGO'!AI28</f>
        <v>#VALUE!</v>
      </c>
      <c r="M29" s="197"/>
      <c r="N29" s="214"/>
      <c r="O29" s="197"/>
      <c r="P29" s="214"/>
      <c r="Q29" s="197"/>
      <c r="R29" s="215" t="str">
        <f>'2. ANALISIS DEL RIESGO'!AM28</f>
        <v/>
      </c>
      <c r="S29" s="197"/>
      <c r="T29" s="215" t="str">
        <f>IF(ISBLANK('2. ANALISIS DEL RIESGO'!BC28),"",'2. ANALISIS DEL RIESGO'!BC28)</f>
        <v/>
      </c>
      <c r="U29" s="197"/>
      <c r="V29" s="216"/>
    </row>
    <row r="30" spans="1:22" ht="149.25" hidden="1" customHeight="1" x14ac:dyDescent="0.25">
      <c r="B30" s="135"/>
      <c r="C30" s="135"/>
      <c r="D30" s="136"/>
      <c r="E30" s="183"/>
      <c r="F30" s="194" t="e">
        <f>'1. IDENTIFICACION DEL RIESGO'!#REF!</f>
        <v>#REF!</v>
      </c>
      <c r="G30" s="195"/>
      <c r="H30" s="213" t="e">
        <f>IF(ISBLANK('1. IDENTIFICACION DEL RIESGO'!#REF!),"",'1. IDENTIFICACION DEL RIESGO'!#REF!)</f>
        <v>#REF!</v>
      </c>
      <c r="I30" s="196"/>
      <c r="J30" s="213" t="e">
        <f>IF(ISBLANK('1. IDENTIFICACION DEL RIESGO'!#REF!),"",'1. IDENTIFICACION DEL RIESGO'!#REF!)</f>
        <v>#REF!</v>
      </c>
      <c r="K30" s="196"/>
      <c r="L30" s="213" t="e">
        <f>'2. ANALISIS DEL RIESGO'!#REF!</f>
        <v>#REF!</v>
      </c>
      <c r="M30" s="197"/>
      <c r="N30" s="214"/>
      <c r="O30" s="197"/>
      <c r="P30" s="214"/>
      <c r="Q30" s="197"/>
      <c r="R30" s="215" t="e">
        <f>'2. ANALISIS DEL RIESGO'!#REF!</f>
        <v>#REF!</v>
      </c>
      <c r="S30" s="197"/>
      <c r="T30" s="215" t="e">
        <f>IF(ISBLANK('2. ANALISIS DEL RIESGO'!#REF!),"",'2. ANALISIS DEL RIESGO'!#REF!)</f>
        <v>#REF!</v>
      </c>
      <c r="U30" s="197"/>
      <c r="V30" s="216"/>
    </row>
    <row r="31" spans="1:22" ht="149.25" hidden="1" customHeight="1" x14ac:dyDescent="0.25">
      <c r="B31" s="135"/>
      <c r="C31" s="135"/>
      <c r="D31" s="136"/>
      <c r="E31" s="183"/>
      <c r="F31" s="194" t="e">
        <f>'1. IDENTIFICACION DEL RIESGO'!#REF!</f>
        <v>#REF!</v>
      </c>
      <c r="G31" s="195"/>
      <c r="H31" s="213" t="e">
        <f>IF(ISBLANK('1. IDENTIFICACION DEL RIESGO'!#REF!),"",'1. IDENTIFICACION DEL RIESGO'!#REF!)</f>
        <v>#REF!</v>
      </c>
      <c r="I31" s="196"/>
      <c r="J31" s="213" t="e">
        <f>IF(ISBLANK('1. IDENTIFICACION DEL RIESGO'!#REF!),"",'1. IDENTIFICACION DEL RIESGO'!#REF!)</f>
        <v>#REF!</v>
      </c>
      <c r="K31" s="196"/>
      <c r="L31" s="213" t="e">
        <f>'2. ANALISIS DEL RIESGO'!#REF!</f>
        <v>#REF!</v>
      </c>
      <c r="M31" s="197"/>
      <c r="N31" s="214"/>
      <c r="O31" s="197"/>
      <c r="P31" s="214"/>
      <c r="Q31" s="197"/>
      <c r="R31" s="215" t="e">
        <f>'2. ANALISIS DEL RIESGO'!#REF!</f>
        <v>#REF!</v>
      </c>
      <c r="S31" s="197"/>
      <c r="T31" s="215" t="e">
        <f>IF(ISBLANK('2. ANALISIS DEL RIESGO'!#REF!),"",'2. ANALISIS DEL RIESGO'!#REF!)</f>
        <v>#REF!</v>
      </c>
      <c r="U31" s="197"/>
      <c r="V31" s="216"/>
    </row>
    <row r="32" spans="1:22" ht="149.25" hidden="1" customHeight="1" x14ac:dyDescent="0.25">
      <c r="B32" s="135"/>
      <c r="C32" s="135"/>
      <c r="D32" s="136"/>
      <c r="E32" s="183"/>
      <c r="F32" s="194" t="e">
        <f>'1. IDENTIFICACION DEL RIESGO'!#REF!</f>
        <v>#REF!</v>
      </c>
      <c r="G32" s="195"/>
      <c r="H32" s="213" t="e">
        <f>IF(ISBLANK('1. IDENTIFICACION DEL RIESGO'!#REF!),"",'1. IDENTIFICACION DEL RIESGO'!#REF!)</f>
        <v>#REF!</v>
      </c>
      <c r="I32" s="196"/>
      <c r="J32" s="213" t="e">
        <f>IF(ISBLANK('1. IDENTIFICACION DEL RIESGO'!#REF!),"",'1. IDENTIFICACION DEL RIESGO'!#REF!)</f>
        <v>#REF!</v>
      </c>
      <c r="K32" s="196"/>
      <c r="L32" s="213" t="e">
        <f>'2. ANALISIS DEL RIESGO'!#REF!</f>
        <v>#REF!</v>
      </c>
      <c r="M32" s="197"/>
      <c r="N32" s="214"/>
      <c r="O32" s="197"/>
      <c r="P32" s="214"/>
      <c r="Q32" s="197"/>
      <c r="R32" s="215" t="e">
        <f>'2. ANALISIS DEL RIESGO'!#REF!</f>
        <v>#REF!</v>
      </c>
      <c r="S32" s="197"/>
      <c r="T32" s="215" t="e">
        <f>IF(ISBLANK('2. ANALISIS DEL RIESGO'!#REF!),"",'2. ANALISIS DEL RIESGO'!#REF!)</f>
        <v>#REF!</v>
      </c>
      <c r="U32" s="197"/>
      <c r="V32" s="216"/>
    </row>
    <row r="33" spans="2:22" ht="149.25" hidden="1" customHeight="1" x14ac:dyDescent="0.25">
      <c r="B33" s="135"/>
      <c r="C33" s="135"/>
      <c r="D33" s="136"/>
      <c r="E33" s="183"/>
      <c r="F33" s="194" t="e">
        <f>'1. IDENTIFICACION DEL RIESGO'!#REF!</f>
        <v>#REF!</v>
      </c>
      <c r="G33" s="195"/>
      <c r="H33" s="213" t="e">
        <f>IF(ISBLANK('1. IDENTIFICACION DEL RIESGO'!#REF!),"",'1. IDENTIFICACION DEL RIESGO'!#REF!)</f>
        <v>#REF!</v>
      </c>
      <c r="I33" s="196"/>
      <c r="J33" s="213" t="e">
        <f>IF(ISBLANK('1. IDENTIFICACION DEL RIESGO'!#REF!),"",'1. IDENTIFICACION DEL RIESGO'!#REF!)</f>
        <v>#REF!</v>
      </c>
      <c r="K33" s="196"/>
      <c r="L33" s="213" t="e">
        <f>'2. ANALISIS DEL RIESGO'!#REF!</f>
        <v>#REF!</v>
      </c>
      <c r="M33" s="197"/>
      <c r="N33" s="214"/>
      <c r="O33" s="197"/>
      <c r="P33" s="214"/>
      <c r="Q33" s="197"/>
      <c r="R33" s="215" t="e">
        <f>'2. ANALISIS DEL RIESGO'!#REF!</f>
        <v>#REF!</v>
      </c>
      <c r="S33" s="197"/>
      <c r="T33" s="215" t="e">
        <f>IF(ISBLANK('2. ANALISIS DEL RIESGO'!#REF!),"",'2. ANALISIS DEL RIESGO'!#REF!)</f>
        <v>#REF!</v>
      </c>
      <c r="U33" s="197"/>
      <c r="V33" s="216"/>
    </row>
    <row r="34" spans="2:22" ht="149.25" hidden="1" customHeight="1" x14ac:dyDescent="0.25">
      <c r="B34" s="135"/>
      <c r="C34" s="135"/>
      <c r="D34" s="136"/>
      <c r="E34" s="183"/>
      <c r="F34" s="194" t="e">
        <f>'1. IDENTIFICACION DEL RIESGO'!#REF!</f>
        <v>#REF!</v>
      </c>
      <c r="G34" s="195"/>
      <c r="H34" s="213" t="e">
        <f>IF(ISBLANK('1. IDENTIFICACION DEL RIESGO'!#REF!),"",'1. IDENTIFICACION DEL RIESGO'!#REF!)</f>
        <v>#REF!</v>
      </c>
      <c r="I34" s="196"/>
      <c r="J34" s="213" t="e">
        <f>IF(ISBLANK('1. IDENTIFICACION DEL RIESGO'!#REF!),"",'1. IDENTIFICACION DEL RIESGO'!#REF!)</f>
        <v>#REF!</v>
      </c>
      <c r="K34" s="196"/>
      <c r="L34" s="213" t="e">
        <f>'2. ANALISIS DEL RIESGO'!#REF!</f>
        <v>#REF!</v>
      </c>
      <c r="M34" s="197"/>
      <c r="N34" s="214"/>
      <c r="O34" s="197"/>
      <c r="P34" s="214"/>
      <c r="Q34" s="197"/>
      <c r="R34" s="215" t="e">
        <f>'2. ANALISIS DEL RIESGO'!#REF!</f>
        <v>#REF!</v>
      </c>
      <c r="S34" s="197"/>
      <c r="T34" s="215" t="e">
        <f>IF(ISBLANK('2. ANALISIS DEL RIESGO'!#REF!),"",'2. ANALISIS DEL RIESGO'!#REF!)</f>
        <v>#REF!</v>
      </c>
      <c r="U34" s="197"/>
      <c r="V34" s="216"/>
    </row>
    <row r="35" spans="2:22" ht="149.25" hidden="1" customHeight="1" x14ac:dyDescent="0.25">
      <c r="B35" s="135"/>
      <c r="C35" s="135"/>
      <c r="D35" s="136"/>
      <c r="E35" s="183"/>
      <c r="F35" s="194" t="e">
        <f>'1. IDENTIFICACION DEL RIESGO'!#REF!</f>
        <v>#REF!</v>
      </c>
      <c r="G35" s="195"/>
      <c r="H35" s="213" t="e">
        <f>IF(ISBLANK('1. IDENTIFICACION DEL RIESGO'!#REF!),"",'1. IDENTIFICACION DEL RIESGO'!#REF!)</f>
        <v>#REF!</v>
      </c>
      <c r="I35" s="196"/>
      <c r="J35" s="213" t="e">
        <f>IF(ISBLANK('1. IDENTIFICACION DEL RIESGO'!#REF!),"",'1. IDENTIFICACION DEL RIESGO'!#REF!)</f>
        <v>#REF!</v>
      </c>
      <c r="K35" s="196"/>
      <c r="L35" s="213" t="e">
        <f>'2. ANALISIS DEL RIESGO'!#REF!</f>
        <v>#REF!</v>
      </c>
      <c r="M35" s="197"/>
      <c r="N35" s="214"/>
      <c r="O35" s="197"/>
      <c r="P35" s="214"/>
      <c r="Q35" s="197"/>
      <c r="R35" s="215" t="e">
        <f>'2. ANALISIS DEL RIESGO'!#REF!</f>
        <v>#REF!</v>
      </c>
      <c r="S35" s="197"/>
      <c r="T35" s="215" t="e">
        <f>IF(ISBLANK('2. ANALISIS DEL RIESGO'!#REF!),"",'2. ANALISIS DEL RIESGO'!#REF!)</f>
        <v>#REF!</v>
      </c>
      <c r="U35" s="197"/>
      <c r="V35" s="216"/>
    </row>
    <row r="36" spans="2:22" ht="149.25" hidden="1" customHeight="1" x14ac:dyDescent="0.25">
      <c r="B36" s="135"/>
      <c r="C36" s="135"/>
      <c r="D36" s="136"/>
      <c r="E36" s="183"/>
      <c r="F36" s="194" t="e">
        <f>'1. IDENTIFICACION DEL RIESGO'!#REF!</f>
        <v>#REF!</v>
      </c>
      <c r="G36" s="195"/>
      <c r="H36" s="213" t="e">
        <f>IF(ISBLANK('1. IDENTIFICACION DEL RIESGO'!#REF!),"",'1. IDENTIFICACION DEL RIESGO'!#REF!)</f>
        <v>#REF!</v>
      </c>
      <c r="I36" s="196"/>
      <c r="J36" s="213" t="e">
        <f>IF(ISBLANK('1. IDENTIFICACION DEL RIESGO'!#REF!),"",'1. IDENTIFICACION DEL RIESGO'!#REF!)</f>
        <v>#REF!</v>
      </c>
      <c r="K36" s="196"/>
      <c r="L36" s="213" t="e">
        <f>'2. ANALISIS DEL RIESGO'!#REF!</f>
        <v>#REF!</v>
      </c>
      <c r="M36" s="197"/>
      <c r="N36" s="214"/>
      <c r="O36" s="197"/>
      <c r="P36" s="214"/>
      <c r="Q36" s="197"/>
      <c r="R36" s="215" t="e">
        <f>'2. ANALISIS DEL RIESGO'!#REF!</f>
        <v>#REF!</v>
      </c>
      <c r="S36" s="197"/>
      <c r="T36" s="215" t="e">
        <f>IF(ISBLANK('2. ANALISIS DEL RIESGO'!#REF!),"",'2. ANALISIS DEL RIESGO'!#REF!)</f>
        <v>#REF!</v>
      </c>
      <c r="U36" s="197"/>
      <c r="V36" s="216"/>
    </row>
    <row r="37" spans="2:22" ht="149.25" hidden="1" customHeight="1" x14ac:dyDescent="0.25">
      <c r="B37" s="135"/>
      <c r="C37" s="135"/>
      <c r="D37" s="136"/>
      <c r="E37" s="183"/>
      <c r="F37" s="194" t="e">
        <f>'1. IDENTIFICACION DEL RIESGO'!#REF!</f>
        <v>#REF!</v>
      </c>
      <c r="G37" s="195"/>
      <c r="H37" s="213" t="e">
        <f>IF(ISBLANK('1. IDENTIFICACION DEL RIESGO'!#REF!),"",'1. IDENTIFICACION DEL RIESGO'!#REF!)</f>
        <v>#REF!</v>
      </c>
      <c r="I37" s="196"/>
      <c r="J37" s="213" t="e">
        <f>IF(ISBLANK('1. IDENTIFICACION DEL RIESGO'!#REF!),"",'1. IDENTIFICACION DEL RIESGO'!#REF!)</f>
        <v>#REF!</v>
      </c>
      <c r="K37" s="196"/>
      <c r="L37" s="213" t="e">
        <f>'2. ANALISIS DEL RIESGO'!#REF!</f>
        <v>#REF!</v>
      </c>
      <c r="M37" s="197"/>
      <c r="N37" s="214"/>
      <c r="O37" s="197"/>
      <c r="P37" s="214"/>
      <c r="Q37" s="197"/>
      <c r="R37" s="215" t="e">
        <f>'2. ANALISIS DEL RIESGO'!#REF!</f>
        <v>#REF!</v>
      </c>
      <c r="S37" s="197"/>
      <c r="T37" s="215" t="e">
        <f>IF(ISBLANK('2. ANALISIS DEL RIESGO'!#REF!),"",'2. ANALISIS DEL RIESGO'!#REF!)</f>
        <v>#REF!</v>
      </c>
      <c r="U37" s="197"/>
      <c r="V37" s="216"/>
    </row>
    <row r="38" spans="2:22" ht="149.25" hidden="1" customHeight="1" x14ac:dyDescent="0.25">
      <c r="B38" s="135"/>
      <c r="C38" s="135"/>
      <c r="D38" s="136"/>
      <c r="E38" s="183"/>
      <c r="F38" s="194" t="e">
        <f>'1. IDENTIFICACION DEL RIESGO'!#REF!</f>
        <v>#REF!</v>
      </c>
      <c r="G38" s="195"/>
      <c r="H38" s="213" t="e">
        <f>IF(ISBLANK('1. IDENTIFICACION DEL RIESGO'!#REF!),"",'1. IDENTIFICACION DEL RIESGO'!#REF!)</f>
        <v>#REF!</v>
      </c>
      <c r="I38" s="196"/>
      <c r="J38" s="213" t="e">
        <f>IF(ISBLANK('1. IDENTIFICACION DEL RIESGO'!#REF!),"",'1. IDENTIFICACION DEL RIESGO'!#REF!)</f>
        <v>#REF!</v>
      </c>
      <c r="K38" s="196"/>
      <c r="L38" s="213" t="e">
        <f>'2. ANALISIS DEL RIESGO'!#REF!</f>
        <v>#REF!</v>
      </c>
      <c r="M38" s="197"/>
      <c r="N38" s="214"/>
      <c r="O38" s="197"/>
      <c r="P38" s="214"/>
      <c r="Q38" s="197"/>
      <c r="R38" s="215" t="e">
        <f>'2. ANALISIS DEL RIESGO'!#REF!</f>
        <v>#REF!</v>
      </c>
      <c r="S38" s="197"/>
      <c r="T38" s="215" t="e">
        <f>IF(ISBLANK('2. ANALISIS DEL RIESGO'!#REF!),"",'2. ANALISIS DEL RIESGO'!#REF!)</f>
        <v>#REF!</v>
      </c>
      <c r="U38" s="197"/>
      <c r="V38" s="216"/>
    </row>
    <row r="39" spans="2:22" ht="149.25" hidden="1" customHeight="1" x14ac:dyDescent="0.25">
      <c r="B39" s="135"/>
      <c r="C39" s="135"/>
      <c r="D39" s="136"/>
      <c r="E39" s="183"/>
      <c r="F39" s="194" t="e">
        <f>'1. IDENTIFICACION DEL RIESGO'!#REF!</f>
        <v>#REF!</v>
      </c>
      <c r="G39" s="195"/>
      <c r="H39" s="213" t="e">
        <f>IF(ISBLANK('1. IDENTIFICACION DEL RIESGO'!#REF!),"",'1. IDENTIFICACION DEL RIESGO'!#REF!)</f>
        <v>#REF!</v>
      </c>
      <c r="I39" s="196"/>
      <c r="J39" s="213" t="e">
        <f>IF(ISBLANK('1. IDENTIFICACION DEL RIESGO'!#REF!),"",'1. IDENTIFICACION DEL RIESGO'!#REF!)</f>
        <v>#REF!</v>
      </c>
      <c r="K39" s="196"/>
      <c r="L39" s="213" t="e">
        <f>'2. ANALISIS DEL RIESGO'!#REF!</f>
        <v>#REF!</v>
      </c>
      <c r="M39" s="197"/>
      <c r="N39" s="214"/>
      <c r="O39" s="197"/>
      <c r="P39" s="214"/>
      <c r="Q39" s="197"/>
      <c r="R39" s="215" t="e">
        <f>'2. ANALISIS DEL RIESGO'!#REF!</f>
        <v>#REF!</v>
      </c>
      <c r="S39" s="197"/>
      <c r="T39" s="215" t="e">
        <f>IF(ISBLANK('2. ANALISIS DEL RIESGO'!#REF!),"",'2. ANALISIS DEL RIESGO'!#REF!)</f>
        <v>#REF!</v>
      </c>
      <c r="U39" s="197"/>
      <c r="V39" s="216"/>
    </row>
    <row r="40" spans="2:22" ht="149.25" hidden="1" customHeight="1" x14ac:dyDescent="0.25">
      <c r="B40" s="135"/>
      <c r="C40" s="135"/>
      <c r="D40" s="136"/>
      <c r="E40" s="183"/>
      <c r="F40" s="194" t="e">
        <f>'1. IDENTIFICACION DEL RIESGO'!#REF!</f>
        <v>#REF!</v>
      </c>
      <c r="G40" s="195"/>
      <c r="H40" s="213" t="e">
        <f>IF(ISBLANK('1. IDENTIFICACION DEL RIESGO'!#REF!),"",'1. IDENTIFICACION DEL RIESGO'!#REF!)</f>
        <v>#REF!</v>
      </c>
      <c r="I40" s="196"/>
      <c r="J40" s="213" t="e">
        <f>IF(ISBLANK('1. IDENTIFICACION DEL RIESGO'!#REF!),"",'1. IDENTIFICACION DEL RIESGO'!#REF!)</f>
        <v>#REF!</v>
      </c>
      <c r="K40" s="196"/>
      <c r="L40" s="213" t="e">
        <f>'2. ANALISIS DEL RIESGO'!#REF!</f>
        <v>#REF!</v>
      </c>
      <c r="M40" s="197"/>
      <c r="N40" s="214"/>
      <c r="O40" s="197"/>
      <c r="P40" s="214"/>
      <c r="Q40" s="197"/>
      <c r="R40" s="215" t="e">
        <f>'2. ANALISIS DEL RIESGO'!#REF!</f>
        <v>#REF!</v>
      </c>
      <c r="S40" s="197"/>
      <c r="T40" s="215" t="e">
        <f>IF(ISBLANK('2. ANALISIS DEL RIESGO'!#REF!),"",'2. ANALISIS DEL RIESGO'!#REF!)</f>
        <v>#REF!</v>
      </c>
      <c r="U40" s="197"/>
      <c r="V40" s="216"/>
    </row>
    <row r="41" spans="2:22" ht="149.25" hidden="1" customHeight="1" x14ac:dyDescent="0.25">
      <c r="B41" s="135"/>
      <c r="C41" s="135"/>
      <c r="D41" s="136"/>
      <c r="E41" s="183"/>
      <c r="F41" s="194" t="e">
        <f>'1. IDENTIFICACION DEL RIESGO'!#REF!</f>
        <v>#REF!</v>
      </c>
      <c r="G41" s="195"/>
      <c r="H41" s="213" t="e">
        <f>IF(ISBLANK('1. IDENTIFICACION DEL RIESGO'!#REF!),"",'1. IDENTIFICACION DEL RIESGO'!#REF!)</f>
        <v>#REF!</v>
      </c>
      <c r="I41" s="196"/>
      <c r="J41" s="213" t="e">
        <f>IF(ISBLANK('1. IDENTIFICACION DEL RIESGO'!#REF!),"",'1. IDENTIFICACION DEL RIESGO'!#REF!)</f>
        <v>#REF!</v>
      </c>
      <c r="K41" s="196"/>
      <c r="L41" s="213" t="e">
        <f>'2. ANALISIS DEL RIESGO'!#REF!</f>
        <v>#REF!</v>
      </c>
      <c r="M41" s="197"/>
      <c r="N41" s="214"/>
      <c r="O41" s="197"/>
      <c r="P41" s="214"/>
      <c r="Q41" s="197"/>
      <c r="R41" s="215" t="e">
        <f>'2. ANALISIS DEL RIESGO'!#REF!</f>
        <v>#REF!</v>
      </c>
      <c r="S41" s="197"/>
      <c r="T41" s="215" t="e">
        <f>IF(ISBLANK('2. ANALISIS DEL RIESGO'!#REF!),"",'2. ANALISIS DEL RIESGO'!#REF!)</f>
        <v>#REF!</v>
      </c>
      <c r="U41" s="197"/>
      <c r="V41" s="216"/>
    </row>
    <row r="42" spans="2:22" ht="149.25" hidden="1" customHeight="1" x14ac:dyDescent="0.25">
      <c r="B42" s="135"/>
      <c r="C42" s="135"/>
      <c r="D42" s="136"/>
      <c r="E42" s="183"/>
      <c r="F42" s="194" t="e">
        <f>'1. IDENTIFICACION DEL RIESGO'!#REF!</f>
        <v>#REF!</v>
      </c>
      <c r="G42" s="195"/>
      <c r="H42" s="213" t="e">
        <f>IF(ISBLANK('1. IDENTIFICACION DEL RIESGO'!#REF!),"",'1. IDENTIFICACION DEL RIESGO'!#REF!)</f>
        <v>#REF!</v>
      </c>
      <c r="I42" s="196"/>
      <c r="J42" s="213" t="e">
        <f>IF(ISBLANK('1. IDENTIFICACION DEL RIESGO'!#REF!),"",'1. IDENTIFICACION DEL RIESGO'!#REF!)</f>
        <v>#REF!</v>
      </c>
      <c r="K42" s="196"/>
      <c r="L42" s="213" t="e">
        <f>'2. ANALISIS DEL RIESGO'!#REF!</f>
        <v>#REF!</v>
      </c>
      <c r="M42" s="197"/>
      <c r="N42" s="214"/>
      <c r="O42" s="197"/>
      <c r="P42" s="214"/>
      <c r="Q42" s="197"/>
      <c r="R42" s="215" t="e">
        <f>'2. ANALISIS DEL RIESGO'!#REF!</f>
        <v>#REF!</v>
      </c>
      <c r="S42" s="197"/>
      <c r="T42" s="215" t="e">
        <f>IF(ISBLANK('2. ANALISIS DEL RIESGO'!#REF!),"",'2. ANALISIS DEL RIESGO'!#REF!)</f>
        <v>#REF!</v>
      </c>
      <c r="U42" s="197"/>
      <c r="V42" s="216"/>
    </row>
    <row r="43" spans="2:22" ht="149.25" hidden="1" customHeight="1" x14ac:dyDescent="0.25">
      <c r="B43" s="135"/>
      <c r="C43" s="135"/>
      <c r="D43" s="136"/>
      <c r="E43" s="183"/>
      <c r="F43" s="194" t="e">
        <f>'1. IDENTIFICACION DEL RIESGO'!#REF!</f>
        <v>#REF!</v>
      </c>
      <c r="G43" s="195"/>
      <c r="H43" s="213" t="e">
        <f>IF(ISBLANK('1. IDENTIFICACION DEL RIESGO'!#REF!),"",'1. IDENTIFICACION DEL RIESGO'!#REF!)</f>
        <v>#REF!</v>
      </c>
      <c r="I43" s="196"/>
      <c r="J43" s="213" t="e">
        <f>IF(ISBLANK('1. IDENTIFICACION DEL RIESGO'!#REF!),"",'1. IDENTIFICACION DEL RIESGO'!#REF!)</f>
        <v>#REF!</v>
      </c>
      <c r="K43" s="196"/>
      <c r="L43" s="213" t="e">
        <f>'2. ANALISIS DEL RIESGO'!#REF!</f>
        <v>#REF!</v>
      </c>
      <c r="M43" s="197"/>
      <c r="N43" s="214"/>
      <c r="O43" s="197"/>
      <c r="P43" s="214"/>
      <c r="Q43" s="197"/>
      <c r="R43" s="215" t="e">
        <f>'2. ANALISIS DEL RIESGO'!#REF!</f>
        <v>#REF!</v>
      </c>
      <c r="S43" s="197"/>
      <c r="T43" s="215" t="e">
        <f>IF(ISBLANK('2. ANALISIS DEL RIESGO'!#REF!),"",'2. ANALISIS DEL RIESGO'!#REF!)</f>
        <v>#REF!</v>
      </c>
      <c r="U43" s="197"/>
      <c r="V43" s="216"/>
    </row>
    <row r="44" spans="2:22" ht="149.25" hidden="1" customHeight="1" x14ac:dyDescent="0.25">
      <c r="B44" s="135"/>
      <c r="C44" s="135"/>
      <c r="D44" s="136"/>
      <c r="E44" s="183"/>
      <c r="F44" s="194" t="e">
        <f>'1. IDENTIFICACION DEL RIESGO'!#REF!</f>
        <v>#REF!</v>
      </c>
      <c r="G44" s="195"/>
      <c r="H44" s="213" t="e">
        <f>IF(ISBLANK('1. IDENTIFICACION DEL RIESGO'!#REF!),"",'1. IDENTIFICACION DEL RIESGO'!#REF!)</f>
        <v>#REF!</v>
      </c>
      <c r="I44" s="196"/>
      <c r="J44" s="213" t="e">
        <f>IF(ISBLANK('1. IDENTIFICACION DEL RIESGO'!#REF!),"",'1. IDENTIFICACION DEL RIESGO'!#REF!)</f>
        <v>#REF!</v>
      </c>
      <c r="K44" s="196"/>
      <c r="L44" s="213" t="e">
        <f>'2. ANALISIS DEL RIESGO'!#REF!</f>
        <v>#REF!</v>
      </c>
      <c r="M44" s="197"/>
      <c r="N44" s="214"/>
      <c r="O44" s="197"/>
      <c r="P44" s="214"/>
      <c r="Q44" s="197"/>
      <c r="R44" s="215" t="e">
        <f>'2. ANALISIS DEL RIESGO'!#REF!</f>
        <v>#REF!</v>
      </c>
      <c r="S44" s="197"/>
      <c r="T44" s="215" t="e">
        <f>IF(ISBLANK('2. ANALISIS DEL RIESGO'!#REF!),"",'2. ANALISIS DEL RIESGO'!#REF!)</f>
        <v>#REF!</v>
      </c>
      <c r="U44" s="197"/>
      <c r="V44" s="216"/>
    </row>
    <row r="45" spans="2:22" ht="149.25" hidden="1" customHeight="1" x14ac:dyDescent="0.25">
      <c r="B45" s="135"/>
      <c r="C45" s="135"/>
      <c r="D45" s="136"/>
      <c r="E45" s="183"/>
      <c r="F45" s="194" t="e">
        <f>'1. IDENTIFICACION DEL RIESGO'!#REF!</f>
        <v>#REF!</v>
      </c>
      <c r="G45" s="195"/>
      <c r="H45" s="213" t="e">
        <f>IF(ISBLANK('1. IDENTIFICACION DEL RIESGO'!#REF!),"",'1. IDENTIFICACION DEL RIESGO'!#REF!)</f>
        <v>#REF!</v>
      </c>
      <c r="I45" s="196"/>
      <c r="J45" s="213" t="e">
        <f>IF(ISBLANK('1. IDENTIFICACION DEL RIESGO'!#REF!),"",'1. IDENTIFICACION DEL RIESGO'!#REF!)</f>
        <v>#REF!</v>
      </c>
      <c r="K45" s="196"/>
      <c r="L45" s="213" t="e">
        <f>'2. ANALISIS DEL RIESGO'!#REF!</f>
        <v>#REF!</v>
      </c>
      <c r="M45" s="197"/>
      <c r="N45" s="214"/>
      <c r="O45" s="197"/>
      <c r="P45" s="214"/>
      <c r="Q45" s="197"/>
      <c r="R45" s="215" t="e">
        <f>'2. ANALISIS DEL RIESGO'!#REF!</f>
        <v>#REF!</v>
      </c>
      <c r="S45" s="197"/>
      <c r="T45" s="215" t="e">
        <f>IF(ISBLANK('2. ANALISIS DEL RIESGO'!#REF!),"",'2. ANALISIS DEL RIESGO'!#REF!)</f>
        <v>#REF!</v>
      </c>
      <c r="U45" s="197"/>
      <c r="V45" s="216"/>
    </row>
    <row r="46" spans="2:22" ht="149.25" hidden="1" customHeight="1" x14ac:dyDescent="0.25">
      <c r="B46" s="135"/>
      <c r="C46" s="135"/>
      <c r="D46" s="136"/>
      <c r="E46" s="183"/>
      <c r="F46" s="194" t="e">
        <f>'1. IDENTIFICACION DEL RIESGO'!#REF!</f>
        <v>#REF!</v>
      </c>
      <c r="G46" s="195"/>
      <c r="H46" s="213" t="e">
        <f>IF(ISBLANK('1. IDENTIFICACION DEL RIESGO'!#REF!),"",'1. IDENTIFICACION DEL RIESGO'!#REF!)</f>
        <v>#REF!</v>
      </c>
      <c r="I46" s="196"/>
      <c r="J46" s="213" t="e">
        <f>IF(ISBLANK('1. IDENTIFICACION DEL RIESGO'!#REF!),"",'1. IDENTIFICACION DEL RIESGO'!#REF!)</f>
        <v>#REF!</v>
      </c>
      <c r="K46" s="196"/>
      <c r="L46" s="213" t="e">
        <f>'2. ANALISIS DEL RIESGO'!#REF!</f>
        <v>#REF!</v>
      </c>
      <c r="M46" s="197"/>
      <c r="N46" s="214"/>
      <c r="O46" s="197"/>
      <c r="P46" s="214"/>
      <c r="Q46" s="197"/>
      <c r="R46" s="215" t="e">
        <f>'2. ANALISIS DEL RIESGO'!#REF!</f>
        <v>#REF!</v>
      </c>
      <c r="S46" s="197"/>
      <c r="T46" s="215" t="e">
        <f>IF(ISBLANK('2. ANALISIS DEL RIESGO'!#REF!),"",'2. ANALISIS DEL RIESGO'!#REF!)</f>
        <v>#REF!</v>
      </c>
      <c r="U46" s="197"/>
      <c r="V46" s="216"/>
    </row>
    <row r="47" spans="2:22" ht="149.25" hidden="1" customHeight="1" x14ac:dyDescent="0.25">
      <c r="B47" s="135"/>
      <c r="C47" s="135"/>
      <c r="D47" s="136"/>
      <c r="E47" s="183"/>
      <c r="F47" s="194" t="e">
        <f>'1. IDENTIFICACION DEL RIESGO'!#REF!</f>
        <v>#REF!</v>
      </c>
      <c r="G47" s="195"/>
      <c r="H47" s="213" t="e">
        <f>IF(ISBLANK('1. IDENTIFICACION DEL RIESGO'!#REF!),"",'1. IDENTIFICACION DEL RIESGO'!#REF!)</f>
        <v>#REF!</v>
      </c>
      <c r="I47" s="196"/>
      <c r="J47" s="213" t="e">
        <f>IF(ISBLANK('1. IDENTIFICACION DEL RIESGO'!#REF!),"",'1. IDENTIFICACION DEL RIESGO'!#REF!)</f>
        <v>#REF!</v>
      </c>
      <c r="K47" s="196"/>
      <c r="L47" s="213" t="e">
        <f>'2. ANALISIS DEL RIESGO'!#REF!</f>
        <v>#REF!</v>
      </c>
      <c r="M47" s="197"/>
      <c r="N47" s="214"/>
      <c r="O47" s="197"/>
      <c r="P47" s="214"/>
      <c r="Q47" s="197"/>
      <c r="R47" s="215" t="e">
        <f>'2. ANALISIS DEL RIESGO'!#REF!</f>
        <v>#REF!</v>
      </c>
      <c r="S47" s="197"/>
      <c r="T47" s="215" t="e">
        <f>IF(ISBLANK('2. ANALISIS DEL RIESGO'!#REF!),"",'2. ANALISIS DEL RIESGO'!#REF!)</f>
        <v>#REF!</v>
      </c>
      <c r="U47" s="197"/>
      <c r="V47" s="216"/>
    </row>
    <row r="48" spans="2:22" ht="149.25" hidden="1" customHeight="1" x14ac:dyDescent="0.25">
      <c r="B48" s="135"/>
      <c r="C48" s="135"/>
      <c r="D48" s="136"/>
      <c r="E48" s="183"/>
      <c r="F48" s="194" t="e">
        <f>'1. IDENTIFICACION DEL RIESGO'!#REF!</f>
        <v>#REF!</v>
      </c>
      <c r="G48" s="195"/>
      <c r="H48" s="213" t="e">
        <f>IF(ISBLANK('1. IDENTIFICACION DEL RIESGO'!#REF!),"",'1. IDENTIFICACION DEL RIESGO'!#REF!)</f>
        <v>#REF!</v>
      </c>
      <c r="I48" s="196"/>
      <c r="J48" s="213" t="e">
        <f>IF(ISBLANK('1. IDENTIFICACION DEL RIESGO'!#REF!),"",'1. IDENTIFICACION DEL RIESGO'!#REF!)</f>
        <v>#REF!</v>
      </c>
      <c r="K48" s="196"/>
      <c r="L48" s="213" t="e">
        <f>'2. ANALISIS DEL RIESGO'!#REF!</f>
        <v>#REF!</v>
      </c>
      <c r="M48" s="197"/>
      <c r="N48" s="214"/>
      <c r="O48" s="197"/>
      <c r="P48" s="214"/>
      <c r="Q48" s="197"/>
      <c r="R48" s="215" t="e">
        <f>'2. ANALISIS DEL RIESGO'!#REF!</f>
        <v>#REF!</v>
      </c>
      <c r="S48" s="197"/>
      <c r="T48" s="215" t="e">
        <f>IF(ISBLANK('2. ANALISIS DEL RIESGO'!#REF!),"",'2. ANALISIS DEL RIESGO'!#REF!)</f>
        <v>#REF!</v>
      </c>
      <c r="U48" s="197"/>
      <c r="V48" s="216"/>
    </row>
    <row r="49" spans="2:22" ht="149.25" hidden="1" customHeight="1" x14ac:dyDescent="0.25">
      <c r="B49" s="135"/>
      <c r="C49" s="135"/>
      <c r="D49" s="136"/>
      <c r="E49" s="183"/>
      <c r="F49" s="194" t="e">
        <f>'1. IDENTIFICACION DEL RIESGO'!#REF!</f>
        <v>#REF!</v>
      </c>
      <c r="G49" s="195"/>
      <c r="H49" s="213" t="e">
        <f>IF(ISBLANK('1. IDENTIFICACION DEL RIESGO'!#REF!),"",'1. IDENTIFICACION DEL RIESGO'!#REF!)</f>
        <v>#REF!</v>
      </c>
      <c r="I49" s="196"/>
      <c r="J49" s="213" t="e">
        <f>IF(ISBLANK('1. IDENTIFICACION DEL RIESGO'!#REF!),"",'1. IDENTIFICACION DEL RIESGO'!#REF!)</f>
        <v>#REF!</v>
      </c>
      <c r="K49" s="196"/>
      <c r="L49" s="213" t="e">
        <f>'2. ANALISIS DEL RIESGO'!#REF!</f>
        <v>#REF!</v>
      </c>
      <c r="M49" s="197"/>
      <c r="N49" s="214"/>
      <c r="O49" s="197"/>
      <c r="P49" s="214"/>
      <c r="Q49" s="197"/>
      <c r="R49" s="215" t="e">
        <f>'2. ANALISIS DEL RIESGO'!#REF!</f>
        <v>#REF!</v>
      </c>
      <c r="S49" s="197"/>
      <c r="T49" s="215" t="e">
        <f>IF(ISBLANK('2. ANALISIS DEL RIESGO'!#REF!),"",'2. ANALISIS DEL RIESGO'!#REF!)</f>
        <v>#REF!</v>
      </c>
      <c r="U49" s="197"/>
      <c r="V49" s="216"/>
    </row>
    <row r="50" spans="2:22" ht="149.25" hidden="1" customHeight="1" x14ac:dyDescent="0.25">
      <c r="B50" s="135"/>
      <c r="C50" s="135"/>
      <c r="D50" s="136"/>
      <c r="E50" s="183"/>
      <c r="F50" s="194" t="e">
        <f>'1. IDENTIFICACION DEL RIESGO'!#REF!</f>
        <v>#REF!</v>
      </c>
      <c r="G50" s="195"/>
      <c r="H50" s="213" t="e">
        <f>IF(ISBLANK('1. IDENTIFICACION DEL RIESGO'!#REF!),"",'1. IDENTIFICACION DEL RIESGO'!#REF!)</f>
        <v>#REF!</v>
      </c>
      <c r="I50" s="196"/>
      <c r="J50" s="213" t="e">
        <f>IF(ISBLANK('1. IDENTIFICACION DEL RIESGO'!#REF!),"",'1. IDENTIFICACION DEL RIESGO'!#REF!)</f>
        <v>#REF!</v>
      </c>
      <c r="K50" s="196"/>
      <c r="L50" s="213" t="e">
        <f>'2. ANALISIS DEL RIESGO'!#REF!</f>
        <v>#REF!</v>
      </c>
      <c r="M50" s="197"/>
      <c r="N50" s="214"/>
      <c r="O50" s="197"/>
      <c r="P50" s="214"/>
      <c r="Q50" s="197"/>
      <c r="R50" s="215" t="e">
        <f>'2. ANALISIS DEL RIESGO'!#REF!</f>
        <v>#REF!</v>
      </c>
      <c r="S50" s="197"/>
      <c r="T50" s="215" t="e">
        <f>IF(ISBLANK('2. ANALISIS DEL RIESGO'!#REF!),"",'2. ANALISIS DEL RIESGO'!#REF!)</f>
        <v>#REF!</v>
      </c>
      <c r="U50" s="197"/>
      <c r="V50" s="216"/>
    </row>
    <row r="51" spans="2:22" ht="149.25" hidden="1" customHeight="1" x14ac:dyDescent="0.25">
      <c r="B51" s="135"/>
      <c r="C51" s="135"/>
      <c r="D51" s="136"/>
      <c r="E51" s="183"/>
      <c r="F51" s="194" t="e">
        <f>'1. IDENTIFICACION DEL RIESGO'!#REF!</f>
        <v>#REF!</v>
      </c>
      <c r="G51" s="195"/>
      <c r="H51" s="213" t="e">
        <f>IF(ISBLANK('1. IDENTIFICACION DEL RIESGO'!#REF!),"",'1. IDENTIFICACION DEL RIESGO'!#REF!)</f>
        <v>#REF!</v>
      </c>
      <c r="I51" s="196"/>
      <c r="J51" s="213" t="e">
        <f>IF(ISBLANK('1. IDENTIFICACION DEL RIESGO'!#REF!),"",'1. IDENTIFICACION DEL RIESGO'!#REF!)</f>
        <v>#REF!</v>
      </c>
      <c r="K51" s="196"/>
      <c r="L51" s="213" t="e">
        <f>'2. ANALISIS DEL RIESGO'!#REF!</f>
        <v>#REF!</v>
      </c>
      <c r="M51" s="197"/>
      <c r="N51" s="214"/>
      <c r="O51" s="197"/>
      <c r="P51" s="214"/>
      <c r="Q51" s="197"/>
      <c r="R51" s="215" t="e">
        <f>'2. ANALISIS DEL RIESGO'!#REF!</f>
        <v>#REF!</v>
      </c>
      <c r="S51" s="197"/>
      <c r="T51" s="215" t="e">
        <f>IF(ISBLANK('2. ANALISIS DEL RIESGO'!#REF!),"",'2. ANALISIS DEL RIESGO'!#REF!)</f>
        <v>#REF!</v>
      </c>
      <c r="U51" s="197"/>
      <c r="V51" s="216"/>
    </row>
    <row r="52" spans="2:22" ht="149.25" hidden="1" customHeight="1" x14ac:dyDescent="0.25">
      <c r="B52" s="135"/>
      <c r="C52" s="135"/>
      <c r="D52" s="136"/>
      <c r="E52" s="183"/>
      <c r="F52" s="194" t="e">
        <f>'1. IDENTIFICACION DEL RIESGO'!#REF!</f>
        <v>#REF!</v>
      </c>
      <c r="G52" s="195"/>
      <c r="H52" s="213" t="e">
        <f>IF(ISBLANK('1. IDENTIFICACION DEL RIESGO'!#REF!),"",'1. IDENTIFICACION DEL RIESGO'!#REF!)</f>
        <v>#REF!</v>
      </c>
      <c r="I52" s="196"/>
      <c r="J52" s="213" t="e">
        <f>IF(ISBLANK('1. IDENTIFICACION DEL RIESGO'!#REF!),"",'1. IDENTIFICACION DEL RIESGO'!#REF!)</f>
        <v>#REF!</v>
      </c>
      <c r="K52" s="196"/>
      <c r="L52" s="213" t="e">
        <f>'2. ANALISIS DEL RIESGO'!#REF!</f>
        <v>#REF!</v>
      </c>
      <c r="M52" s="197"/>
      <c r="N52" s="214"/>
      <c r="O52" s="197"/>
      <c r="P52" s="214"/>
      <c r="Q52" s="197"/>
      <c r="R52" s="215" t="e">
        <f>'2. ANALISIS DEL RIESGO'!#REF!</f>
        <v>#REF!</v>
      </c>
      <c r="S52" s="197"/>
      <c r="T52" s="215" t="e">
        <f>IF(ISBLANK('2. ANALISIS DEL RIESGO'!#REF!),"",'2. ANALISIS DEL RIESGO'!#REF!)</f>
        <v>#REF!</v>
      </c>
      <c r="U52" s="197"/>
      <c r="V52" s="216"/>
    </row>
    <row r="53" spans="2:22" ht="149.25" hidden="1" customHeight="1" x14ac:dyDescent="0.25">
      <c r="B53" s="135"/>
      <c r="C53" s="135"/>
      <c r="D53" s="136"/>
      <c r="E53" s="183"/>
      <c r="F53" s="194" t="e">
        <f>'1. IDENTIFICACION DEL RIESGO'!#REF!</f>
        <v>#REF!</v>
      </c>
      <c r="G53" s="195"/>
      <c r="H53" s="213" t="e">
        <f>IF(ISBLANK('1. IDENTIFICACION DEL RIESGO'!#REF!),"",'1. IDENTIFICACION DEL RIESGO'!#REF!)</f>
        <v>#REF!</v>
      </c>
      <c r="I53" s="196"/>
      <c r="J53" s="213" t="e">
        <f>IF(ISBLANK('1. IDENTIFICACION DEL RIESGO'!#REF!),"",'1. IDENTIFICACION DEL RIESGO'!#REF!)</f>
        <v>#REF!</v>
      </c>
      <c r="K53" s="196"/>
      <c r="L53" s="213" t="e">
        <f>'2. ANALISIS DEL RIESGO'!#REF!</f>
        <v>#REF!</v>
      </c>
      <c r="M53" s="197"/>
      <c r="N53" s="214"/>
      <c r="O53" s="197"/>
      <c r="P53" s="214"/>
      <c r="Q53" s="197"/>
      <c r="R53" s="215" t="e">
        <f>'2. ANALISIS DEL RIESGO'!#REF!</f>
        <v>#REF!</v>
      </c>
      <c r="S53" s="197"/>
      <c r="T53" s="215" t="e">
        <f>IF(ISBLANK('2. ANALISIS DEL RIESGO'!#REF!),"",'2. ANALISIS DEL RIESGO'!#REF!)</f>
        <v>#REF!</v>
      </c>
      <c r="U53" s="197"/>
      <c r="V53" s="216"/>
    </row>
    <row r="54" spans="2:22" ht="149.25" hidden="1" customHeight="1" x14ac:dyDescent="0.25">
      <c r="B54" s="135"/>
      <c r="C54" s="135"/>
      <c r="D54" s="136"/>
      <c r="E54" s="183"/>
      <c r="F54" s="194" t="e">
        <f>'1. IDENTIFICACION DEL RIESGO'!#REF!</f>
        <v>#REF!</v>
      </c>
      <c r="G54" s="195"/>
      <c r="H54" s="213" t="e">
        <f>IF(ISBLANK('1. IDENTIFICACION DEL RIESGO'!#REF!),"",'1. IDENTIFICACION DEL RIESGO'!#REF!)</f>
        <v>#REF!</v>
      </c>
      <c r="I54" s="196"/>
      <c r="J54" s="213" t="e">
        <f>IF(ISBLANK('1. IDENTIFICACION DEL RIESGO'!#REF!),"",'1. IDENTIFICACION DEL RIESGO'!#REF!)</f>
        <v>#REF!</v>
      </c>
      <c r="K54" s="196"/>
      <c r="L54" s="213" t="e">
        <f>'2. ANALISIS DEL RIESGO'!#REF!</f>
        <v>#REF!</v>
      </c>
      <c r="M54" s="197"/>
      <c r="N54" s="214"/>
      <c r="O54" s="197"/>
      <c r="P54" s="214"/>
      <c r="Q54" s="197"/>
      <c r="R54" s="215" t="e">
        <f>'2. ANALISIS DEL RIESGO'!#REF!</f>
        <v>#REF!</v>
      </c>
      <c r="S54" s="197"/>
      <c r="T54" s="215" t="e">
        <f>IF(ISBLANK('2. ANALISIS DEL RIESGO'!#REF!),"",'2. ANALISIS DEL RIESGO'!#REF!)</f>
        <v>#REF!</v>
      </c>
      <c r="U54" s="197"/>
      <c r="V54" s="216"/>
    </row>
    <row r="55" spans="2:22" ht="149.25" hidden="1" customHeight="1" x14ac:dyDescent="0.25">
      <c r="B55" s="135"/>
      <c r="C55" s="135"/>
      <c r="D55" s="136"/>
      <c r="E55" s="183"/>
      <c r="F55" s="194" t="e">
        <f>'1. IDENTIFICACION DEL RIESGO'!#REF!</f>
        <v>#REF!</v>
      </c>
      <c r="G55" s="195"/>
      <c r="H55" s="213" t="e">
        <f>IF(ISBLANK('1. IDENTIFICACION DEL RIESGO'!#REF!),"",'1. IDENTIFICACION DEL RIESGO'!#REF!)</f>
        <v>#REF!</v>
      </c>
      <c r="I55" s="196"/>
      <c r="J55" s="213" t="e">
        <f>IF(ISBLANK('1. IDENTIFICACION DEL RIESGO'!#REF!),"",'1. IDENTIFICACION DEL RIESGO'!#REF!)</f>
        <v>#REF!</v>
      </c>
      <c r="K55" s="196"/>
      <c r="L55" s="213" t="e">
        <f>'2. ANALISIS DEL RIESGO'!#REF!</f>
        <v>#REF!</v>
      </c>
      <c r="M55" s="197"/>
      <c r="N55" s="214"/>
      <c r="O55" s="197"/>
      <c r="P55" s="214"/>
      <c r="Q55" s="197"/>
      <c r="R55" s="215" t="e">
        <f>'2. ANALISIS DEL RIESGO'!#REF!</f>
        <v>#REF!</v>
      </c>
      <c r="S55" s="197"/>
      <c r="T55" s="215" t="e">
        <f>IF(ISBLANK('2. ANALISIS DEL RIESGO'!#REF!),"",'2. ANALISIS DEL RIESGO'!#REF!)</f>
        <v>#REF!</v>
      </c>
      <c r="U55" s="197"/>
      <c r="V55" s="216"/>
    </row>
    <row r="56" spans="2:22" ht="149.25" hidden="1" customHeight="1" x14ac:dyDescent="0.25">
      <c r="B56" s="135"/>
      <c r="C56" s="135"/>
      <c r="D56" s="136"/>
      <c r="E56" s="183"/>
      <c r="F56" s="194" t="e">
        <f>'1. IDENTIFICACION DEL RIESGO'!#REF!</f>
        <v>#REF!</v>
      </c>
      <c r="G56" s="195"/>
      <c r="H56" s="213" t="e">
        <f>IF(ISBLANK('1. IDENTIFICACION DEL RIESGO'!#REF!),"",'1. IDENTIFICACION DEL RIESGO'!#REF!)</f>
        <v>#REF!</v>
      </c>
      <c r="I56" s="196"/>
      <c r="J56" s="213" t="e">
        <f>IF(ISBLANK('1. IDENTIFICACION DEL RIESGO'!#REF!),"",'1. IDENTIFICACION DEL RIESGO'!#REF!)</f>
        <v>#REF!</v>
      </c>
      <c r="K56" s="196"/>
      <c r="L56" s="213" t="e">
        <f>'2. ANALISIS DEL RIESGO'!#REF!</f>
        <v>#REF!</v>
      </c>
      <c r="M56" s="197"/>
      <c r="N56" s="214"/>
      <c r="O56" s="197"/>
      <c r="P56" s="214"/>
      <c r="Q56" s="197"/>
      <c r="R56" s="215" t="e">
        <f>'2. ANALISIS DEL RIESGO'!#REF!</f>
        <v>#REF!</v>
      </c>
      <c r="S56" s="197"/>
      <c r="T56" s="215" t="e">
        <f>IF(ISBLANK('2. ANALISIS DEL RIESGO'!#REF!),"",'2. ANALISIS DEL RIESGO'!#REF!)</f>
        <v>#REF!</v>
      </c>
      <c r="U56" s="197"/>
      <c r="V56" s="216"/>
    </row>
    <row r="57" spans="2:22" ht="149.25" hidden="1" customHeight="1" x14ac:dyDescent="0.25">
      <c r="B57" s="135"/>
      <c r="C57" s="135"/>
      <c r="D57" s="136"/>
      <c r="E57" s="183"/>
      <c r="F57" s="194" t="e">
        <f>'1. IDENTIFICACION DEL RIESGO'!#REF!</f>
        <v>#REF!</v>
      </c>
      <c r="G57" s="195"/>
      <c r="H57" s="213" t="e">
        <f>IF(ISBLANK('1. IDENTIFICACION DEL RIESGO'!#REF!),"",'1. IDENTIFICACION DEL RIESGO'!#REF!)</f>
        <v>#REF!</v>
      </c>
      <c r="I57" s="196"/>
      <c r="J57" s="213" t="e">
        <f>IF(ISBLANK('1. IDENTIFICACION DEL RIESGO'!#REF!),"",'1. IDENTIFICACION DEL RIESGO'!#REF!)</f>
        <v>#REF!</v>
      </c>
      <c r="K57" s="196"/>
      <c r="L57" s="213" t="e">
        <f>'2. ANALISIS DEL RIESGO'!#REF!</f>
        <v>#REF!</v>
      </c>
      <c r="M57" s="197"/>
      <c r="N57" s="214"/>
      <c r="O57" s="197"/>
      <c r="P57" s="214"/>
      <c r="Q57" s="197"/>
      <c r="R57" s="215" t="e">
        <f>'2. ANALISIS DEL RIESGO'!#REF!</f>
        <v>#REF!</v>
      </c>
      <c r="S57" s="197"/>
      <c r="T57" s="215" t="e">
        <f>IF(ISBLANK('2. ANALISIS DEL RIESGO'!#REF!),"",'2. ANALISIS DEL RIESGO'!#REF!)</f>
        <v>#REF!</v>
      </c>
      <c r="U57" s="197"/>
      <c r="V57" s="216"/>
    </row>
    <row r="58" spans="2:22" ht="149.25" hidden="1" customHeight="1" x14ac:dyDescent="0.25">
      <c r="B58" s="135"/>
      <c r="C58" s="135"/>
      <c r="D58" s="136"/>
      <c r="E58" s="183"/>
      <c r="F58" s="194" t="e">
        <f>'1. IDENTIFICACION DEL RIESGO'!#REF!</f>
        <v>#REF!</v>
      </c>
      <c r="G58" s="195"/>
      <c r="H58" s="213" t="e">
        <f>IF(ISBLANK('1. IDENTIFICACION DEL RIESGO'!#REF!),"",'1. IDENTIFICACION DEL RIESGO'!#REF!)</f>
        <v>#REF!</v>
      </c>
      <c r="I58" s="196"/>
      <c r="J58" s="213" t="e">
        <f>IF(ISBLANK('1. IDENTIFICACION DEL RIESGO'!#REF!),"",'1. IDENTIFICACION DEL RIESGO'!#REF!)</f>
        <v>#REF!</v>
      </c>
      <c r="K58" s="196"/>
      <c r="L58" s="213" t="e">
        <f>'2. ANALISIS DEL RIESGO'!#REF!</f>
        <v>#REF!</v>
      </c>
      <c r="M58" s="197"/>
      <c r="N58" s="214"/>
      <c r="O58" s="197"/>
      <c r="P58" s="214"/>
      <c r="Q58" s="197"/>
      <c r="R58" s="215" t="e">
        <f>'2. ANALISIS DEL RIESGO'!#REF!</f>
        <v>#REF!</v>
      </c>
      <c r="S58" s="197"/>
      <c r="T58" s="215" t="e">
        <f>IF(ISBLANK('2. ANALISIS DEL RIESGO'!#REF!),"",'2. ANALISIS DEL RIESGO'!#REF!)</f>
        <v>#REF!</v>
      </c>
      <c r="U58" s="197"/>
      <c r="V58" s="216"/>
    </row>
    <row r="59" spans="2:22" ht="149.25" hidden="1" customHeight="1" x14ac:dyDescent="0.25">
      <c r="B59" s="135"/>
      <c r="C59" s="135"/>
      <c r="D59" s="136"/>
      <c r="E59" s="183"/>
      <c r="F59" s="194" t="e">
        <f>'1. IDENTIFICACION DEL RIESGO'!#REF!</f>
        <v>#REF!</v>
      </c>
      <c r="G59" s="195"/>
      <c r="H59" s="213" t="e">
        <f>IF(ISBLANK('1. IDENTIFICACION DEL RIESGO'!#REF!),"",'1. IDENTIFICACION DEL RIESGO'!#REF!)</f>
        <v>#REF!</v>
      </c>
      <c r="I59" s="196"/>
      <c r="J59" s="213" t="e">
        <f>IF(ISBLANK('1. IDENTIFICACION DEL RIESGO'!#REF!),"",'1. IDENTIFICACION DEL RIESGO'!#REF!)</f>
        <v>#REF!</v>
      </c>
      <c r="K59" s="196"/>
      <c r="L59" s="213" t="e">
        <f>'2. ANALISIS DEL RIESGO'!#REF!</f>
        <v>#REF!</v>
      </c>
      <c r="M59" s="197"/>
      <c r="N59" s="214"/>
      <c r="O59" s="197"/>
      <c r="P59" s="214"/>
      <c r="Q59" s="197"/>
      <c r="R59" s="215" t="e">
        <f>'2. ANALISIS DEL RIESGO'!#REF!</f>
        <v>#REF!</v>
      </c>
      <c r="S59" s="197"/>
      <c r="T59" s="215" t="e">
        <f>IF(ISBLANK('2. ANALISIS DEL RIESGO'!#REF!),"",'2. ANALISIS DEL RIESGO'!#REF!)</f>
        <v>#REF!</v>
      </c>
      <c r="U59" s="197"/>
      <c r="V59" s="216"/>
    </row>
    <row r="60" spans="2:22" ht="149.25" hidden="1" customHeight="1" x14ac:dyDescent="0.25">
      <c r="B60" s="135"/>
      <c r="C60" s="135"/>
      <c r="D60" s="136"/>
      <c r="E60" s="183"/>
      <c r="F60" s="194" t="e">
        <f>'1. IDENTIFICACION DEL RIESGO'!#REF!</f>
        <v>#REF!</v>
      </c>
      <c r="G60" s="195"/>
      <c r="H60" s="213" t="e">
        <f>IF(ISBLANK('1. IDENTIFICACION DEL RIESGO'!#REF!),"",'1. IDENTIFICACION DEL RIESGO'!#REF!)</f>
        <v>#REF!</v>
      </c>
      <c r="I60" s="196"/>
      <c r="J60" s="213" t="e">
        <f>IF(ISBLANK('1. IDENTIFICACION DEL RIESGO'!#REF!),"",'1. IDENTIFICACION DEL RIESGO'!#REF!)</f>
        <v>#REF!</v>
      </c>
      <c r="K60" s="196"/>
      <c r="L60" s="213" t="e">
        <f>'2. ANALISIS DEL RIESGO'!#REF!</f>
        <v>#REF!</v>
      </c>
      <c r="M60" s="197"/>
      <c r="N60" s="214"/>
      <c r="O60" s="197"/>
      <c r="P60" s="214"/>
      <c r="Q60" s="197"/>
      <c r="R60" s="215" t="e">
        <f>'2. ANALISIS DEL RIESGO'!#REF!</f>
        <v>#REF!</v>
      </c>
      <c r="S60" s="197"/>
      <c r="T60" s="215" t="e">
        <f>IF(ISBLANK('2. ANALISIS DEL RIESGO'!#REF!),"",'2. ANALISIS DEL RIESGO'!#REF!)</f>
        <v>#REF!</v>
      </c>
      <c r="U60" s="197"/>
      <c r="V60" s="216"/>
    </row>
    <row r="61" spans="2:22" ht="149.25" hidden="1" customHeight="1" x14ac:dyDescent="0.25">
      <c r="B61" s="135"/>
      <c r="C61" s="135"/>
      <c r="D61" s="136"/>
      <c r="E61" s="183"/>
      <c r="F61" s="194" t="e">
        <f>'1. IDENTIFICACION DEL RIESGO'!#REF!</f>
        <v>#REF!</v>
      </c>
      <c r="G61" s="195"/>
      <c r="H61" s="213" t="e">
        <f>IF(ISBLANK('1. IDENTIFICACION DEL RIESGO'!#REF!),"",'1. IDENTIFICACION DEL RIESGO'!#REF!)</f>
        <v>#REF!</v>
      </c>
      <c r="I61" s="196"/>
      <c r="J61" s="213" t="e">
        <f>IF(ISBLANK('1. IDENTIFICACION DEL RIESGO'!#REF!),"",'1. IDENTIFICACION DEL RIESGO'!#REF!)</f>
        <v>#REF!</v>
      </c>
      <c r="K61" s="196"/>
      <c r="L61" s="213" t="e">
        <f>'2. ANALISIS DEL RIESGO'!#REF!</f>
        <v>#REF!</v>
      </c>
      <c r="M61" s="197"/>
      <c r="N61" s="214"/>
      <c r="O61" s="197"/>
      <c r="P61" s="214"/>
      <c r="Q61" s="197"/>
      <c r="R61" s="215" t="e">
        <f>'2. ANALISIS DEL RIESGO'!#REF!</f>
        <v>#REF!</v>
      </c>
      <c r="S61" s="197"/>
      <c r="T61" s="215" t="e">
        <f>IF(ISBLANK('2. ANALISIS DEL RIESGO'!#REF!),"",'2. ANALISIS DEL RIESGO'!#REF!)</f>
        <v>#REF!</v>
      </c>
      <c r="U61" s="197"/>
      <c r="V61" s="216"/>
    </row>
    <row r="62" spans="2:22" ht="149.25" hidden="1" customHeight="1" x14ac:dyDescent="0.25">
      <c r="B62" s="135"/>
      <c r="C62" s="135"/>
      <c r="D62" s="136"/>
      <c r="E62" s="183"/>
      <c r="F62" s="194" t="e">
        <f>'1. IDENTIFICACION DEL RIESGO'!#REF!</f>
        <v>#REF!</v>
      </c>
      <c r="G62" s="195"/>
      <c r="H62" s="213" t="e">
        <f>IF(ISBLANK('1. IDENTIFICACION DEL RIESGO'!#REF!),"",'1. IDENTIFICACION DEL RIESGO'!#REF!)</f>
        <v>#REF!</v>
      </c>
      <c r="I62" s="196"/>
      <c r="J62" s="213" t="e">
        <f>IF(ISBLANK('1. IDENTIFICACION DEL RIESGO'!#REF!),"",'1. IDENTIFICACION DEL RIESGO'!#REF!)</f>
        <v>#REF!</v>
      </c>
      <c r="K62" s="196"/>
      <c r="L62" s="213" t="e">
        <f>'2. ANALISIS DEL RIESGO'!#REF!</f>
        <v>#REF!</v>
      </c>
      <c r="M62" s="197"/>
      <c r="N62" s="214"/>
      <c r="O62" s="197"/>
      <c r="P62" s="214"/>
      <c r="Q62" s="197"/>
      <c r="R62" s="215" t="e">
        <f>'2. ANALISIS DEL RIESGO'!#REF!</f>
        <v>#REF!</v>
      </c>
      <c r="S62" s="197"/>
      <c r="T62" s="215" t="e">
        <f>IF(ISBLANK('2. ANALISIS DEL RIESGO'!#REF!),"",'2. ANALISIS DEL RIESGO'!#REF!)</f>
        <v>#REF!</v>
      </c>
      <c r="U62" s="197"/>
      <c r="V62" s="216"/>
    </row>
    <row r="63" spans="2:22" ht="149.25" hidden="1" customHeight="1" x14ac:dyDescent="0.25">
      <c r="B63" s="135"/>
      <c r="C63" s="135"/>
      <c r="D63" s="136"/>
      <c r="E63" s="183"/>
      <c r="F63" s="194" t="e">
        <f>'1. IDENTIFICACION DEL RIESGO'!#REF!</f>
        <v>#REF!</v>
      </c>
      <c r="G63" s="195"/>
      <c r="H63" s="213" t="e">
        <f>IF(ISBLANK('1. IDENTIFICACION DEL RIESGO'!#REF!),"",'1. IDENTIFICACION DEL RIESGO'!#REF!)</f>
        <v>#REF!</v>
      </c>
      <c r="I63" s="196"/>
      <c r="J63" s="213" t="e">
        <f>IF(ISBLANK('1. IDENTIFICACION DEL RIESGO'!#REF!),"",'1. IDENTIFICACION DEL RIESGO'!#REF!)</f>
        <v>#REF!</v>
      </c>
      <c r="K63" s="196"/>
      <c r="L63" s="213" t="e">
        <f>'2. ANALISIS DEL RIESGO'!#REF!</f>
        <v>#REF!</v>
      </c>
      <c r="M63" s="197"/>
      <c r="N63" s="214"/>
      <c r="O63" s="197"/>
      <c r="P63" s="214"/>
      <c r="Q63" s="197"/>
      <c r="R63" s="215" t="e">
        <f>'2. ANALISIS DEL RIESGO'!#REF!</f>
        <v>#REF!</v>
      </c>
      <c r="S63" s="197"/>
      <c r="T63" s="215" t="e">
        <f>IF(ISBLANK('2. ANALISIS DEL RIESGO'!#REF!),"",'2. ANALISIS DEL RIESGO'!#REF!)</f>
        <v>#REF!</v>
      </c>
      <c r="U63" s="197"/>
      <c r="V63" s="216"/>
    </row>
    <row r="64" spans="2:22" ht="149.25" hidden="1" customHeight="1" x14ac:dyDescent="0.25">
      <c r="B64" s="135"/>
      <c r="C64" s="135"/>
      <c r="D64" s="136"/>
      <c r="E64" s="183"/>
      <c r="F64" s="194" t="e">
        <f>'1. IDENTIFICACION DEL RIESGO'!#REF!</f>
        <v>#REF!</v>
      </c>
      <c r="G64" s="195"/>
      <c r="H64" s="213" t="e">
        <f>IF(ISBLANK('1. IDENTIFICACION DEL RIESGO'!#REF!),"",'1. IDENTIFICACION DEL RIESGO'!#REF!)</f>
        <v>#REF!</v>
      </c>
      <c r="I64" s="196"/>
      <c r="J64" s="213" t="e">
        <f>IF(ISBLANK('1. IDENTIFICACION DEL RIESGO'!#REF!),"",'1. IDENTIFICACION DEL RIESGO'!#REF!)</f>
        <v>#REF!</v>
      </c>
      <c r="K64" s="196"/>
      <c r="L64" s="213" t="e">
        <f>'2. ANALISIS DEL RIESGO'!#REF!</f>
        <v>#REF!</v>
      </c>
      <c r="M64" s="197"/>
      <c r="N64" s="214"/>
      <c r="O64" s="197"/>
      <c r="P64" s="214"/>
      <c r="Q64" s="197"/>
      <c r="R64" s="215" t="e">
        <f>'2. ANALISIS DEL RIESGO'!#REF!</f>
        <v>#REF!</v>
      </c>
      <c r="S64" s="197"/>
      <c r="T64" s="215" t="e">
        <f>IF(ISBLANK('2. ANALISIS DEL RIESGO'!#REF!),"",'2. ANALISIS DEL RIESGO'!#REF!)</f>
        <v>#REF!</v>
      </c>
      <c r="U64" s="197"/>
      <c r="V64" s="216"/>
    </row>
    <row r="65" spans="2:22" ht="149.25" hidden="1" customHeight="1" x14ac:dyDescent="0.25">
      <c r="B65" s="135"/>
      <c r="C65" s="135"/>
      <c r="D65" s="136"/>
      <c r="E65" s="183"/>
      <c r="F65" s="194" t="e">
        <f>'1. IDENTIFICACION DEL RIESGO'!#REF!</f>
        <v>#REF!</v>
      </c>
      <c r="G65" s="195"/>
      <c r="H65" s="213" t="e">
        <f>IF(ISBLANK('1. IDENTIFICACION DEL RIESGO'!#REF!),"",'1. IDENTIFICACION DEL RIESGO'!#REF!)</f>
        <v>#REF!</v>
      </c>
      <c r="I65" s="196"/>
      <c r="J65" s="213" t="e">
        <f>IF(ISBLANK('1. IDENTIFICACION DEL RIESGO'!#REF!),"",'1. IDENTIFICACION DEL RIESGO'!#REF!)</f>
        <v>#REF!</v>
      </c>
      <c r="K65" s="196"/>
      <c r="L65" s="213" t="e">
        <f>'2. ANALISIS DEL RIESGO'!#REF!</f>
        <v>#REF!</v>
      </c>
      <c r="M65" s="197"/>
      <c r="N65" s="214"/>
      <c r="O65" s="197"/>
      <c r="P65" s="214"/>
      <c r="Q65" s="197"/>
      <c r="R65" s="215" t="e">
        <f>'2. ANALISIS DEL RIESGO'!#REF!</f>
        <v>#REF!</v>
      </c>
      <c r="S65" s="197"/>
      <c r="T65" s="215" t="e">
        <f>IF(ISBLANK('2. ANALISIS DEL RIESGO'!#REF!),"",'2. ANALISIS DEL RIESGO'!#REF!)</f>
        <v>#REF!</v>
      </c>
      <c r="U65" s="197"/>
      <c r="V65" s="216"/>
    </row>
    <row r="66" spans="2:22" ht="149.25" hidden="1" customHeight="1" x14ac:dyDescent="0.25">
      <c r="B66" s="135"/>
      <c r="C66" s="135"/>
      <c r="D66" s="136"/>
      <c r="E66" s="183"/>
      <c r="F66" s="194" t="e">
        <f>'1. IDENTIFICACION DEL RIESGO'!#REF!</f>
        <v>#REF!</v>
      </c>
      <c r="G66" s="195"/>
      <c r="H66" s="213" t="e">
        <f>IF(ISBLANK('1. IDENTIFICACION DEL RIESGO'!#REF!),"",'1. IDENTIFICACION DEL RIESGO'!#REF!)</f>
        <v>#REF!</v>
      </c>
      <c r="I66" s="196"/>
      <c r="J66" s="213" t="e">
        <f>IF(ISBLANK('1. IDENTIFICACION DEL RIESGO'!#REF!),"",'1. IDENTIFICACION DEL RIESGO'!#REF!)</f>
        <v>#REF!</v>
      </c>
      <c r="K66" s="196"/>
      <c r="L66" s="213" t="e">
        <f>'2. ANALISIS DEL RIESGO'!#REF!</f>
        <v>#REF!</v>
      </c>
      <c r="M66" s="197"/>
      <c r="N66" s="214"/>
      <c r="O66" s="197"/>
      <c r="P66" s="214"/>
      <c r="Q66" s="197"/>
      <c r="R66" s="215" t="e">
        <f>'2. ANALISIS DEL RIESGO'!#REF!</f>
        <v>#REF!</v>
      </c>
      <c r="S66" s="197"/>
      <c r="T66" s="215" t="e">
        <f>IF(ISBLANK('2. ANALISIS DEL RIESGO'!#REF!),"",'2. ANALISIS DEL RIESGO'!#REF!)</f>
        <v>#REF!</v>
      </c>
      <c r="U66" s="197"/>
      <c r="V66" s="216"/>
    </row>
    <row r="102" spans="1:7" x14ac:dyDescent="0.25">
      <c r="B102" s="9"/>
      <c r="C102" s="9"/>
      <c r="D102" s="75"/>
      <c r="E102" s="9"/>
      <c r="F102" s="9"/>
      <c r="G102" s="9"/>
    </row>
    <row r="103" spans="1:7" x14ac:dyDescent="0.25">
      <c r="A103" s="9"/>
      <c r="B103" s="9"/>
      <c r="C103" s="9"/>
      <c r="D103" s="75"/>
      <c r="E103" s="9"/>
      <c r="F103" s="9"/>
      <c r="G103" s="9"/>
    </row>
    <row r="104" spans="1:7" x14ac:dyDescent="0.25">
      <c r="A104" s="9"/>
      <c r="B104" s="9"/>
      <c r="C104" s="9"/>
      <c r="D104" s="75"/>
      <c r="E104" s="9"/>
      <c r="F104" s="9"/>
      <c r="G104" s="9"/>
    </row>
    <row r="105" spans="1:7" x14ac:dyDescent="0.25">
      <c r="A105" s="9"/>
      <c r="B105" s="9"/>
      <c r="C105" s="9"/>
      <c r="D105" s="75"/>
      <c r="E105" s="9"/>
      <c r="F105" s="9"/>
      <c r="G105" s="9"/>
    </row>
    <row r="106" spans="1:7" x14ac:dyDescent="0.25">
      <c r="A106" s="9"/>
      <c r="B106" s="9"/>
      <c r="C106" s="9"/>
      <c r="D106" s="75"/>
      <c r="E106" s="9"/>
      <c r="F106" s="9"/>
      <c r="G106" s="9"/>
    </row>
    <row r="107" spans="1:7" x14ac:dyDescent="0.25">
      <c r="A107" s="9"/>
      <c r="B107" s="9"/>
      <c r="C107" s="9"/>
      <c r="D107" s="75"/>
      <c r="E107" s="9"/>
      <c r="F107" s="9"/>
      <c r="G107" s="9"/>
    </row>
    <row r="108" spans="1:7" x14ac:dyDescent="0.25">
      <c r="A108" s="9"/>
      <c r="B108" s="9"/>
      <c r="C108" s="9"/>
      <c r="D108" s="75"/>
      <c r="E108" s="9"/>
      <c r="F108" s="9"/>
      <c r="G108" s="9"/>
    </row>
    <row r="109" spans="1:7" x14ac:dyDescent="0.25">
      <c r="A109" s="9"/>
      <c r="B109" s="9"/>
      <c r="C109" s="9"/>
      <c r="D109" s="75"/>
      <c r="E109" s="9"/>
      <c r="F109" s="9"/>
      <c r="G109" s="9"/>
    </row>
    <row r="110" spans="1:7" x14ac:dyDescent="0.25">
      <c r="A110" s="9"/>
      <c r="B110" s="9"/>
      <c r="C110" s="9"/>
      <c r="D110" s="75"/>
      <c r="E110" s="9"/>
      <c r="F110" s="9"/>
      <c r="G110" s="9"/>
    </row>
    <row r="111" spans="1:7" x14ac:dyDescent="0.25">
      <c r="A111" s="9"/>
      <c r="B111" s="9"/>
      <c r="C111" s="9"/>
      <c r="D111" s="75"/>
      <c r="E111" s="9"/>
      <c r="F111" s="9"/>
      <c r="G111" s="9"/>
    </row>
    <row r="112" spans="1:7" x14ac:dyDescent="0.25">
      <c r="A112" s="9"/>
      <c r="B112" s="9"/>
      <c r="C112" s="9"/>
      <c r="D112" s="75"/>
      <c r="E112" s="9"/>
      <c r="F112" s="9"/>
      <c r="G112" s="9"/>
    </row>
    <row r="113" spans="1:7" x14ac:dyDescent="0.25">
      <c r="A113" s="9"/>
      <c r="B113" s="9"/>
      <c r="C113" s="9"/>
      <c r="D113" s="75"/>
      <c r="E113" s="9"/>
      <c r="F113" s="9"/>
      <c r="G113" s="9"/>
    </row>
    <row r="114" spans="1:7" x14ac:dyDescent="0.25">
      <c r="A114" s="9"/>
      <c r="B114" s="9"/>
      <c r="C114" s="9"/>
      <c r="D114" s="75"/>
      <c r="E114" s="9"/>
      <c r="F114" s="9"/>
      <c r="G114" s="9"/>
    </row>
    <row r="115" spans="1:7" x14ac:dyDescent="0.25">
      <c r="A115" s="9"/>
      <c r="B115" s="9"/>
      <c r="C115" s="9"/>
      <c r="D115" s="75"/>
      <c r="E115" s="9"/>
      <c r="F115" s="9"/>
      <c r="G115" s="9"/>
    </row>
    <row r="116" spans="1:7" x14ac:dyDescent="0.25">
      <c r="A116" s="9"/>
      <c r="B116" s="9"/>
      <c r="C116" s="9"/>
      <c r="D116" s="75"/>
      <c r="E116" s="9"/>
      <c r="F116" s="9"/>
      <c r="G116" s="9"/>
    </row>
    <row r="117" spans="1:7" x14ac:dyDescent="0.25">
      <c r="A117" s="9"/>
      <c r="B117" s="9"/>
      <c r="C117" s="9"/>
      <c r="D117" s="75"/>
      <c r="E117" s="9"/>
      <c r="F117" s="9"/>
      <c r="G117" s="9"/>
    </row>
    <row r="118" spans="1:7" x14ac:dyDescent="0.25">
      <c r="A118" s="9"/>
      <c r="B118" s="9"/>
      <c r="C118" s="9"/>
      <c r="D118" s="75"/>
      <c r="E118" s="9"/>
      <c r="F118" s="9"/>
      <c r="G118" s="9"/>
    </row>
    <row r="119" spans="1:7" x14ac:dyDescent="0.25">
      <c r="A119" s="9"/>
      <c r="B119" s="9"/>
      <c r="C119" s="9"/>
      <c r="D119" s="75"/>
      <c r="E119" s="9"/>
      <c r="F119" s="9"/>
      <c r="G119" s="9"/>
    </row>
    <row r="120" spans="1:7" x14ac:dyDescent="0.25">
      <c r="A120" s="9"/>
      <c r="B120" s="9"/>
      <c r="C120" s="9"/>
      <c r="D120" s="75"/>
      <c r="E120" s="9"/>
      <c r="F120" s="9"/>
      <c r="G120" s="9"/>
    </row>
    <row r="121" spans="1:7" x14ac:dyDescent="0.25">
      <c r="A121" s="9"/>
      <c r="B121" s="9"/>
      <c r="C121" s="9"/>
      <c r="D121" s="75"/>
      <c r="E121" s="9"/>
      <c r="F121" s="9"/>
      <c r="G121" s="9"/>
    </row>
    <row r="122" spans="1:7" x14ac:dyDescent="0.25">
      <c r="A122" s="9"/>
      <c r="B122" s="9"/>
      <c r="C122" s="9"/>
      <c r="D122" s="75"/>
      <c r="E122" s="9"/>
      <c r="F122" s="9"/>
      <c r="G122" s="9"/>
    </row>
    <row r="123" spans="1:7" x14ac:dyDescent="0.25">
      <c r="A123" s="9"/>
      <c r="B123" s="9"/>
      <c r="C123" s="9"/>
      <c r="D123" s="75"/>
      <c r="E123" s="9"/>
      <c r="F123" s="9"/>
      <c r="G123" s="9"/>
    </row>
    <row r="124" spans="1:7" x14ac:dyDescent="0.25">
      <c r="A124" s="9"/>
      <c r="B124" s="9"/>
      <c r="C124" s="9"/>
      <c r="D124" s="75"/>
      <c r="E124" s="9"/>
      <c r="F124" s="9"/>
      <c r="G124" s="9"/>
    </row>
    <row r="125" spans="1:7" x14ac:dyDescent="0.25">
      <c r="A125" s="9"/>
      <c r="B125" s="9"/>
      <c r="C125" s="9"/>
      <c r="D125" s="75"/>
      <c r="E125" s="9"/>
      <c r="F125" s="9"/>
      <c r="G125" s="9"/>
    </row>
    <row r="126" spans="1:7" x14ac:dyDescent="0.25">
      <c r="A126" s="9"/>
      <c r="B126" s="9"/>
      <c r="C126" s="9"/>
      <c r="D126" s="75"/>
      <c r="E126" s="9"/>
      <c r="F126" s="9"/>
      <c r="G126" s="9"/>
    </row>
    <row r="127" spans="1:7" x14ac:dyDescent="0.25">
      <c r="A127" s="9"/>
      <c r="B127" s="9"/>
      <c r="C127" s="9"/>
      <c r="D127" s="75"/>
      <c r="E127" s="9"/>
      <c r="F127" s="9"/>
      <c r="G127" s="9"/>
    </row>
    <row r="128" spans="1:7" x14ac:dyDescent="0.25">
      <c r="A128" s="9"/>
      <c r="B128" s="9"/>
      <c r="C128" s="9"/>
      <c r="D128" s="75"/>
      <c r="E128" s="9"/>
      <c r="F128" s="9"/>
      <c r="G128" s="9"/>
    </row>
    <row r="129" spans="1:7" x14ac:dyDescent="0.25">
      <c r="A129" s="9"/>
      <c r="B129" s="9"/>
      <c r="C129" s="9"/>
      <c r="D129" s="75"/>
      <c r="E129" s="9"/>
      <c r="F129" s="9"/>
      <c r="G129" s="9"/>
    </row>
    <row r="130" spans="1:7" x14ac:dyDescent="0.25">
      <c r="A130" s="9"/>
      <c r="B130" s="9"/>
      <c r="C130" s="9"/>
      <c r="D130" s="75"/>
      <c r="E130" s="9"/>
      <c r="F130" s="9"/>
      <c r="G130" s="9"/>
    </row>
    <row r="131" spans="1:7" x14ac:dyDescent="0.25">
      <c r="A131" s="9"/>
      <c r="B131" s="9"/>
      <c r="C131" s="9"/>
      <c r="D131" s="75"/>
      <c r="E131" s="9"/>
      <c r="F131" s="9"/>
      <c r="G131" s="9"/>
    </row>
    <row r="132" spans="1:7" x14ac:dyDescent="0.25">
      <c r="A132" s="9"/>
      <c r="B132" s="9"/>
      <c r="C132" s="9"/>
      <c r="D132" s="75"/>
      <c r="E132" s="9"/>
      <c r="F132" s="9"/>
      <c r="G132" s="9"/>
    </row>
    <row r="133" spans="1:7" x14ac:dyDescent="0.25">
      <c r="A133" s="9"/>
      <c r="B133" s="9"/>
      <c r="C133" s="9"/>
      <c r="D133" s="75"/>
      <c r="E133" s="9"/>
      <c r="F133" s="9"/>
      <c r="G133" s="9"/>
    </row>
    <row r="134" spans="1:7" x14ac:dyDescent="0.25">
      <c r="A134" s="9"/>
      <c r="B134" s="9"/>
      <c r="C134" s="9"/>
      <c r="D134" s="75"/>
      <c r="E134" s="9"/>
      <c r="F134" s="9"/>
      <c r="G134" s="9"/>
    </row>
    <row r="135" spans="1:7" x14ac:dyDescent="0.25">
      <c r="A135" s="9"/>
      <c r="B135" s="9"/>
      <c r="C135" s="9"/>
      <c r="D135" s="75"/>
      <c r="E135" s="9"/>
      <c r="F135" s="9"/>
      <c r="G135" s="9"/>
    </row>
    <row r="136" spans="1:7" x14ac:dyDescent="0.25">
      <c r="A136" s="9"/>
      <c r="B136" s="9"/>
      <c r="C136" s="9"/>
      <c r="D136" s="75"/>
      <c r="E136" s="9"/>
      <c r="F136" s="9"/>
      <c r="G136" s="9"/>
    </row>
    <row r="137" spans="1:7" x14ac:dyDescent="0.25">
      <c r="A137" s="9"/>
      <c r="B137" s="9"/>
      <c r="C137" s="9"/>
      <c r="D137" s="75"/>
      <c r="E137" s="9"/>
      <c r="F137" s="9"/>
      <c r="G137" s="9"/>
    </row>
    <row r="138" spans="1:7" x14ac:dyDescent="0.25">
      <c r="A138" s="9"/>
      <c r="B138" s="9"/>
      <c r="C138" s="9"/>
      <c r="D138" s="75"/>
      <c r="E138" s="9"/>
      <c r="F138" s="9"/>
      <c r="G138" s="9"/>
    </row>
    <row r="139" spans="1:7" x14ac:dyDescent="0.25">
      <c r="A139" s="9"/>
      <c r="B139" s="9"/>
      <c r="C139" s="9"/>
      <c r="D139" s="75"/>
      <c r="E139" s="9"/>
      <c r="F139" s="9"/>
      <c r="G139" s="9"/>
    </row>
    <row r="140" spans="1:7" x14ac:dyDescent="0.25">
      <c r="A140" s="9"/>
      <c r="B140" s="9"/>
      <c r="C140" s="9"/>
      <c r="D140" s="75"/>
      <c r="E140" s="9"/>
      <c r="F140" s="9"/>
      <c r="G140" s="9"/>
    </row>
    <row r="141" spans="1:7" x14ac:dyDescent="0.25">
      <c r="A141" s="9"/>
      <c r="B141" s="9"/>
      <c r="C141" s="9"/>
      <c r="D141" s="75"/>
      <c r="E141" s="9"/>
      <c r="F141" s="9"/>
      <c r="G141" s="9"/>
    </row>
    <row r="142" spans="1:7" x14ac:dyDescent="0.25">
      <c r="A142" s="9"/>
      <c r="B142" s="9"/>
      <c r="C142" s="9"/>
      <c r="D142" s="75"/>
      <c r="E142" s="9"/>
      <c r="F142" s="9"/>
      <c r="G142" s="9"/>
    </row>
    <row r="143" spans="1:7" x14ac:dyDescent="0.25">
      <c r="A143" s="9"/>
      <c r="B143" s="9"/>
      <c r="C143" s="9"/>
      <c r="D143" s="75"/>
      <c r="E143" s="9"/>
      <c r="F143" s="9"/>
      <c r="G143" s="9"/>
    </row>
    <row r="144" spans="1:7" x14ac:dyDescent="0.25">
      <c r="A144" s="9"/>
      <c r="B144" s="9"/>
      <c r="C144" s="9"/>
      <c r="D144" s="75"/>
      <c r="E144" s="9"/>
      <c r="F144" s="9"/>
      <c r="G144" s="9"/>
    </row>
    <row r="145" spans="1:7" x14ac:dyDescent="0.25">
      <c r="A145" s="9"/>
      <c r="B145" s="9"/>
      <c r="C145" s="9"/>
      <c r="D145" s="75"/>
      <c r="E145" s="9"/>
      <c r="F145" s="9"/>
      <c r="G145" s="9"/>
    </row>
    <row r="146" spans="1:7" x14ac:dyDescent="0.25">
      <c r="A146" s="9"/>
      <c r="B146" s="9"/>
      <c r="C146" s="9"/>
      <c r="D146" s="75"/>
      <c r="E146" s="9"/>
      <c r="F146" s="9"/>
      <c r="G146" s="9"/>
    </row>
    <row r="147" spans="1:7" x14ac:dyDescent="0.25">
      <c r="A147" s="9"/>
      <c r="B147" s="9"/>
      <c r="C147" s="9"/>
      <c r="D147" s="75"/>
      <c r="E147" s="9"/>
      <c r="F147" s="9"/>
      <c r="G147" s="9"/>
    </row>
    <row r="148" spans="1:7" x14ac:dyDescent="0.25">
      <c r="A148" s="9"/>
      <c r="B148" s="9"/>
      <c r="C148" s="9"/>
      <c r="D148" s="75"/>
      <c r="E148" s="9"/>
      <c r="F148" s="9"/>
      <c r="G148" s="9"/>
    </row>
    <row r="149" spans="1:7" x14ac:dyDescent="0.25">
      <c r="A149" s="9"/>
      <c r="B149" s="9"/>
      <c r="C149" s="9"/>
      <c r="D149" s="75"/>
      <c r="E149" s="9"/>
      <c r="F149" s="9"/>
      <c r="G149" s="9"/>
    </row>
    <row r="150" spans="1:7" x14ac:dyDescent="0.25">
      <c r="A150" s="9"/>
      <c r="B150" s="9"/>
      <c r="C150" s="9"/>
      <c r="D150" s="75"/>
      <c r="E150" s="9"/>
      <c r="F150" s="9"/>
      <c r="G150" s="9"/>
    </row>
    <row r="151" spans="1:7" x14ac:dyDescent="0.25">
      <c r="A151" s="9"/>
      <c r="B151" s="9"/>
      <c r="C151" s="9"/>
      <c r="D151" s="75"/>
      <c r="E151" s="9"/>
      <c r="F151" s="9"/>
      <c r="G151" s="9"/>
    </row>
    <row r="152" spans="1:7" x14ac:dyDescent="0.25">
      <c r="A152" s="9"/>
      <c r="B152" s="9"/>
      <c r="C152" s="9"/>
      <c r="D152" s="75"/>
      <c r="E152" s="9"/>
      <c r="F152" s="9"/>
      <c r="G152" s="9"/>
    </row>
    <row r="153" spans="1:7" x14ac:dyDescent="0.25">
      <c r="A153" s="9"/>
      <c r="B153" s="9"/>
      <c r="C153" s="9"/>
      <c r="D153" s="75"/>
      <c r="E153" s="9"/>
      <c r="F153" s="9"/>
      <c r="G153" s="9"/>
    </row>
    <row r="154" spans="1:7" x14ac:dyDescent="0.25">
      <c r="A154" s="9"/>
      <c r="B154" s="9"/>
      <c r="C154" s="9"/>
      <c r="D154" s="75"/>
      <c r="E154" s="9"/>
      <c r="F154" s="9"/>
      <c r="G154" s="9"/>
    </row>
    <row r="155" spans="1:7" x14ac:dyDescent="0.25">
      <c r="A155" s="9"/>
      <c r="B155" s="9"/>
      <c r="C155" s="9"/>
      <c r="D155" s="75"/>
      <c r="E155" s="9"/>
      <c r="F155" s="9"/>
      <c r="G155" s="9"/>
    </row>
    <row r="156" spans="1:7" x14ac:dyDescent="0.25">
      <c r="A156" s="9"/>
      <c r="B156" s="9"/>
      <c r="C156" s="9"/>
      <c r="D156" s="75"/>
      <c r="E156" s="9"/>
      <c r="F156" s="9"/>
      <c r="G156" s="9"/>
    </row>
    <row r="157" spans="1:7" x14ac:dyDescent="0.25">
      <c r="A157" s="9"/>
      <c r="B157" s="9"/>
      <c r="C157" s="9"/>
      <c r="D157" s="75"/>
      <c r="E157" s="9"/>
      <c r="F157" s="9"/>
      <c r="G157" s="9"/>
    </row>
    <row r="158" spans="1:7" x14ac:dyDescent="0.25">
      <c r="A158" s="9"/>
      <c r="B158" s="9"/>
      <c r="C158" s="9"/>
      <c r="D158" s="75"/>
      <c r="E158" s="9"/>
      <c r="F158" s="9"/>
      <c r="G158" s="9"/>
    </row>
    <row r="159" spans="1:7" x14ac:dyDescent="0.25">
      <c r="A159" s="9"/>
      <c r="B159" s="9"/>
      <c r="C159" s="9"/>
      <c r="D159" s="75"/>
      <c r="E159" s="9"/>
      <c r="F159" s="9"/>
      <c r="G159" s="9"/>
    </row>
    <row r="160" spans="1:7" x14ac:dyDescent="0.25">
      <c r="A160" s="9"/>
      <c r="B160" s="9"/>
      <c r="C160" s="9"/>
      <c r="D160" s="75"/>
      <c r="E160" s="9"/>
      <c r="F160" s="9"/>
      <c r="G160" s="9"/>
    </row>
    <row r="161" spans="1:7" x14ac:dyDescent="0.25">
      <c r="A161" s="9"/>
      <c r="B161" s="9"/>
      <c r="C161" s="9"/>
      <c r="D161" s="75"/>
      <c r="E161" s="9"/>
      <c r="F161" s="9"/>
      <c r="G161" s="9"/>
    </row>
    <row r="162" spans="1:7" x14ac:dyDescent="0.25">
      <c r="A162" s="9"/>
      <c r="B162" s="9"/>
      <c r="C162" s="9"/>
      <c r="D162" s="75"/>
      <c r="E162" s="9"/>
      <c r="F162" s="9"/>
      <c r="G162" s="9"/>
    </row>
    <row r="163" spans="1:7" x14ac:dyDescent="0.25">
      <c r="A163" s="9"/>
      <c r="B163" s="9"/>
      <c r="C163" s="9"/>
      <c r="D163" s="75"/>
      <c r="E163" s="9"/>
      <c r="F163" s="9"/>
      <c r="G163" s="9"/>
    </row>
    <row r="164" spans="1:7" x14ac:dyDescent="0.25">
      <c r="A164" s="9"/>
      <c r="B164" s="9"/>
      <c r="C164" s="9"/>
      <c r="D164" s="75"/>
      <c r="E164" s="9"/>
      <c r="F164" s="9"/>
      <c r="G164" s="9"/>
    </row>
    <row r="165" spans="1:7" x14ac:dyDescent="0.25">
      <c r="A165" s="9"/>
      <c r="B165" s="9"/>
      <c r="C165" s="9"/>
      <c r="D165" s="75"/>
      <c r="E165" s="9"/>
      <c r="F165" s="9"/>
      <c r="G165" s="9"/>
    </row>
    <row r="166" spans="1:7" x14ac:dyDescent="0.25">
      <c r="A166" s="9"/>
      <c r="B166" s="9"/>
      <c r="C166" s="9"/>
      <c r="D166" s="75"/>
      <c r="E166" s="9"/>
      <c r="F166" s="9"/>
      <c r="G166" s="9"/>
    </row>
    <row r="167" spans="1:7" x14ac:dyDescent="0.25">
      <c r="A167" s="9"/>
      <c r="B167" s="9"/>
      <c r="C167" s="9"/>
      <c r="D167" s="75"/>
      <c r="E167" s="9"/>
      <c r="F167" s="9"/>
      <c r="G167" s="9"/>
    </row>
    <row r="168" spans="1:7" x14ac:dyDescent="0.25">
      <c r="A168" s="9"/>
      <c r="B168" s="9"/>
      <c r="C168" s="9"/>
      <c r="D168" s="75"/>
      <c r="E168" s="9"/>
      <c r="F168" s="9"/>
      <c r="G168" s="9"/>
    </row>
    <row r="169" spans="1:7" x14ac:dyDescent="0.25">
      <c r="A169" s="9"/>
      <c r="B169" s="9"/>
      <c r="C169" s="9"/>
      <c r="D169" s="75"/>
      <c r="E169" s="9"/>
      <c r="F169" s="9"/>
      <c r="G169" s="9"/>
    </row>
    <row r="170" spans="1:7" x14ac:dyDescent="0.25">
      <c r="A170" s="9"/>
      <c r="B170" s="9"/>
      <c r="C170" s="9"/>
      <c r="D170" s="75"/>
      <c r="E170" s="9"/>
      <c r="F170" s="9"/>
      <c r="G170" s="9"/>
    </row>
    <row r="171" spans="1:7" x14ac:dyDescent="0.25">
      <c r="A171" s="9"/>
      <c r="B171" s="9"/>
      <c r="C171" s="9"/>
      <c r="D171" s="75"/>
      <c r="E171" s="9"/>
      <c r="F171" s="9"/>
      <c r="G171" s="9"/>
    </row>
    <row r="172" spans="1:7" x14ac:dyDescent="0.25">
      <c r="A172" s="9"/>
      <c r="B172" s="9"/>
      <c r="C172" s="9"/>
      <c r="D172" s="75"/>
      <c r="E172" s="9"/>
      <c r="F172" s="9"/>
      <c r="G172" s="9"/>
    </row>
    <row r="173" spans="1:7" x14ac:dyDescent="0.25">
      <c r="A173" s="9"/>
      <c r="B173" s="9"/>
      <c r="C173" s="9"/>
      <c r="D173" s="75"/>
      <c r="E173" s="9"/>
      <c r="F173" s="9"/>
      <c r="G173" s="9"/>
    </row>
    <row r="174" spans="1:7" x14ac:dyDescent="0.25">
      <c r="A174" s="9"/>
      <c r="B174" s="9"/>
      <c r="C174" s="9"/>
      <c r="D174" s="75"/>
      <c r="E174" s="9"/>
      <c r="F174" s="9"/>
      <c r="G174" s="9"/>
    </row>
    <row r="175" spans="1:7" x14ac:dyDescent="0.25">
      <c r="A175" s="9"/>
      <c r="B175" s="9"/>
      <c r="C175" s="9"/>
      <c r="D175" s="75"/>
      <c r="E175" s="9"/>
      <c r="F175" s="9"/>
      <c r="G175" s="9"/>
    </row>
    <row r="176" spans="1:7" x14ac:dyDescent="0.25">
      <c r="A176" s="9"/>
      <c r="B176" s="9"/>
      <c r="C176" s="9"/>
      <c r="D176" s="75"/>
      <c r="E176" s="9"/>
      <c r="F176" s="9"/>
      <c r="G176" s="9"/>
    </row>
    <row r="177" spans="1:7" x14ac:dyDescent="0.25">
      <c r="A177" s="9"/>
      <c r="B177" s="9"/>
      <c r="C177" s="9"/>
      <c r="D177" s="75"/>
      <c r="E177" s="9"/>
      <c r="F177" s="9"/>
      <c r="G177" s="9"/>
    </row>
    <row r="178" spans="1:7" x14ac:dyDescent="0.25">
      <c r="A178" s="9"/>
      <c r="B178" s="9"/>
      <c r="C178" s="9"/>
      <c r="D178" s="75"/>
      <c r="E178" s="9"/>
      <c r="F178" s="9"/>
      <c r="G178" s="9"/>
    </row>
    <row r="179" spans="1:7" x14ac:dyDescent="0.25">
      <c r="A179" s="9"/>
      <c r="B179" s="9"/>
      <c r="C179" s="9"/>
      <c r="D179" s="75"/>
      <c r="E179" s="9"/>
      <c r="F179" s="9"/>
      <c r="G179" s="9"/>
    </row>
    <row r="180" spans="1:7" x14ac:dyDescent="0.25">
      <c r="A180" s="9"/>
      <c r="B180" s="9"/>
      <c r="C180" s="9"/>
      <c r="D180" s="75"/>
      <c r="E180" s="9"/>
      <c r="F180" s="9"/>
      <c r="G180" s="9"/>
    </row>
    <row r="181" spans="1:7" x14ac:dyDescent="0.25">
      <c r="A181" s="9"/>
      <c r="B181" s="9"/>
      <c r="C181" s="9"/>
      <c r="D181" s="75"/>
      <c r="E181" s="9"/>
      <c r="F181" s="9"/>
      <c r="G181" s="9"/>
    </row>
    <row r="182" spans="1:7" x14ac:dyDescent="0.25">
      <c r="A182" s="9"/>
      <c r="B182" s="9"/>
      <c r="C182" s="9"/>
      <c r="D182" s="75"/>
      <c r="E182" s="9"/>
      <c r="F182" s="9"/>
      <c r="G182" s="9"/>
    </row>
    <row r="183" spans="1:7" x14ac:dyDescent="0.25">
      <c r="A183" s="9"/>
      <c r="B183" s="9"/>
      <c r="C183" s="9"/>
      <c r="D183" s="75"/>
      <c r="E183" s="9"/>
      <c r="F183" s="9"/>
      <c r="G183" s="9"/>
    </row>
    <row r="184" spans="1:7" x14ac:dyDescent="0.25">
      <c r="A184" s="9"/>
      <c r="B184" s="9"/>
      <c r="C184" s="9"/>
      <c r="D184" s="75"/>
      <c r="E184" s="9"/>
      <c r="F184" s="9"/>
      <c r="G184" s="9"/>
    </row>
    <row r="185" spans="1:7" x14ac:dyDescent="0.25">
      <c r="A185" s="9"/>
      <c r="B185" s="9"/>
      <c r="C185" s="9"/>
      <c r="D185" s="75"/>
      <c r="E185" s="9"/>
      <c r="F185" s="9"/>
      <c r="G185" s="9"/>
    </row>
    <row r="186" spans="1:7" x14ac:dyDescent="0.25">
      <c r="A186" s="9"/>
      <c r="B186" s="9"/>
      <c r="C186" s="9"/>
      <c r="D186" s="75"/>
      <c r="E186" s="9"/>
      <c r="F186" s="9"/>
      <c r="G186" s="9"/>
    </row>
    <row r="187" spans="1:7" x14ac:dyDescent="0.25">
      <c r="A187" s="9"/>
      <c r="B187" s="9"/>
      <c r="C187" s="9"/>
      <c r="D187" s="75"/>
      <c r="E187" s="9"/>
      <c r="F187" s="9"/>
      <c r="G187" s="9"/>
    </row>
    <row r="188" spans="1:7" x14ac:dyDescent="0.25">
      <c r="A188" s="9"/>
      <c r="B188" s="9"/>
      <c r="C188" s="9"/>
      <c r="D188" s="75"/>
      <c r="E188" s="9"/>
      <c r="F188" s="9"/>
      <c r="G188" s="9"/>
    </row>
    <row r="189" spans="1:7" x14ac:dyDescent="0.25">
      <c r="A189" s="9"/>
      <c r="B189" s="9"/>
      <c r="C189" s="9"/>
      <c r="D189" s="75"/>
      <c r="E189" s="9"/>
      <c r="F189" s="9"/>
      <c r="G189" s="9"/>
    </row>
    <row r="190" spans="1:7" x14ac:dyDescent="0.25">
      <c r="A190" s="9"/>
      <c r="B190" s="9"/>
      <c r="C190" s="9"/>
      <c r="D190" s="75"/>
      <c r="E190" s="9"/>
      <c r="F190" s="9"/>
      <c r="G190" s="9"/>
    </row>
    <row r="191" spans="1:7" x14ac:dyDescent="0.25">
      <c r="A191" s="9"/>
      <c r="B191" s="9"/>
      <c r="C191" s="9"/>
      <c r="D191" s="75"/>
      <c r="E191" s="9"/>
      <c r="F191" s="9"/>
      <c r="G191" s="9"/>
    </row>
    <row r="192" spans="1:7" x14ac:dyDescent="0.25">
      <c r="A192" s="9"/>
      <c r="B192" s="9"/>
      <c r="C192" s="9"/>
      <c r="D192" s="75"/>
      <c r="E192" s="9"/>
      <c r="F192" s="9"/>
      <c r="G192" s="9"/>
    </row>
    <row r="193" spans="1:7" x14ac:dyDescent="0.25">
      <c r="A193" s="9"/>
      <c r="B193" s="9"/>
      <c r="C193" s="9"/>
      <c r="D193" s="75"/>
      <c r="E193" s="9"/>
      <c r="F193" s="9"/>
      <c r="G193" s="9"/>
    </row>
    <row r="194" spans="1:7" x14ac:dyDescent="0.25">
      <c r="A194" s="9"/>
      <c r="B194" s="9"/>
      <c r="C194" s="9"/>
      <c r="D194" s="75"/>
      <c r="E194" s="9"/>
      <c r="F194" s="9"/>
      <c r="G194" s="9"/>
    </row>
    <row r="195" spans="1:7" x14ac:dyDescent="0.25">
      <c r="A195" s="9"/>
      <c r="B195" s="9"/>
      <c r="C195" s="9"/>
      <c r="D195" s="75"/>
      <c r="E195" s="9"/>
      <c r="F195" s="9"/>
      <c r="G195" s="9"/>
    </row>
    <row r="196" spans="1:7" x14ac:dyDescent="0.25">
      <c r="A196" s="9"/>
      <c r="B196" s="9"/>
      <c r="C196" s="9"/>
      <c r="D196" s="75"/>
      <c r="E196" s="9"/>
      <c r="F196" s="9"/>
      <c r="G196" s="9"/>
    </row>
    <row r="197" spans="1:7" x14ac:dyDescent="0.25">
      <c r="A197" s="9"/>
      <c r="B197" s="9"/>
      <c r="C197" s="9"/>
      <c r="D197" s="75"/>
      <c r="E197" s="9"/>
      <c r="F197" s="9"/>
      <c r="G197" s="9"/>
    </row>
    <row r="198" spans="1:7" x14ac:dyDescent="0.25">
      <c r="A198" s="9"/>
      <c r="B198" s="9"/>
      <c r="C198" s="9"/>
      <c r="D198" s="75"/>
      <c r="E198" s="9"/>
      <c r="F198" s="9"/>
      <c r="G198" s="9"/>
    </row>
    <row r="199" spans="1:7" x14ac:dyDescent="0.25">
      <c r="A199" s="9"/>
      <c r="B199" s="9"/>
      <c r="C199" s="9"/>
      <c r="D199" s="75"/>
      <c r="E199" s="9"/>
      <c r="F199" s="9"/>
      <c r="G199" s="9"/>
    </row>
    <row r="200" spans="1:7" x14ac:dyDescent="0.25">
      <c r="A200" s="9"/>
      <c r="B200" s="9"/>
      <c r="C200" s="9"/>
      <c r="D200" s="75"/>
      <c r="E200" s="9"/>
      <c r="F200" s="9"/>
      <c r="G200" s="9"/>
    </row>
    <row r="201" spans="1:7" x14ac:dyDescent="0.25">
      <c r="A201" s="9"/>
      <c r="B201" s="9"/>
      <c r="C201" s="9"/>
      <c r="D201" s="75"/>
      <c r="E201" s="9"/>
      <c r="F201" s="9"/>
      <c r="G201" s="9"/>
    </row>
    <row r="202" spans="1:7" x14ac:dyDescent="0.25">
      <c r="A202" s="9"/>
      <c r="B202" s="9"/>
      <c r="C202" s="9"/>
      <c r="D202" s="75"/>
      <c r="E202" s="9"/>
      <c r="F202" s="9"/>
      <c r="G202" s="9"/>
    </row>
    <row r="203" spans="1:7" x14ac:dyDescent="0.25">
      <c r="A203" s="9"/>
      <c r="B203" s="9"/>
      <c r="C203" s="9"/>
      <c r="D203" s="75"/>
      <c r="E203" s="9"/>
      <c r="F203" s="9"/>
      <c r="G203" s="9"/>
    </row>
    <row r="204" spans="1:7" x14ac:dyDescent="0.25">
      <c r="A204" s="9"/>
      <c r="B204" s="9"/>
      <c r="C204" s="9"/>
      <c r="D204" s="75"/>
      <c r="E204" s="9"/>
      <c r="F204" s="9"/>
      <c r="G204" s="9"/>
    </row>
    <row r="205" spans="1:7" x14ac:dyDescent="0.25">
      <c r="A205" s="9"/>
      <c r="B205" s="9"/>
      <c r="C205" s="9"/>
      <c r="D205" s="75"/>
      <c r="E205" s="9"/>
      <c r="F205" s="9"/>
      <c r="G205" s="9"/>
    </row>
    <row r="206" spans="1:7" x14ac:dyDescent="0.25">
      <c r="A206" s="9"/>
      <c r="B206" s="9"/>
      <c r="C206" s="9"/>
      <c r="D206" s="75"/>
      <c r="E206" s="9"/>
      <c r="F206" s="9"/>
      <c r="G206" s="9"/>
    </row>
    <row r="207" spans="1:7" x14ac:dyDescent="0.25">
      <c r="A207" s="9"/>
      <c r="B207" s="9"/>
      <c r="C207" s="9"/>
      <c r="D207" s="75"/>
      <c r="E207" s="9"/>
      <c r="F207" s="9"/>
      <c r="G207" s="9"/>
    </row>
    <row r="208" spans="1:7" x14ac:dyDescent="0.25">
      <c r="A208" s="9"/>
      <c r="B208" s="9"/>
      <c r="C208" s="9"/>
      <c r="D208" s="75"/>
      <c r="E208" s="9"/>
      <c r="F208" s="9"/>
      <c r="G208" s="9"/>
    </row>
    <row r="209" spans="1:7" x14ac:dyDescent="0.25">
      <c r="A209" s="9"/>
      <c r="B209" s="9"/>
      <c r="C209" s="9"/>
      <c r="D209" s="75"/>
      <c r="E209" s="9"/>
      <c r="F209" s="9"/>
      <c r="G209" s="9"/>
    </row>
    <row r="210" spans="1:7" x14ac:dyDescent="0.25">
      <c r="A210" s="9"/>
      <c r="B210" s="9"/>
      <c r="C210" s="9"/>
      <c r="D210" s="75"/>
      <c r="E210" s="9"/>
      <c r="F210" s="9"/>
      <c r="G210" s="9"/>
    </row>
    <row r="211" spans="1:7" x14ac:dyDescent="0.25">
      <c r="A211" s="9"/>
      <c r="B211" s="9"/>
      <c r="C211" s="9"/>
      <c r="D211" s="75"/>
      <c r="E211" s="9"/>
      <c r="F211" s="9"/>
      <c r="G211" s="9"/>
    </row>
    <row r="212" spans="1:7" x14ac:dyDescent="0.25">
      <c r="A212" s="9"/>
      <c r="B212" s="9"/>
      <c r="C212" s="9"/>
      <c r="D212" s="75"/>
      <c r="E212" s="9"/>
      <c r="F212" s="9"/>
      <c r="G212" s="9"/>
    </row>
    <row r="213" spans="1:7" x14ac:dyDescent="0.25">
      <c r="A213" s="9"/>
      <c r="B213" s="9"/>
      <c r="C213" s="9"/>
      <c r="D213" s="75"/>
      <c r="E213" s="9"/>
      <c r="F213" s="9"/>
      <c r="G213" s="9"/>
    </row>
    <row r="214" spans="1:7" x14ac:dyDescent="0.25">
      <c r="A214" s="9"/>
      <c r="B214" s="9"/>
      <c r="C214" s="9"/>
      <c r="D214" s="75"/>
      <c r="E214" s="9"/>
      <c r="F214" s="9"/>
      <c r="G214" s="9"/>
    </row>
    <row r="215" spans="1:7" x14ac:dyDescent="0.25">
      <c r="A215" s="9"/>
      <c r="B215" s="9"/>
      <c r="C215" s="9"/>
      <c r="D215" s="75"/>
      <c r="E215" s="9"/>
      <c r="F215" s="9"/>
      <c r="G215" s="9"/>
    </row>
    <row r="216" spans="1:7" x14ac:dyDescent="0.25">
      <c r="A216" s="9"/>
      <c r="B216" s="9"/>
      <c r="C216" s="9"/>
      <c r="D216" s="75"/>
      <c r="E216" s="9"/>
      <c r="F216" s="9"/>
      <c r="G216" s="9"/>
    </row>
    <row r="217" spans="1:7" x14ac:dyDescent="0.25">
      <c r="A217" s="9"/>
      <c r="B217" s="9"/>
      <c r="C217" s="9"/>
      <c r="D217" s="75"/>
      <c r="E217" s="9"/>
      <c r="F217" s="9"/>
      <c r="G217" s="9"/>
    </row>
    <row r="218" spans="1:7" x14ac:dyDescent="0.25">
      <c r="A218" s="9"/>
      <c r="B218" s="9"/>
      <c r="C218" s="9"/>
      <c r="D218" s="75"/>
      <c r="E218" s="9"/>
      <c r="F218" s="9"/>
      <c r="G218" s="9"/>
    </row>
    <row r="219" spans="1:7" x14ac:dyDescent="0.25">
      <c r="A219" s="9"/>
      <c r="B219" s="9"/>
      <c r="C219" s="9"/>
      <c r="D219" s="75"/>
      <c r="E219" s="9"/>
      <c r="F219" s="9"/>
      <c r="G219" s="9"/>
    </row>
    <row r="220" spans="1:7" x14ac:dyDescent="0.25">
      <c r="A220" s="9"/>
      <c r="B220" s="9"/>
      <c r="C220" s="9"/>
      <c r="D220" s="75"/>
      <c r="E220" s="9"/>
      <c r="F220" s="9"/>
      <c r="G220" s="9"/>
    </row>
    <row r="221" spans="1:7" x14ac:dyDescent="0.25">
      <c r="A221" s="9"/>
      <c r="B221" s="9"/>
      <c r="C221" s="9"/>
      <c r="D221" s="75"/>
      <c r="E221" s="9"/>
      <c r="F221" s="9"/>
      <c r="G221" s="9"/>
    </row>
    <row r="222" spans="1:7" x14ac:dyDescent="0.25">
      <c r="A222" s="9"/>
      <c r="B222" s="9"/>
      <c r="C222" s="9"/>
      <c r="D222" s="75"/>
      <c r="E222" s="9"/>
      <c r="F222" s="9"/>
      <c r="G222" s="9"/>
    </row>
    <row r="223" spans="1:7" x14ac:dyDescent="0.25">
      <c r="A223" s="9"/>
      <c r="B223" s="9"/>
      <c r="C223" s="9"/>
      <c r="D223" s="75"/>
      <c r="E223" s="9"/>
      <c r="F223" s="9"/>
      <c r="G223" s="9"/>
    </row>
    <row r="224" spans="1:7" x14ac:dyDescent="0.25">
      <c r="A224" s="9"/>
      <c r="B224" s="9"/>
      <c r="C224" s="9"/>
      <c r="D224" s="75"/>
      <c r="E224" s="9"/>
      <c r="F224" s="9"/>
      <c r="G224" s="9"/>
    </row>
    <row r="225" spans="1:7" x14ac:dyDescent="0.25">
      <c r="A225" s="9"/>
      <c r="B225" s="9"/>
      <c r="C225" s="9"/>
      <c r="D225" s="75"/>
      <c r="E225" s="9"/>
      <c r="F225" s="9"/>
      <c r="G225" s="9"/>
    </row>
    <row r="226" spans="1:7" x14ac:dyDescent="0.25">
      <c r="A226" s="9"/>
      <c r="B226" s="9"/>
      <c r="C226" s="9"/>
      <c r="D226" s="75"/>
      <c r="E226" s="9"/>
      <c r="F226" s="9"/>
      <c r="G226" s="9"/>
    </row>
    <row r="227" spans="1:7" x14ac:dyDescent="0.25">
      <c r="A227" s="9"/>
      <c r="B227" s="9"/>
      <c r="C227" s="9"/>
      <c r="D227" s="75"/>
      <c r="E227" s="9"/>
      <c r="F227" s="9"/>
      <c r="G227" s="9"/>
    </row>
    <row r="228" spans="1:7" x14ac:dyDescent="0.25">
      <c r="A228" s="9"/>
      <c r="B228" s="9"/>
      <c r="C228" s="9"/>
      <c r="D228" s="75"/>
      <c r="E228" s="9"/>
      <c r="F228" s="9"/>
      <c r="G228" s="9"/>
    </row>
    <row r="229" spans="1:7" x14ac:dyDescent="0.25">
      <c r="A229" s="9"/>
      <c r="B229" s="9"/>
      <c r="C229" s="9"/>
      <c r="D229" s="75"/>
      <c r="E229" s="9"/>
      <c r="F229" s="9"/>
      <c r="G229" s="9"/>
    </row>
    <row r="230" spans="1:7" x14ac:dyDescent="0.25">
      <c r="A230" s="9"/>
      <c r="B230" s="9"/>
      <c r="C230" s="9"/>
      <c r="D230" s="75"/>
      <c r="E230" s="9"/>
      <c r="F230" s="9"/>
      <c r="G230" s="9"/>
    </row>
    <row r="231" spans="1:7" x14ac:dyDescent="0.25">
      <c r="A231" s="9"/>
      <c r="B231" s="9"/>
      <c r="C231" s="9"/>
      <c r="D231" s="75"/>
      <c r="E231" s="9"/>
      <c r="F231" s="9"/>
      <c r="G231" s="9"/>
    </row>
    <row r="232" spans="1:7" x14ac:dyDescent="0.25">
      <c r="A232" s="9"/>
      <c r="B232" s="9"/>
      <c r="C232" s="9"/>
      <c r="D232" s="75"/>
      <c r="E232" s="9"/>
      <c r="F232" s="9"/>
      <c r="G232" s="9"/>
    </row>
    <row r="233" spans="1:7" x14ac:dyDescent="0.25">
      <c r="A233" s="9"/>
      <c r="B233" s="9"/>
      <c r="C233" s="9"/>
      <c r="D233" s="75"/>
      <c r="E233" s="9"/>
      <c r="F233" s="9"/>
      <c r="G233" s="9"/>
    </row>
    <row r="234" spans="1:7" x14ac:dyDescent="0.25">
      <c r="A234" s="9"/>
      <c r="B234" s="9"/>
      <c r="C234" s="9"/>
      <c r="D234" s="75"/>
      <c r="E234" s="9"/>
      <c r="F234" s="9"/>
      <c r="G234" s="9"/>
    </row>
    <row r="235" spans="1:7" x14ac:dyDescent="0.25">
      <c r="A235" s="9"/>
      <c r="B235" s="9"/>
      <c r="C235" s="9"/>
      <c r="D235" s="75"/>
      <c r="E235" s="9"/>
      <c r="F235" s="9"/>
      <c r="G235" s="9"/>
    </row>
    <row r="236" spans="1:7" x14ac:dyDescent="0.25">
      <c r="A236" s="9"/>
      <c r="B236" s="9"/>
      <c r="C236" s="9"/>
      <c r="D236" s="75"/>
      <c r="E236" s="9"/>
      <c r="F236" s="9"/>
      <c r="G236" s="9"/>
    </row>
    <row r="237" spans="1:7" x14ac:dyDescent="0.25">
      <c r="A237" s="9"/>
      <c r="B237" s="9"/>
      <c r="C237" s="9"/>
      <c r="D237" s="75"/>
      <c r="E237" s="9"/>
      <c r="F237" s="9"/>
      <c r="G237" s="9"/>
    </row>
    <row r="238" spans="1:7" x14ac:dyDescent="0.25">
      <c r="A238" s="9"/>
      <c r="B238" s="9"/>
      <c r="C238" s="9"/>
      <c r="D238" s="75"/>
      <c r="E238" s="9"/>
      <c r="F238" s="9"/>
      <c r="G238" s="9"/>
    </row>
    <row r="239" spans="1:7" x14ac:dyDescent="0.25">
      <c r="A239" s="9"/>
      <c r="B239" s="9"/>
      <c r="C239" s="9"/>
      <c r="D239" s="75"/>
      <c r="E239" s="9"/>
      <c r="F239" s="9"/>
      <c r="G239" s="9"/>
    </row>
    <row r="240" spans="1:7" x14ac:dyDescent="0.25">
      <c r="A240" s="9"/>
      <c r="B240" s="9"/>
      <c r="C240" s="9"/>
      <c r="D240" s="75"/>
      <c r="E240" s="9"/>
      <c r="F240" s="9"/>
      <c r="G240" s="9"/>
    </row>
    <row r="241" spans="1:7" x14ac:dyDescent="0.25">
      <c r="A241" s="9"/>
      <c r="B241" s="9"/>
      <c r="C241" s="9"/>
      <c r="D241" s="75"/>
      <c r="E241" s="9"/>
      <c r="F241" s="9"/>
      <c r="G241" s="9"/>
    </row>
    <row r="242" spans="1:7" x14ac:dyDescent="0.25">
      <c r="A242" s="9"/>
      <c r="B242" s="9"/>
      <c r="C242" s="9"/>
      <c r="D242" s="75"/>
      <c r="E242" s="9"/>
      <c r="F242" s="9"/>
      <c r="G242" s="9"/>
    </row>
    <row r="243" spans="1:7" x14ac:dyDescent="0.25">
      <c r="A243" s="9"/>
      <c r="B243" s="9"/>
      <c r="C243" s="9"/>
      <c r="D243" s="75"/>
      <c r="E243" s="9"/>
      <c r="F243" s="9"/>
      <c r="G243" s="9"/>
    </row>
    <row r="244" spans="1:7" x14ac:dyDescent="0.25">
      <c r="A244" s="9"/>
      <c r="B244" s="9"/>
      <c r="C244" s="9"/>
      <c r="D244" s="75"/>
      <c r="E244" s="9"/>
      <c r="F244" s="9"/>
      <c r="G244" s="9"/>
    </row>
    <row r="245" spans="1:7" x14ac:dyDescent="0.25">
      <c r="A245" s="9"/>
      <c r="B245" s="9"/>
      <c r="C245" s="9"/>
      <c r="D245" s="75"/>
      <c r="E245" s="9"/>
      <c r="F245" s="9"/>
      <c r="G245" s="9"/>
    </row>
    <row r="246" spans="1:7" x14ac:dyDescent="0.25">
      <c r="A246" s="9"/>
      <c r="B246" s="9"/>
      <c r="C246" s="9"/>
      <c r="D246" s="75"/>
      <c r="E246" s="9"/>
      <c r="F246" s="9"/>
      <c r="G246" s="9"/>
    </row>
    <row r="247" spans="1:7" x14ac:dyDescent="0.25">
      <c r="A247" s="9"/>
      <c r="B247" s="9"/>
      <c r="C247" s="9"/>
      <c r="D247" s="75"/>
      <c r="E247" s="9"/>
      <c r="F247" s="9"/>
      <c r="G247" s="9"/>
    </row>
    <row r="248" spans="1:7" x14ac:dyDescent="0.25">
      <c r="A248" s="9"/>
      <c r="B248" s="9"/>
      <c r="C248" s="9"/>
      <c r="D248" s="75"/>
      <c r="E248" s="9"/>
      <c r="F248" s="9"/>
      <c r="G248" s="9"/>
    </row>
    <row r="249" spans="1:7" x14ac:dyDescent="0.25">
      <c r="A249" s="9"/>
      <c r="B249" s="9"/>
      <c r="C249" s="9"/>
      <c r="D249" s="75"/>
      <c r="E249" s="9"/>
      <c r="F249" s="9"/>
      <c r="G249" s="9"/>
    </row>
    <row r="250" spans="1:7" x14ac:dyDescent="0.25">
      <c r="A250" s="9"/>
      <c r="B250" s="9"/>
      <c r="C250" s="9"/>
      <c r="D250" s="75"/>
      <c r="E250" s="9"/>
      <c r="F250" s="9"/>
      <c r="G250" s="9"/>
    </row>
    <row r="251" spans="1:7" x14ac:dyDescent="0.25">
      <c r="A251" s="9"/>
      <c r="B251" s="9"/>
      <c r="C251" s="9"/>
      <c r="D251" s="75"/>
      <c r="E251" s="9"/>
      <c r="F251" s="9"/>
      <c r="G251" s="9"/>
    </row>
    <row r="252" spans="1:7" x14ac:dyDescent="0.25">
      <c r="A252" s="9"/>
      <c r="B252" s="9"/>
      <c r="C252" s="9"/>
      <c r="D252" s="75"/>
      <c r="E252" s="9"/>
      <c r="F252" s="9"/>
      <c r="G252" s="9"/>
    </row>
    <row r="253" spans="1:7" x14ac:dyDescent="0.25">
      <c r="A253" s="9"/>
      <c r="B253" s="9"/>
      <c r="C253" s="9"/>
      <c r="D253" s="75"/>
      <c r="E253" s="9"/>
      <c r="F253" s="9"/>
      <c r="G253" s="9"/>
    </row>
    <row r="254" spans="1:7" x14ac:dyDescent="0.25">
      <c r="A254" s="9"/>
      <c r="B254" s="9"/>
      <c r="C254" s="9"/>
      <c r="D254" s="75"/>
      <c r="E254" s="9"/>
      <c r="F254" s="9"/>
      <c r="G254" s="9"/>
    </row>
    <row r="255" spans="1:7" x14ac:dyDescent="0.25">
      <c r="A255" s="9"/>
      <c r="B255" s="9"/>
      <c r="C255" s="9"/>
      <c r="D255" s="75"/>
      <c r="E255" s="9"/>
      <c r="F255" s="9"/>
      <c r="G255" s="9"/>
    </row>
    <row r="256" spans="1:7" x14ac:dyDescent="0.25">
      <c r="A256" s="9"/>
      <c r="B256" s="9"/>
      <c r="C256" s="9"/>
      <c r="D256" s="75"/>
      <c r="E256" s="9"/>
      <c r="F256" s="9"/>
      <c r="G256" s="9"/>
    </row>
    <row r="257" spans="1:7" x14ac:dyDescent="0.25">
      <c r="A257" s="9"/>
      <c r="B257" s="9"/>
      <c r="C257" s="9"/>
      <c r="D257" s="75"/>
      <c r="E257" s="9"/>
      <c r="F257" s="9"/>
      <c r="G257" s="9"/>
    </row>
    <row r="258" spans="1:7" x14ac:dyDescent="0.25">
      <c r="A258" s="9"/>
      <c r="B258" s="9"/>
      <c r="C258" s="9"/>
      <c r="D258" s="75"/>
      <c r="E258" s="9"/>
      <c r="F258" s="9"/>
      <c r="G258" s="9"/>
    </row>
    <row r="259" spans="1:7" x14ac:dyDescent="0.25">
      <c r="A259" s="9"/>
      <c r="B259" s="9"/>
      <c r="C259" s="9"/>
      <c r="D259" s="75"/>
      <c r="E259" s="9"/>
      <c r="F259" s="9"/>
      <c r="G259" s="9"/>
    </row>
    <row r="260" spans="1:7" x14ac:dyDescent="0.25">
      <c r="A260" s="9"/>
      <c r="B260" s="9"/>
      <c r="C260" s="9"/>
      <c r="D260" s="75"/>
      <c r="E260" s="9"/>
      <c r="F260" s="9"/>
      <c r="G260" s="9"/>
    </row>
    <row r="261" spans="1:7" x14ac:dyDescent="0.25">
      <c r="A261" s="9"/>
      <c r="B261" s="9"/>
      <c r="C261" s="9"/>
      <c r="D261" s="75"/>
      <c r="E261" s="9"/>
      <c r="F261" s="9"/>
      <c r="G261" s="9"/>
    </row>
    <row r="262" spans="1:7" x14ac:dyDescent="0.25">
      <c r="A262" s="9"/>
      <c r="B262" s="9"/>
      <c r="C262" s="9"/>
      <c r="D262" s="75"/>
      <c r="E262" s="9"/>
      <c r="F262" s="9"/>
      <c r="G262" s="9"/>
    </row>
    <row r="263" spans="1:7" x14ac:dyDescent="0.25">
      <c r="A263" s="9"/>
      <c r="B263" s="9"/>
      <c r="C263" s="9"/>
      <c r="D263" s="75"/>
      <c r="E263" s="9"/>
      <c r="F263" s="9"/>
      <c r="G263" s="9"/>
    </row>
    <row r="264" spans="1:7" x14ac:dyDescent="0.25">
      <c r="A264" s="9"/>
      <c r="B264" s="9"/>
      <c r="C264" s="9"/>
      <c r="D264" s="75"/>
      <c r="E264" s="9"/>
      <c r="F264" s="9"/>
      <c r="G264" s="9"/>
    </row>
    <row r="265" spans="1:7" x14ac:dyDescent="0.25">
      <c r="A265" s="9"/>
      <c r="B265" s="9"/>
      <c r="C265" s="9"/>
      <c r="D265" s="75"/>
      <c r="E265" s="9"/>
      <c r="F265" s="9"/>
      <c r="G265" s="9"/>
    </row>
    <row r="266" spans="1:7" x14ac:dyDescent="0.25">
      <c r="A266" s="9"/>
      <c r="B266" s="9"/>
      <c r="C266" s="9"/>
      <c r="D266" s="75"/>
      <c r="E266" s="9"/>
      <c r="F266" s="9"/>
      <c r="G266" s="9"/>
    </row>
    <row r="267" spans="1:7" x14ac:dyDescent="0.25">
      <c r="A267" s="9"/>
      <c r="B267" s="9"/>
      <c r="C267" s="9"/>
      <c r="D267" s="75"/>
      <c r="E267" s="9"/>
      <c r="F267" s="9"/>
      <c r="G267" s="9"/>
    </row>
    <row r="268" spans="1:7" x14ac:dyDescent="0.25">
      <c r="A268" s="9"/>
      <c r="B268" s="9"/>
      <c r="C268" s="9"/>
      <c r="D268" s="75"/>
      <c r="E268" s="9"/>
      <c r="F268" s="9"/>
      <c r="G268" s="9"/>
    </row>
    <row r="269" spans="1:7" x14ac:dyDescent="0.25">
      <c r="A269" s="9"/>
      <c r="B269" s="9"/>
      <c r="C269" s="9"/>
      <c r="D269" s="75"/>
      <c r="E269" s="9"/>
      <c r="F269" s="9"/>
      <c r="G269" s="9"/>
    </row>
    <row r="270" spans="1:7" x14ac:dyDescent="0.25">
      <c r="A270" s="9"/>
      <c r="B270" s="9"/>
      <c r="C270" s="9"/>
      <c r="D270" s="75"/>
      <c r="E270" s="9"/>
      <c r="F270" s="9"/>
      <c r="G270" s="9"/>
    </row>
    <row r="271" spans="1:7" x14ac:dyDescent="0.25">
      <c r="A271" s="9"/>
      <c r="B271" s="9"/>
      <c r="C271" s="9"/>
      <c r="D271" s="75"/>
      <c r="E271" s="9"/>
      <c r="F271" s="9"/>
      <c r="G271" s="9"/>
    </row>
    <row r="272" spans="1:7" x14ac:dyDescent="0.25">
      <c r="A272" s="9"/>
      <c r="B272" s="9"/>
      <c r="C272" s="9"/>
      <c r="D272" s="75"/>
      <c r="E272" s="9"/>
      <c r="F272" s="9"/>
      <c r="G272" s="9"/>
    </row>
    <row r="273" spans="1:7" x14ac:dyDescent="0.25">
      <c r="A273" s="9"/>
      <c r="B273" s="9"/>
      <c r="C273" s="9"/>
      <c r="D273" s="75"/>
      <c r="E273" s="9"/>
      <c r="F273" s="9"/>
      <c r="G273" s="9"/>
    </row>
    <row r="274" spans="1:7" x14ac:dyDescent="0.25">
      <c r="A274" s="9"/>
      <c r="B274" s="9"/>
      <c r="C274" s="9"/>
      <c r="D274" s="75"/>
      <c r="E274" s="9"/>
      <c r="F274" s="9"/>
      <c r="G274" s="9"/>
    </row>
    <row r="275" spans="1:7" x14ac:dyDescent="0.25">
      <c r="A275" s="9"/>
      <c r="B275" s="9"/>
      <c r="C275" s="9"/>
      <c r="D275" s="75"/>
      <c r="E275" s="9"/>
      <c r="F275" s="9"/>
      <c r="G275" s="9"/>
    </row>
    <row r="276" spans="1:7" x14ac:dyDescent="0.25">
      <c r="A276" s="9"/>
      <c r="B276" s="9"/>
      <c r="C276" s="9"/>
      <c r="D276" s="75"/>
      <c r="E276" s="9"/>
      <c r="F276" s="9"/>
      <c r="G276" s="9"/>
    </row>
    <row r="277" spans="1:7" x14ac:dyDescent="0.25">
      <c r="A277" s="9"/>
      <c r="B277" s="9"/>
      <c r="C277" s="9"/>
      <c r="D277" s="75"/>
      <c r="E277" s="9"/>
      <c r="F277" s="9"/>
      <c r="G277" s="9"/>
    </row>
    <row r="278" spans="1:7" x14ac:dyDescent="0.25">
      <c r="A278" s="9"/>
      <c r="B278" s="9"/>
      <c r="C278" s="9"/>
      <c r="D278" s="75"/>
      <c r="E278" s="9"/>
      <c r="F278" s="9"/>
      <c r="G278" s="9"/>
    </row>
    <row r="279" spans="1:7" x14ac:dyDescent="0.25">
      <c r="A279" s="9"/>
      <c r="B279" s="9"/>
      <c r="C279" s="9"/>
      <c r="D279" s="75"/>
      <c r="E279" s="9"/>
      <c r="F279" s="9"/>
      <c r="G279" s="9"/>
    </row>
    <row r="280" spans="1:7" x14ac:dyDescent="0.25">
      <c r="A280" s="9"/>
      <c r="B280" s="9"/>
      <c r="C280" s="9"/>
      <c r="D280" s="75"/>
      <c r="E280" s="9"/>
      <c r="F280" s="9"/>
      <c r="G280" s="9"/>
    </row>
    <row r="281" spans="1:7" x14ac:dyDescent="0.25">
      <c r="A281" s="9"/>
      <c r="B281" s="9"/>
      <c r="C281" s="9"/>
      <c r="D281" s="75"/>
      <c r="E281" s="9"/>
      <c r="F281" s="9"/>
      <c r="G281" s="9"/>
    </row>
    <row r="282" spans="1:7" x14ac:dyDescent="0.25">
      <c r="A282" s="9"/>
      <c r="B282" s="9"/>
      <c r="C282" s="9"/>
      <c r="D282" s="75"/>
      <c r="E282" s="9"/>
      <c r="F282" s="9"/>
      <c r="G282" s="9"/>
    </row>
    <row r="283" spans="1:7" x14ac:dyDescent="0.25">
      <c r="A283" s="9"/>
      <c r="B283" s="9"/>
      <c r="C283" s="9"/>
      <c r="D283" s="75"/>
      <c r="E283" s="9"/>
      <c r="F283" s="9"/>
      <c r="G283" s="9"/>
    </row>
    <row r="284" spans="1:7" x14ac:dyDescent="0.25">
      <c r="A284" s="9"/>
      <c r="B284" s="9"/>
      <c r="C284" s="9"/>
      <c r="D284" s="75"/>
      <c r="E284" s="9"/>
      <c r="F284" s="9"/>
      <c r="G284" s="9"/>
    </row>
    <row r="285" spans="1:7" x14ac:dyDescent="0.25">
      <c r="A285" s="9"/>
      <c r="B285" s="9"/>
      <c r="C285" s="9"/>
      <c r="D285" s="75"/>
      <c r="E285" s="9"/>
      <c r="F285" s="9"/>
      <c r="G285" s="9"/>
    </row>
    <row r="286" spans="1:7" x14ac:dyDescent="0.25">
      <c r="A286" s="9"/>
      <c r="B286" s="9"/>
      <c r="C286" s="9"/>
      <c r="D286" s="75"/>
      <c r="E286" s="9"/>
      <c r="F286" s="9"/>
      <c r="G286" s="9"/>
    </row>
    <row r="287" spans="1:7" x14ac:dyDescent="0.25">
      <c r="A287" s="9"/>
      <c r="B287" s="9"/>
      <c r="C287" s="9"/>
      <c r="D287" s="75"/>
      <c r="E287" s="9"/>
      <c r="F287" s="9"/>
      <c r="G287" s="9"/>
    </row>
    <row r="288" spans="1:7" x14ac:dyDescent="0.25">
      <c r="A288" s="9"/>
      <c r="B288" s="9"/>
      <c r="C288" s="9"/>
      <c r="D288" s="75"/>
      <c r="E288" s="9"/>
      <c r="F288" s="9"/>
      <c r="G288" s="9"/>
    </row>
    <row r="289" spans="1:7" x14ac:dyDescent="0.25">
      <c r="A289" s="9"/>
      <c r="B289" s="9"/>
      <c r="C289" s="9"/>
      <c r="D289" s="75"/>
      <c r="E289" s="9"/>
      <c r="F289" s="9"/>
      <c r="G289" s="9"/>
    </row>
    <row r="290" spans="1:7" x14ac:dyDescent="0.25">
      <c r="A290" s="9"/>
      <c r="B290" s="9"/>
      <c r="C290" s="9"/>
      <c r="D290" s="75"/>
      <c r="E290" s="9"/>
      <c r="F290" s="9"/>
      <c r="G290" s="9"/>
    </row>
    <row r="291" spans="1:7" x14ac:dyDescent="0.25">
      <c r="A291" s="9"/>
      <c r="B291" s="9"/>
      <c r="C291" s="9"/>
      <c r="D291" s="75"/>
      <c r="E291" s="9"/>
      <c r="F291" s="9"/>
      <c r="G291" s="9"/>
    </row>
    <row r="292" spans="1:7" x14ac:dyDescent="0.25">
      <c r="A292" s="9"/>
      <c r="B292" s="9"/>
      <c r="C292" s="9"/>
      <c r="D292" s="75"/>
      <c r="E292" s="9"/>
      <c r="F292" s="9"/>
      <c r="G292" s="9"/>
    </row>
    <row r="293" spans="1:7" x14ac:dyDescent="0.25">
      <c r="A293" s="9"/>
      <c r="B293" s="9"/>
      <c r="C293" s="9"/>
      <c r="D293" s="75"/>
      <c r="E293" s="9"/>
      <c r="F293" s="9"/>
      <c r="G293" s="9"/>
    </row>
    <row r="294" spans="1:7" x14ac:dyDescent="0.25">
      <c r="A294" s="9"/>
      <c r="B294" s="9"/>
      <c r="C294" s="9"/>
      <c r="D294" s="75"/>
      <c r="E294" s="9"/>
      <c r="F294" s="9"/>
      <c r="G294" s="9"/>
    </row>
    <row r="295" spans="1:7" x14ac:dyDescent="0.25">
      <c r="A295" s="9"/>
      <c r="B295" s="9"/>
      <c r="C295" s="9"/>
      <c r="D295" s="75"/>
      <c r="E295" s="9"/>
      <c r="F295" s="9"/>
      <c r="G295" s="9"/>
    </row>
    <row r="296" spans="1:7" x14ac:dyDescent="0.25">
      <c r="A296" s="9"/>
      <c r="B296" s="9"/>
      <c r="C296" s="9"/>
      <c r="D296" s="75"/>
      <c r="E296" s="9"/>
      <c r="F296" s="9"/>
      <c r="G296" s="9"/>
    </row>
    <row r="297" spans="1:7" x14ac:dyDescent="0.25">
      <c r="A297" s="9"/>
      <c r="B297" s="9"/>
      <c r="C297" s="9"/>
      <c r="D297" s="75"/>
      <c r="E297" s="9"/>
      <c r="F297" s="9"/>
      <c r="G297" s="9"/>
    </row>
    <row r="298" spans="1:7" x14ac:dyDescent="0.25">
      <c r="A298" s="9"/>
      <c r="B298" s="9"/>
      <c r="C298" s="9"/>
      <c r="D298" s="75"/>
      <c r="E298" s="9"/>
      <c r="F298" s="9"/>
      <c r="G298" s="9"/>
    </row>
    <row r="299" spans="1:7" x14ac:dyDescent="0.25">
      <c r="A299" s="9"/>
      <c r="B299" s="9"/>
      <c r="C299" s="9"/>
      <c r="D299" s="75"/>
      <c r="E299" s="9"/>
      <c r="F299" s="9"/>
      <c r="G299" s="9"/>
    </row>
    <row r="300" spans="1:7" x14ac:dyDescent="0.25">
      <c r="A300" s="9"/>
      <c r="B300" s="9"/>
      <c r="C300" s="9"/>
      <c r="D300" s="75"/>
      <c r="E300" s="9"/>
      <c r="F300" s="9"/>
      <c r="G300" s="9"/>
    </row>
    <row r="301" spans="1:7" x14ac:dyDescent="0.25">
      <c r="A301" s="9"/>
      <c r="B301" s="9"/>
      <c r="C301" s="9"/>
      <c r="D301" s="75"/>
      <c r="E301" s="9"/>
      <c r="F301" s="9"/>
      <c r="G301" s="9"/>
    </row>
    <row r="302" spans="1:7" x14ac:dyDescent="0.25">
      <c r="A302" s="9"/>
      <c r="B302" s="9"/>
      <c r="C302" s="9"/>
      <c r="D302" s="75"/>
      <c r="E302" s="9"/>
      <c r="F302" s="9"/>
      <c r="G302" s="9"/>
    </row>
    <row r="303" spans="1:7" x14ac:dyDescent="0.25">
      <c r="A303" s="9"/>
      <c r="B303" s="9"/>
      <c r="C303" s="9"/>
      <c r="D303" s="75"/>
      <c r="E303" s="9"/>
      <c r="F303" s="9"/>
      <c r="G303" s="9"/>
    </row>
    <row r="304" spans="1:7" x14ac:dyDescent="0.25">
      <c r="A304" s="9"/>
      <c r="B304" s="9"/>
      <c r="C304" s="9"/>
      <c r="D304" s="75"/>
      <c r="E304" s="9"/>
      <c r="F304" s="9"/>
      <c r="G304" s="9"/>
    </row>
    <row r="305" spans="1:7" x14ac:dyDescent="0.25">
      <c r="A305" s="9"/>
      <c r="B305" s="9"/>
      <c r="C305" s="9"/>
      <c r="D305" s="75"/>
      <c r="E305" s="9"/>
      <c r="F305" s="9"/>
      <c r="G305" s="9"/>
    </row>
    <row r="306" spans="1:7" x14ac:dyDescent="0.25">
      <c r="A306" s="9"/>
      <c r="B306" s="9"/>
      <c r="C306" s="9"/>
      <c r="D306" s="75"/>
      <c r="E306" s="9"/>
      <c r="F306" s="9"/>
      <c r="G306" s="9"/>
    </row>
    <row r="307" spans="1:7" x14ac:dyDescent="0.25">
      <c r="A307" s="9"/>
      <c r="B307" s="9"/>
      <c r="C307" s="9"/>
      <c r="D307" s="75"/>
      <c r="E307" s="9"/>
      <c r="F307" s="9"/>
      <c r="G307" s="9"/>
    </row>
    <row r="308" spans="1:7" x14ac:dyDescent="0.25">
      <c r="A308" s="9"/>
      <c r="B308" s="9"/>
      <c r="C308" s="9"/>
      <c r="D308" s="75"/>
      <c r="E308" s="9"/>
      <c r="F308" s="9"/>
      <c r="G308" s="9"/>
    </row>
    <row r="309" spans="1:7" x14ac:dyDescent="0.25">
      <c r="A309" s="9"/>
      <c r="B309" s="9"/>
      <c r="C309" s="9"/>
      <c r="D309" s="75"/>
      <c r="E309" s="9"/>
      <c r="F309" s="9"/>
      <c r="G309" s="9"/>
    </row>
    <row r="310" spans="1:7" x14ac:dyDescent="0.25">
      <c r="A310" s="9"/>
      <c r="B310" s="9"/>
      <c r="C310" s="9"/>
      <c r="D310" s="75"/>
      <c r="E310" s="9"/>
      <c r="F310" s="9"/>
      <c r="G310" s="9"/>
    </row>
    <row r="311" spans="1:7" x14ac:dyDescent="0.25">
      <c r="A311" s="9"/>
      <c r="B311" s="9"/>
      <c r="C311" s="9"/>
      <c r="D311" s="75"/>
      <c r="E311" s="9"/>
      <c r="F311" s="9"/>
      <c r="G311" s="9"/>
    </row>
    <row r="312" spans="1:7" x14ac:dyDescent="0.25">
      <c r="A312" s="9"/>
      <c r="B312" s="9"/>
      <c r="C312" s="9"/>
      <c r="D312" s="75"/>
      <c r="E312" s="9"/>
      <c r="F312" s="9"/>
      <c r="G312" s="9"/>
    </row>
    <row r="313" spans="1:7" x14ac:dyDescent="0.25">
      <c r="A313" s="9"/>
      <c r="B313" s="9"/>
      <c r="C313" s="9"/>
      <c r="D313" s="75"/>
      <c r="E313" s="9"/>
      <c r="F313" s="9"/>
      <c r="G313" s="9"/>
    </row>
    <row r="314" spans="1:7" x14ac:dyDescent="0.25">
      <c r="A314" s="9"/>
      <c r="B314" s="9"/>
      <c r="C314" s="9"/>
      <c r="D314" s="75"/>
      <c r="E314" s="9"/>
      <c r="F314" s="9"/>
      <c r="G314" s="9"/>
    </row>
    <row r="315" spans="1:7" x14ac:dyDescent="0.25">
      <c r="A315" s="9"/>
      <c r="B315" s="9"/>
      <c r="C315" s="9"/>
      <c r="D315" s="75"/>
      <c r="E315" s="9"/>
      <c r="F315" s="9"/>
      <c r="G315" s="9"/>
    </row>
    <row r="316" spans="1:7" x14ac:dyDescent="0.25">
      <c r="A316" s="9"/>
      <c r="B316" s="9"/>
      <c r="C316" s="9"/>
      <c r="D316" s="75"/>
      <c r="E316" s="9"/>
      <c r="F316" s="9"/>
      <c r="G316" s="9"/>
    </row>
    <row r="317" spans="1:7" x14ac:dyDescent="0.25">
      <c r="A317" s="9"/>
      <c r="B317" s="9"/>
      <c r="C317" s="9"/>
      <c r="D317" s="75"/>
      <c r="E317" s="9"/>
      <c r="F317" s="9"/>
      <c r="G317" s="9"/>
    </row>
    <row r="318" spans="1:7" x14ac:dyDescent="0.25">
      <c r="A318" s="9"/>
      <c r="B318" s="9"/>
      <c r="C318" s="9"/>
      <c r="D318" s="75"/>
      <c r="E318" s="9"/>
      <c r="F318" s="9"/>
      <c r="G318" s="9"/>
    </row>
    <row r="319" spans="1:7" x14ac:dyDescent="0.25">
      <c r="A319" s="9"/>
      <c r="B319" s="9"/>
      <c r="C319" s="9"/>
      <c r="D319" s="75"/>
      <c r="E319" s="9"/>
      <c r="F319" s="9"/>
      <c r="G319" s="9"/>
    </row>
    <row r="320" spans="1:7" x14ac:dyDescent="0.25">
      <c r="A320" s="9"/>
      <c r="B320" s="9"/>
      <c r="C320" s="9"/>
      <c r="D320" s="75"/>
      <c r="E320" s="9"/>
      <c r="F320" s="9"/>
      <c r="G320" s="9"/>
    </row>
    <row r="321" spans="1:7" x14ac:dyDescent="0.25">
      <c r="A321" s="9"/>
      <c r="B321" s="9"/>
      <c r="C321" s="9"/>
      <c r="D321" s="75"/>
      <c r="E321" s="9"/>
      <c r="F321" s="9"/>
      <c r="G321" s="9"/>
    </row>
    <row r="322" spans="1:7" x14ac:dyDescent="0.25">
      <c r="A322" s="9"/>
      <c r="B322" s="9"/>
      <c r="C322" s="9"/>
      <c r="D322" s="75"/>
      <c r="E322" s="9"/>
      <c r="F322" s="9"/>
      <c r="G322" s="9"/>
    </row>
    <row r="323" spans="1:7" x14ac:dyDescent="0.25">
      <c r="A323" s="9"/>
      <c r="B323" s="9"/>
      <c r="C323" s="9"/>
      <c r="D323" s="75"/>
      <c r="E323" s="9"/>
      <c r="F323" s="9"/>
      <c r="G323" s="9"/>
    </row>
    <row r="324" spans="1:7" x14ac:dyDescent="0.25">
      <c r="A324" s="9"/>
      <c r="B324" s="9"/>
      <c r="C324" s="9"/>
      <c r="D324" s="75"/>
      <c r="E324" s="9"/>
      <c r="F324" s="9"/>
      <c r="G324" s="9"/>
    </row>
    <row r="325" spans="1:7" x14ac:dyDescent="0.25">
      <c r="A325" s="9"/>
      <c r="B325" s="9"/>
      <c r="C325" s="9"/>
      <c r="D325" s="75"/>
      <c r="E325" s="9"/>
      <c r="F325" s="9"/>
      <c r="G325" s="9"/>
    </row>
    <row r="326" spans="1:7" x14ac:dyDescent="0.25">
      <c r="A326" s="9"/>
      <c r="B326" s="9"/>
      <c r="C326" s="9"/>
      <c r="D326" s="75"/>
      <c r="E326" s="9"/>
      <c r="F326" s="9"/>
      <c r="G326" s="9"/>
    </row>
    <row r="327" spans="1:7" x14ac:dyDescent="0.25">
      <c r="A327" s="9"/>
      <c r="B327" s="9"/>
      <c r="C327" s="9"/>
      <c r="D327" s="75"/>
      <c r="E327" s="9"/>
      <c r="F327" s="9"/>
      <c r="G327" s="9"/>
    </row>
    <row r="328" spans="1:7" x14ac:dyDescent="0.25">
      <c r="A328" s="9"/>
      <c r="B328" s="9"/>
      <c r="C328" s="9"/>
      <c r="D328" s="75"/>
      <c r="E328" s="9"/>
      <c r="F328" s="9"/>
      <c r="G328" s="9"/>
    </row>
    <row r="329" spans="1:7" x14ac:dyDescent="0.25">
      <c r="A329" s="9"/>
      <c r="B329" s="9"/>
      <c r="C329" s="9"/>
      <c r="D329" s="75"/>
      <c r="E329" s="9"/>
      <c r="F329" s="9"/>
      <c r="G329" s="9"/>
    </row>
    <row r="330" spans="1:7" x14ac:dyDescent="0.25">
      <c r="A330" s="9"/>
      <c r="B330" s="9"/>
      <c r="C330" s="9"/>
      <c r="D330" s="75"/>
      <c r="E330" s="9"/>
      <c r="F330" s="9"/>
      <c r="G330" s="9"/>
    </row>
    <row r="331" spans="1:7" x14ac:dyDescent="0.25">
      <c r="A331" s="9"/>
      <c r="B331" s="9"/>
      <c r="C331" s="9"/>
      <c r="D331" s="75"/>
      <c r="E331" s="9"/>
      <c r="F331" s="9"/>
      <c r="G331" s="9"/>
    </row>
    <row r="332" spans="1:7" x14ac:dyDescent="0.25">
      <c r="A332" s="9"/>
      <c r="B332" s="9"/>
      <c r="C332" s="9"/>
      <c r="D332" s="75"/>
      <c r="E332" s="9"/>
      <c r="F332" s="9"/>
      <c r="G332" s="9"/>
    </row>
    <row r="333" spans="1:7" x14ac:dyDescent="0.25">
      <c r="A333" s="9"/>
      <c r="B333" s="9"/>
      <c r="C333" s="9"/>
      <c r="D333" s="75"/>
      <c r="E333" s="9"/>
      <c r="F333" s="9"/>
      <c r="G333" s="9"/>
    </row>
    <row r="334" spans="1:7" x14ac:dyDescent="0.25">
      <c r="A334" s="9"/>
      <c r="B334" s="9"/>
      <c r="C334" s="9"/>
      <c r="D334" s="75"/>
      <c r="E334" s="9"/>
      <c r="F334" s="9"/>
      <c r="G334" s="9"/>
    </row>
    <row r="335" spans="1:7" x14ac:dyDescent="0.25">
      <c r="A335" s="9"/>
      <c r="B335" s="9"/>
      <c r="C335" s="9"/>
      <c r="D335" s="75"/>
      <c r="E335" s="9"/>
      <c r="F335" s="9"/>
      <c r="G335" s="9"/>
    </row>
    <row r="336" spans="1:7" x14ac:dyDescent="0.25">
      <c r="A336" s="9"/>
      <c r="B336" s="9"/>
      <c r="C336" s="9"/>
      <c r="D336" s="75"/>
      <c r="E336" s="9"/>
      <c r="F336" s="9"/>
      <c r="G336" s="9"/>
    </row>
    <row r="337" spans="1:7" x14ac:dyDescent="0.25">
      <c r="A337" s="9"/>
      <c r="B337" s="9"/>
      <c r="C337" s="9"/>
      <c r="D337" s="75"/>
      <c r="E337" s="9"/>
      <c r="F337" s="9"/>
      <c r="G337" s="9"/>
    </row>
    <row r="338" spans="1:7" x14ac:dyDescent="0.25">
      <c r="A338" s="9"/>
      <c r="B338" s="9"/>
      <c r="C338" s="9"/>
      <c r="D338" s="75"/>
      <c r="E338" s="9"/>
      <c r="F338" s="9"/>
      <c r="G338" s="9"/>
    </row>
    <row r="339" spans="1:7" x14ac:dyDescent="0.25">
      <c r="A339" s="9"/>
      <c r="B339" s="9"/>
      <c r="C339" s="9"/>
      <c r="D339" s="75"/>
      <c r="E339" s="9"/>
      <c r="F339" s="9"/>
      <c r="G339" s="9"/>
    </row>
    <row r="340" spans="1:7" x14ac:dyDescent="0.25">
      <c r="A340" s="9"/>
      <c r="B340" s="9"/>
      <c r="C340" s="9"/>
      <c r="D340" s="75"/>
      <c r="E340" s="9"/>
      <c r="F340" s="9"/>
      <c r="G340" s="9"/>
    </row>
    <row r="341" spans="1:7" x14ac:dyDescent="0.25">
      <c r="A341" s="9"/>
      <c r="B341" s="9"/>
      <c r="C341" s="9"/>
      <c r="D341" s="75"/>
      <c r="E341" s="9"/>
      <c r="F341" s="9"/>
      <c r="G341" s="9"/>
    </row>
    <row r="342" spans="1:7" x14ac:dyDescent="0.25">
      <c r="A342" s="9"/>
      <c r="B342" s="9"/>
      <c r="C342" s="9"/>
      <c r="D342" s="75"/>
      <c r="E342" s="9"/>
      <c r="F342" s="9"/>
      <c r="G342" s="9"/>
    </row>
    <row r="343" spans="1:7" x14ac:dyDescent="0.25">
      <c r="A343" s="9"/>
      <c r="B343" s="9"/>
      <c r="C343" s="9"/>
      <c r="D343" s="75"/>
      <c r="E343" s="9"/>
      <c r="F343" s="9"/>
      <c r="G343" s="9"/>
    </row>
    <row r="344" spans="1:7" x14ac:dyDescent="0.25">
      <c r="A344" s="9"/>
      <c r="B344" s="9"/>
      <c r="C344" s="9"/>
      <c r="D344" s="75"/>
      <c r="E344" s="9"/>
      <c r="F344" s="9"/>
      <c r="G344" s="9"/>
    </row>
    <row r="345" spans="1:7" x14ac:dyDescent="0.25">
      <c r="A345" s="9"/>
      <c r="B345" s="9"/>
      <c r="C345" s="9"/>
      <c r="D345" s="75"/>
      <c r="E345" s="9"/>
      <c r="F345" s="9"/>
      <c r="G345" s="9"/>
    </row>
    <row r="346" spans="1:7" x14ac:dyDescent="0.25">
      <c r="A346" s="9"/>
      <c r="B346" s="9"/>
      <c r="C346" s="9"/>
      <c r="D346" s="75"/>
      <c r="E346" s="9"/>
      <c r="F346" s="9"/>
      <c r="G346" s="9"/>
    </row>
    <row r="347" spans="1:7" x14ac:dyDescent="0.25">
      <c r="A347" s="9"/>
      <c r="B347" s="9"/>
      <c r="C347" s="9"/>
      <c r="D347" s="75"/>
      <c r="E347" s="9"/>
      <c r="F347" s="9"/>
      <c r="G347" s="9"/>
    </row>
    <row r="348" spans="1:7" x14ac:dyDescent="0.25">
      <c r="A348" s="9"/>
      <c r="B348" s="9"/>
      <c r="C348" s="9"/>
      <c r="D348" s="75"/>
      <c r="E348" s="9"/>
      <c r="F348" s="9"/>
      <c r="G348" s="9"/>
    </row>
    <row r="349" spans="1:7" x14ac:dyDescent="0.25">
      <c r="A349" s="9"/>
      <c r="B349" s="9"/>
      <c r="C349" s="9"/>
      <c r="D349" s="75"/>
      <c r="E349" s="9"/>
      <c r="F349" s="9"/>
      <c r="G349" s="9"/>
    </row>
    <row r="350" spans="1:7" x14ac:dyDescent="0.25">
      <c r="A350" s="9"/>
      <c r="B350" s="9"/>
      <c r="C350" s="9"/>
      <c r="D350" s="75"/>
      <c r="E350" s="9"/>
      <c r="F350" s="9"/>
      <c r="G350" s="9"/>
    </row>
    <row r="351" spans="1:7" x14ac:dyDescent="0.25">
      <c r="A351" s="9"/>
      <c r="B351" s="9"/>
      <c r="C351" s="9"/>
      <c r="D351" s="75"/>
      <c r="E351" s="9"/>
      <c r="F351" s="9"/>
      <c r="G351" s="9"/>
    </row>
    <row r="352" spans="1:7" x14ac:dyDescent="0.25">
      <c r="A352" s="9"/>
      <c r="B352" s="9"/>
      <c r="C352" s="9"/>
      <c r="D352" s="75"/>
      <c r="E352" s="9"/>
      <c r="F352" s="9"/>
      <c r="G352" s="9"/>
    </row>
    <row r="353" spans="1:7" x14ac:dyDescent="0.25">
      <c r="A353" s="9"/>
      <c r="B353" s="9"/>
      <c r="C353" s="9"/>
      <c r="D353" s="75"/>
      <c r="E353" s="9"/>
      <c r="F353" s="9"/>
      <c r="G353" s="9"/>
    </row>
    <row r="354" spans="1:7" x14ac:dyDescent="0.25">
      <c r="A354" s="9"/>
      <c r="B354" s="9"/>
      <c r="C354" s="9"/>
      <c r="D354" s="75"/>
      <c r="E354" s="9"/>
      <c r="F354" s="9"/>
      <c r="G354" s="9"/>
    </row>
    <row r="355" spans="1:7" x14ac:dyDescent="0.25">
      <c r="A355" s="9"/>
      <c r="B355" s="9"/>
      <c r="C355" s="9"/>
      <c r="D355" s="75"/>
      <c r="E355" s="9"/>
      <c r="F355" s="9"/>
      <c r="G355" s="9"/>
    </row>
    <row r="356" spans="1:7" x14ac:dyDescent="0.25">
      <c r="A356" s="9"/>
      <c r="B356" s="9"/>
      <c r="C356" s="9"/>
      <c r="D356" s="75"/>
      <c r="E356" s="9"/>
      <c r="F356" s="9"/>
      <c r="G356" s="9"/>
    </row>
    <row r="357" spans="1:7" x14ac:dyDescent="0.25">
      <c r="A357" s="9"/>
      <c r="B357" s="9"/>
      <c r="C357" s="9"/>
      <c r="D357" s="75"/>
      <c r="E357" s="9"/>
      <c r="F357" s="9"/>
      <c r="G357" s="9"/>
    </row>
    <row r="358" spans="1:7" x14ac:dyDescent="0.25">
      <c r="A358" s="9"/>
      <c r="B358" s="9"/>
      <c r="C358" s="9"/>
      <c r="D358" s="75"/>
      <c r="E358" s="9"/>
      <c r="F358" s="9"/>
      <c r="G358" s="9"/>
    </row>
    <row r="359" spans="1:7" x14ac:dyDescent="0.25">
      <c r="A359" s="9"/>
      <c r="B359" s="9"/>
      <c r="C359" s="9"/>
      <c r="D359" s="75"/>
      <c r="E359" s="9"/>
      <c r="F359" s="9"/>
      <c r="G359" s="9"/>
    </row>
    <row r="360" spans="1:7" x14ac:dyDescent="0.25">
      <c r="A360" s="9"/>
      <c r="B360" s="9"/>
      <c r="C360" s="9"/>
      <c r="D360" s="75"/>
      <c r="E360" s="9"/>
      <c r="F360" s="9"/>
      <c r="G360" s="9"/>
    </row>
    <row r="361" spans="1:7" x14ac:dyDescent="0.25">
      <c r="A361" s="9"/>
      <c r="B361" s="9"/>
      <c r="C361" s="9"/>
      <c r="D361" s="75"/>
      <c r="E361" s="9"/>
      <c r="F361" s="9"/>
      <c r="G361" s="9"/>
    </row>
    <row r="362" spans="1:7" x14ac:dyDescent="0.25">
      <c r="A362" s="9"/>
      <c r="B362" s="9"/>
      <c r="C362" s="9"/>
      <c r="D362" s="75"/>
      <c r="E362" s="9"/>
      <c r="F362" s="9"/>
      <c r="G362" s="9"/>
    </row>
    <row r="363" spans="1:7" x14ac:dyDescent="0.25">
      <c r="A363" s="9"/>
      <c r="B363" s="9"/>
      <c r="C363" s="9"/>
      <c r="D363" s="75"/>
      <c r="E363" s="9"/>
      <c r="F363" s="9"/>
      <c r="G363" s="9"/>
    </row>
    <row r="364" spans="1:7" x14ac:dyDescent="0.25">
      <c r="A364" s="9"/>
      <c r="B364" s="9"/>
      <c r="C364" s="9"/>
      <c r="D364" s="75"/>
      <c r="E364" s="9"/>
      <c r="F364" s="9"/>
      <c r="G364" s="9"/>
    </row>
    <row r="365" spans="1:7" x14ac:dyDescent="0.25">
      <c r="A365" s="9"/>
      <c r="B365" s="9"/>
      <c r="C365" s="9"/>
      <c r="D365" s="75"/>
      <c r="E365" s="9"/>
      <c r="F365" s="9"/>
      <c r="G365" s="9"/>
    </row>
    <row r="366" spans="1:7" x14ac:dyDescent="0.25">
      <c r="A366" s="9"/>
      <c r="B366" s="9"/>
      <c r="C366" s="9"/>
      <c r="D366" s="75"/>
      <c r="E366" s="9"/>
      <c r="F366" s="9"/>
      <c r="G366" s="9"/>
    </row>
    <row r="367" spans="1:7" x14ac:dyDescent="0.25">
      <c r="A367" s="9"/>
      <c r="B367" s="9"/>
      <c r="C367" s="9"/>
      <c r="D367" s="75"/>
      <c r="E367" s="9"/>
      <c r="F367" s="9"/>
      <c r="G367" s="9"/>
    </row>
    <row r="368" spans="1:7" x14ac:dyDescent="0.25">
      <c r="A368" s="9"/>
      <c r="B368" s="9"/>
      <c r="C368" s="9"/>
      <c r="D368" s="75"/>
      <c r="E368" s="9"/>
      <c r="F368" s="9"/>
      <c r="G368" s="9"/>
    </row>
    <row r="369" spans="1:7" x14ac:dyDescent="0.25">
      <c r="A369" s="9"/>
      <c r="B369" s="9"/>
      <c r="C369" s="9"/>
      <c r="D369" s="75"/>
      <c r="E369" s="9"/>
      <c r="F369" s="9"/>
      <c r="G369" s="9"/>
    </row>
    <row r="370" spans="1:7" x14ac:dyDescent="0.25">
      <c r="A370" s="9"/>
      <c r="B370" s="9"/>
      <c r="C370" s="9"/>
      <c r="D370" s="75"/>
      <c r="E370" s="9"/>
      <c r="F370" s="9"/>
      <c r="G370" s="9"/>
    </row>
    <row r="371" spans="1:7" x14ac:dyDescent="0.25">
      <c r="A371" s="9"/>
      <c r="B371" s="9"/>
      <c r="C371" s="9"/>
      <c r="D371" s="75"/>
      <c r="E371" s="9"/>
      <c r="F371" s="9"/>
      <c r="G371" s="9"/>
    </row>
    <row r="372" spans="1:7" x14ac:dyDescent="0.25">
      <c r="A372" s="9"/>
      <c r="B372" s="9"/>
      <c r="C372" s="9"/>
      <c r="D372" s="75"/>
      <c r="E372" s="9"/>
      <c r="F372" s="9"/>
      <c r="G372" s="9"/>
    </row>
    <row r="373" spans="1:7" x14ac:dyDescent="0.25">
      <c r="A373" s="9"/>
      <c r="B373" s="9"/>
      <c r="C373" s="9"/>
      <c r="D373" s="75"/>
      <c r="E373" s="9"/>
      <c r="F373" s="9"/>
      <c r="G373" s="9"/>
    </row>
    <row r="374" spans="1:7" x14ac:dyDescent="0.25">
      <c r="A374" s="9"/>
      <c r="B374" s="9"/>
      <c r="C374" s="9"/>
      <c r="D374" s="75"/>
      <c r="E374" s="9"/>
      <c r="F374" s="9"/>
      <c r="G374" s="9"/>
    </row>
    <row r="375" spans="1:7" x14ac:dyDescent="0.25">
      <c r="A375" s="9"/>
      <c r="B375" s="9"/>
      <c r="C375" s="9"/>
      <c r="D375" s="75"/>
      <c r="E375" s="9"/>
      <c r="F375" s="9"/>
      <c r="G375" s="9"/>
    </row>
    <row r="376" spans="1:7" x14ac:dyDescent="0.25">
      <c r="A376" s="9"/>
      <c r="B376" s="9"/>
      <c r="C376" s="9"/>
      <c r="D376" s="75"/>
      <c r="E376" s="9"/>
      <c r="F376" s="9"/>
      <c r="G376" s="9"/>
    </row>
    <row r="377" spans="1:7" x14ac:dyDescent="0.25">
      <c r="A377" s="9"/>
      <c r="B377" s="9"/>
      <c r="C377" s="9"/>
      <c r="D377" s="75"/>
      <c r="E377" s="9"/>
      <c r="F377" s="9"/>
      <c r="G377" s="9"/>
    </row>
    <row r="378" spans="1:7" x14ac:dyDescent="0.25">
      <c r="A378" s="9"/>
      <c r="B378" s="9"/>
      <c r="C378" s="9"/>
      <c r="D378" s="75"/>
      <c r="E378" s="9"/>
      <c r="F378" s="9"/>
      <c r="G378" s="9"/>
    </row>
    <row r="379" spans="1:7" x14ac:dyDescent="0.25">
      <c r="A379" s="9"/>
      <c r="B379" s="9"/>
      <c r="C379" s="9"/>
      <c r="D379" s="75"/>
      <c r="E379" s="9"/>
      <c r="F379" s="9"/>
      <c r="G379" s="9"/>
    </row>
    <row r="380" spans="1:7" x14ac:dyDescent="0.25">
      <c r="A380" s="9"/>
      <c r="B380" s="9"/>
      <c r="C380" s="9"/>
      <c r="D380" s="75"/>
      <c r="E380" s="9"/>
      <c r="F380" s="9"/>
      <c r="G380" s="9"/>
    </row>
    <row r="381" spans="1:7" x14ac:dyDescent="0.25">
      <c r="A381" s="9"/>
      <c r="B381" s="9"/>
      <c r="C381" s="9"/>
      <c r="D381" s="75"/>
      <c r="E381" s="9"/>
      <c r="F381" s="9"/>
      <c r="G381" s="9"/>
    </row>
    <row r="382" spans="1:7" x14ac:dyDescent="0.25">
      <c r="A382" s="9"/>
      <c r="B382" s="9"/>
      <c r="C382" s="9"/>
      <c r="D382" s="75"/>
      <c r="E382" s="9"/>
      <c r="F382" s="9"/>
      <c r="G382" s="9"/>
    </row>
    <row r="383" spans="1:7" x14ac:dyDescent="0.25">
      <c r="A383" s="9"/>
      <c r="B383" s="9"/>
      <c r="C383" s="9"/>
      <c r="D383" s="75"/>
      <c r="E383" s="9"/>
      <c r="F383" s="9"/>
      <c r="G383" s="9"/>
    </row>
    <row r="384" spans="1:7" x14ac:dyDescent="0.25">
      <c r="A384" s="9"/>
      <c r="B384" s="9"/>
      <c r="C384" s="9"/>
      <c r="D384" s="75"/>
      <c r="E384" s="9"/>
      <c r="F384" s="9"/>
      <c r="G384" s="9"/>
    </row>
    <row r="385" spans="1:7" x14ac:dyDescent="0.25">
      <c r="A385" s="9"/>
      <c r="B385" s="9"/>
      <c r="C385" s="9"/>
      <c r="D385" s="75"/>
      <c r="E385" s="9"/>
      <c r="F385" s="9"/>
      <c r="G385" s="9"/>
    </row>
    <row r="386" spans="1:7" x14ac:dyDescent="0.25">
      <c r="A386" s="9"/>
      <c r="B386" s="9"/>
      <c r="C386" s="9"/>
      <c r="D386" s="75"/>
      <c r="E386" s="9"/>
      <c r="F386" s="9"/>
      <c r="G386" s="9"/>
    </row>
    <row r="387" spans="1:7" x14ac:dyDescent="0.25">
      <c r="A387" s="9"/>
      <c r="B387" s="9"/>
      <c r="C387" s="9"/>
      <c r="D387" s="75"/>
      <c r="E387" s="9"/>
      <c r="F387" s="9"/>
      <c r="G387" s="9"/>
    </row>
    <row r="388" spans="1:7" x14ac:dyDescent="0.25">
      <c r="A388" s="9"/>
      <c r="B388" s="9"/>
      <c r="C388" s="9"/>
      <c r="D388" s="75"/>
      <c r="E388" s="9"/>
      <c r="F388" s="9"/>
      <c r="G388" s="9"/>
    </row>
    <row r="389" spans="1:7" x14ac:dyDescent="0.25">
      <c r="A389" s="9"/>
      <c r="B389" s="9"/>
      <c r="C389" s="9"/>
      <c r="D389" s="75"/>
      <c r="E389" s="9"/>
      <c r="F389" s="9"/>
      <c r="G389" s="9"/>
    </row>
    <row r="390" spans="1:7" x14ac:dyDescent="0.25">
      <c r="A390" s="9"/>
      <c r="B390" s="9"/>
      <c r="C390" s="9"/>
      <c r="D390" s="75"/>
      <c r="E390" s="9"/>
      <c r="F390" s="9"/>
      <c r="G390" s="9"/>
    </row>
    <row r="391" spans="1:7" x14ac:dyDescent="0.25">
      <c r="A391" s="9"/>
      <c r="B391" s="9"/>
      <c r="C391" s="9"/>
      <c r="D391" s="75"/>
      <c r="E391" s="9"/>
      <c r="F391" s="9"/>
      <c r="G391" s="9"/>
    </row>
    <row r="392" spans="1:7" x14ac:dyDescent="0.25">
      <c r="A392" s="9"/>
      <c r="B392" s="9"/>
      <c r="C392" s="9"/>
      <c r="D392" s="75"/>
      <c r="E392" s="9"/>
      <c r="F392" s="9"/>
      <c r="G392" s="9"/>
    </row>
    <row r="393" spans="1:7" x14ac:dyDescent="0.25">
      <c r="A393" s="9"/>
      <c r="B393" s="9"/>
      <c r="C393" s="9"/>
      <c r="D393" s="75"/>
      <c r="E393" s="9"/>
      <c r="F393" s="9"/>
      <c r="G393" s="9"/>
    </row>
    <row r="394" spans="1:7" x14ac:dyDescent="0.25">
      <c r="A394" s="9"/>
      <c r="B394" s="9"/>
      <c r="C394" s="9"/>
      <c r="D394" s="75"/>
      <c r="E394" s="9"/>
      <c r="F394" s="9"/>
      <c r="G394" s="9"/>
    </row>
    <row r="395" spans="1:7" x14ac:dyDescent="0.25">
      <c r="A395" s="9"/>
      <c r="B395" s="9"/>
      <c r="C395" s="9"/>
      <c r="D395" s="75"/>
      <c r="E395" s="9"/>
      <c r="F395" s="9"/>
      <c r="G395" s="9"/>
    </row>
    <row r="396" spans="1:7" x14ac:dyDescent="0.25">
      <c r="A396" s="9"/>
      <c r="B396" s="9"/>
      <c r="C396" s="9"/>
      <c r="D396" s="75"/>
      <c r="E396" s="9"/>
      <c r="F396" s="9"/>
      <c r="G396" s="9"/>
    </row>
    <row r="397" spans="1:7" x14ac:dyDescent="0.25">
      <c r="A397" s="9"/>
      <c r="B397" s="9"/>
      <c r="C397" s="9"/>
      <c r="D397" s="75"/>
      <c r="E397" s="9"/>
      <c r="F397" s="9"/>
      <c r="G397" s="9"/>
    </row>
    <row r="398" spans="1:7" x14ac:dyDescent="0.25">
      <c r="A398" s="9"/>
      <c r="B398" s="9"/>
      <c r="C398" s="9"/>
      <c r="D398" s="75"/>
      <c r="E398" s="9"/>
      <c r="F398" s="9"/>
      <c r="G398" s="9"/>
    </row>
    <row r="399" spans="1:7" x14ac:dyDescent="0.25">
      <c r="A399" s="9"/>
      <c r="B399" s="9"/>
      <c r="C399" s="9"/>
      <c r="D399" s="75"/>
      <c r="E399" s="9"/>
      <c r="F399" s="9"/>
      <c r="G399" s="9"/>
    </row>
    <row r="400" spans="1:7" x14ac:dyDescent="0.25">
      <c r="A400" s="9"/>
      <c r="B400" s="9"/>
      <c r="C400" s="9"/>
      <c r="D400" s="75"/>
      <c r="E400" s="9"/>
      <c r="F400" s="9"/>
      <c r="G400" s="9"/>
    </row>
    <row r="401" spans="1:7" x14ac:dyDescent="0.25">
      <c r="A401" s="9"/>
      <c r="B401" s="9"/>
      <c r="C401" s="9"/>
      <c r="D401" s="75"/>
      <c r="E401" s="9"/>
      <c r="F401" s="9"/>
      <c r="G401" s="9"/>
    </row>
    <row r="402" spans="1:7" x14ac:dyDescent="0.25">
      <c r="A402" s="9"/>
      <c r="B402" s="9"/>
      <c r="C402" s="9"/>
      <c r="D402" s="75"/>
      <c r="E402" s="9"/>
      <c r="F402" s="9"/>
      <c r="G402" s="9"/>
    </row>
    <row r="403" spans="1:7" x14ac:dyDescent="0.25">
      <c r="A403" s="9"/>
      <c r="B403" s="9"/>
      <c r="C403" s="9"/>
      <c r="D403" s="75"/>
      <c r="E403" s="9"/>
      <c r="F403" s="9"/>
      <c r="G403" s="9"/>
    </row>
    <row r="404" spans="1:7" x14ac:dyDescent="0.25">
      <c r="A404" s="9"/>
      <c r="B404" s="9"/>
      <c r="C404" s="9"/>
      <c r="D404" s="75"/>
      <c r="E404" s="9"/>
      <c r="F404" s="9"/>
      <c r="G404" s="9"/>
    </row>
    <row r="405" spans="1:7" x14ac:dyDescent="0.25">
      <c r="A405" s="9"/>
      <c r="B405" s="9"/>
      <c r="C405" s="9"/>
      <c r="D405" s="75"/>
      <c r="E405" s="9"/>
      <c r="F405" s="9"/>
      <c r="G405" s="9"/>
    </row>
    <row r="406" spans="1:7" x14ac:dyDescent="0.25">
      <c r="A406" s="9"/>
      <c r="B406" s="9"/>
      <c r="C406" s="9"/>
      <c r="D406" s="75"/>
      <c r="E406" s="9"/>
      <c r="F406" s="9"/>
      <c r="G406" s="9"/>
    </row>
    <row r="407" spans="1:7" x14ac:dyDescent="0.25">
      <c r="A407" s="9"/>
      <c r="B407" s="9"/>
      <c r="C407" s="9"/>
      <c r="D407" s="75"/>
      <c r="E407" s="9"/>
      <c r="F407" s="9"/>
      <c r="G407" s="9"/>
    </row>
    <row r="408" spans="1:7" x14ac:dyDescent="0.25">
      <c r="A408" s="9"/>
      <c r="B408" s="9"/>
      <c r="C408" s="9"/>
      <c r="D408" s="75"/>
      <c r="E408" s="9"/>
      <c r="F408" s="9"/>
      <c r="G408" s="9"/>
    </row>
    <row r="409" spans="1:7" x14ac:dyDescent="0.25">
      <c r="A409" s="9"/>
      <c r="B409" s="9"/>
      <c r="C409" s="9"/>
      <c r="D409" s="75"/>
      <c r="E409" s="9"/>
      <c r="F409" s="9"/>
      <c r="G409" s="9"/>
    </row>
    <row r="410" spans="1:7" x14ac:dyDescent="0.25">
      <c r="A410" s="9"/>
      <c r="B410" s="9"/>
      <c r="C410" s="9"/>
      <c r="D410" s="75"/>
      <c r="E410" s="9"/>
      <c r="F410" s="9"/>
      <c r="G410" s="9"/>
    </row>
    <row r="411" spans="1:7" x14ac:dyDescent="0.25">
      <c r="A411" s="9"/>
      <c r="B411" s="9"/>
      <c r="C411" s="9"/>
      <c r="D411" s="75"/>
      <c r="E411" s="9"/>
      <c r="F411" s="9"/>
      <c r="G411" s="9"/>
    </row>
    <row r="412" spans="1:7" x14ac:dyDescent="0.25">
      <c r="A412" s="9"/>
      <c r="B412" s="9"/>
      <c r="C412" s="9"/>
      <c r="D412" s="75"/>
      <c r="E412" s="9"/>
      <c r="F412" s="9"/>
      <c r="G412" s="9"/>
    </row>
    <row r="413" spans="1:7" x14ac:dyDescent="0.25">
      <c r="A413" s="9"/>
      <c r="B413" s="9"/>
      <c r="C413" s="9"/>
      <c r="D413" s="75"/>
      <c r="E413" s="9"/>
      <c r="F413" s="9"/>
      <c r="G413" s="9"/>
    </row>
    <row r="414" spans="1:7" x14ac:dyDescent="0.25">
      <c r="A414" s="9"/>
      <c r="B414" s="9"/>
      <c r="C414" s="9"/>
      <c r="D414" s="75"/>
      <c r="E414" s="9"/>
      <c r="F414" s="9"/>
      <c r="G414" s="9"/>
    </row>
    <row r="415" spans="1:7" x14ac:dyDescent="0.25">
      <c r="A415" s="9"/>
      <c r="B415" s="9"/>
      <c r="C415" s="9"/>
      <c r="D415" s="75"/>
      <c r="E415" s="9"/>
      <c r="F415" s="9"/>
      <c r="G415" s="9"/>
    </row>
    <row r="416" spans="1:7" x14ac:dyDescent="0.25">
      <c r="A416" s="9"/>
      <c r="B416" s="9"/>
      <c r="C416" s="9"/>
      <c r="D416" s="75"/>
      <c r="E416" s="9"/>
      <c r="F416" s="9"/>
      <c r="G416" s="9"/>
    </row>
    <row r="417" spans="1:7" x14ac:dyDescent="0.25">
      <c r="A417" s="9"/>
      <c r="B417" s="9"/>
      <c r="C417" s="9"/>
      <c r="D417" s="75"/>
      <c r="E417" s="9"/>
      <c r="F417" s="9"/>
      <c r="G417" s="9"/>
    </row>
    <row r="418" spans="1:7" x14ac:dyDescent="0.25">
      <c r="A418" s="9"/>
      <c r="B418" s="9"/>
      <c r="C418" s="9"/>
      <c r="D418" s="75"/>
      <c r="E418" s="9"/>
      <c r="F418" s="9"/>
      <c r="G418" s="9"/>
    </row>
    <row r="419" spans="1:7" x14ac:dyDescent="0.25">
      <c r="A419" s="9"/>
      <c r="B419" s="9"/>
      <c r="C419" s="9"/>
      <c r="D419" s="75"/>
      <c r="E419" s="9"/>
      <c r="F419" s="9"/>
      <c r="G419" s="9"/>
    </row>
    <row r="420" spans="1:7" x14ac:dyDescent="0.25">
      <c r="A420" s="9"/>
      <c r="B420" s="9"/>
      <c r="C420" s="9"/>
      <c r="D420" s="75"/>
      <c r="E420" s="9"/>
      <c r="F420" s="9"/>
      <c r="G420" s="9"/>
    </row>
    <row r="421" spans="1:7" x14ac:dyDescent="0.25">
      <c r="A421" s="9"/>
      <c r="B421" s="9"/>
      <c r="C421" s="9"/>
      <c r="D421" s="75"/>
      <c r="E421" s="9"/>
      <c r="F421" s="9"/>
      <c r="G421" s="9"/>
    </row>
    <row r="422" spans="1:7" x14ac:dyDescent="0.25">
      <c r="A422" s="9"/>
      <c r="B422" s="9"/>
      <c r="C422" s="9"/>
      <c r="D422" s="75"/>
      <c r="E422" s="9"/>
      <c r="F422" s="9"/>
      <c r="G422" s="9"/>
    </row>
    <row r="423" spans="1:7" x14ac:dyDescent="0.25">
      <c r="A423" s="9"/>
      <c r="B423" s="9"/>
      <c r="C423" s="9"/>
      <c r="D423" s="75"/>
      <c r="E423" s="9"/>
      <c r="F423" s="9"/>
      <c r="G423" s="9"/>
    </row>
    <row r="424" spans="1:7" x14ac:dyDescent="0.25">
      <c r="A424" s="9"/>
      <c r="B424" s="9"/>
      <c r="C424" s="9"/>
      <c r="D424" s="75"/>
      <c r="E424" s="9"/>
      <c r="F424" s="9"/>
      <c r="G424" s="9"/>
    </row>
    <row r="425" spans="1:7" x14ac:dyDescent="0.25">
      <c r="A425" s="9"/>
      <c r="B425" s="9"/>
      <c r="C425" s="9"/>
      <c r="D425" s="75"/>
      <c r="E425" s="9"/>
      <c r="F425" s="9"/>
      <c r="G425" s="9"/>
    </row>
    <row r="426" spans="1:7" x14ac:dyDescent="0.25">
      <c r="A426" s="9"/>
      <c r="B426" s="9"/>
      <c r="C426" s="9"/>
      <c r="D426" s="75"/>
      <c r="E426" s="9"/>
      <c r="F426" s="9"/>
      <c r="G426" s="9"/>
    </row>
    <row r="427" spans="1:7" x14ac:dyDescent="0.25">
      <c r="A427" s="9"/>
      <c r="B427" s="9"/>
      <c r="C427" s="9"/>
      <c r="D427" s="75"/>
      <c r="E427" s="9"/>
      <c r="F427" s="9"/>
      <c r="G427" s="9"/>
    </row>
    <row r="428" spans="1:7" x14ac:dyDescent="0.25">
      <c r="A428" s="9"/>
      <c r="B428" s="9"/>
      <c r="C428" s="9"/>
      <c r="D428" s="75"/>
      <c r="E428" s="9"/>
      <c r="F428" s="9"/>
      <c r="G428" s="9"/>
    </row>
    <row r="429" spans="1:7" x14ac:dyDescent="0.25">
      <c r="A429" s="9"/>
      <c r="B429" s="9"/>
      <c r="C429" s="9"/>
      <c r="D429" s="75"/>
      <c r="E429" s="9"/>
      <c r="F429" s="9"/>
      <c r="G429" s="9"/>
    </row>
    <row r="430" spans="1:7" x14ac:dyDescent="0.25">
      <c r="A430" s="9"/>
      <c r="B430" s="9"/>
      <c r="C430" s="9"/>
      <c r="D430" s="75"/>
      <c r="E430" s="9"/>
      <c r="F430" s="9"/>
      <c r="G430" s="9"/>
    </row>
    <row r="431" spans="1:7" x14ac:dyDescent="0.25">
      <c r="A431" s="9"/>
      <c r="B431" s="9"/>
      <c r="C431" s="9"/>
      <c r="D431" s="75"/>
      <c r="E431" s="9"/>
      <c r="F431" s="9"/>
      <c r="G431" s="9"/>
    </row>
    <row r="432" spans="1:7" x14ac:dyDescent="0.25">
      <c r="A432" s="9"/>
      <c r="B432" s="9"/>
      <c r="C432" s="9"/>
      <c r="D432" s="75"/>
      <c r="E432" s="9"/>
      <c r="F432" s="9"/>
      <c r="G432" s="9"/>
    </row>
    <row r="433" spans="1:7" x14ac:dyDescent="0.25">
      <c r="A433" s="9"/>
      <c r="B433" s="9"/>
      <c r="C433" s="9"/>
      <c r="D433" s="75"/>
      <c r="E433" s="9"/>
      <c r="F433" s="9"/>
      <c r="G433" s="9"/>
    </row>
    <row r="434" spans="1:7" x14ac:dyDescent="0.25">
      <c r="A434" s="9"/>
      <c r="B434" s="9"/>
      <c r="C434" s="9"/>
      <c r="D434" s="75"/>
      <c r="E434" s="9"/>
      <c r="F434" s="9"/>
      <c r="G434" s="9"/>
    </row>
    <row r="435" spans="1:7" x14ac:dyDescent="0.25">
      <c r="A435" s="9"/>
      <c r="B435" s="9"/>
      <c r="C435" s="9"/>
      <c r="D435" s="75"/>
      <c r="E435" s="9"/>
      <c r="F435" s="9"/>
      <c r="G435" s="9"/>
    </row>
    <row r="436" spans="1:7" x14ac:dyDescent="0.25">
      <c r="A436" s="9"/>
      <c r="B436" s="9"/>
      <c r="C436" s="9"/>
      <c r="D436" s="75"/>
      <c r="E436" s="9"/>
      <c r="F436" s="9"/>
      <c r="G436" s="9"/>
    </row>
    <row r="437" spans="1:7" x14ac:dyDescent="0.25">
      <c r="A437" s="9"/>
      <c r="B437" s="9"/>
      <c r="C437" s="9"/>
      <c r="D437" s="75"/>
      <c r="E437" s="9"/>
      <c r="F437" s="9"/>
      <c r="G437" s="9"/>
    </row>
    <row r="438" spans="1:7" x14ac:dyDescent="0.25">
      <c r="A438" s="9"/>
      <c r="B438" s="9"/>
      <c r="C438" s="9"/>
      <c r="D438" s="75"/>
      <c r="E438" s="9"/>
      <c r="F438" s="9"/>
      <c r="G438" s="9"/>
    </row>
    <row r="439" spans="1:7" x14ac:dyDescent="0.25">
      <c r="A439" s="9"/>
      <c r="B439" s="9"/>
      <c r="C439" s="9"/>
      <c r="D439" s="75"/>
      <c r="E439" s="9"/>
      <c r="F439" s="9"/>
      <c r="G439" s="9"/>
    </row>
    <row r="440" spans="1:7" x14ac:dyDescent="0.25">
      <c r="A440" s="9"/>
      <c r="B440" s="9"/>
      <c r="C440" s="9"/>
      <c r="D440" s="75"/>
      <c r="E440" s="9"/>
      <c r="F440" s="9"/>
      <c r="G440" s="9"/>
    </row>
    <row r="441" spans="1:7" x14ac:dyDescent="0.25">
      <c r="A441" s="9"/>
      <c r="B441" s="9"/>
      <c r="C441" s="9"/>
      <c r="D441" s="75"/>
      <c r="E441" s="9"/>
      <c r="F441" s="9"/>
      <c r="G441" s="9"/>
    </row>
    <row r="442" spans="1:7" x14ac:dyDescent="0.25">
      <c r="A442" s="9"/>
      <c r="B442" s="9"/>
      <c r="C442" s="9"/>
      <c r="D442" s="75"/>
      <c r="E442" s="9"/>
      <c r="F442" s="9"/>
      <c r="G442" s="9"/>
    </row>
    <row r="443" spans="1:7" x14ac:dyDescent="0.25">
      <c r="A443" s="9"/>
      <c r="B443" s="9"/>
      <c r="C443" s="9"/>
      <c r="D443" s="75"/>
      <c r="E443" s="9"/>
      <c r="F443" s="9"/>
      <c r="G443" s="9"/>
    </row>
    <row r="444" spans="1:7" x14ac:dyDescent="0.25">
      <c r="A444" s="9"/>
      <c r="B444" s="9"/>
      <c r="C444" s="9"/>
      <c r="D444" s="75"/>
      <c r="E444" s="9"/>
      <c r="F444" s="9"/>
      <c r="G444" s="9"/>
    </row>
    <row r="445" spans="1:7" x14ac:dyDescent="0.25">
      <c r="A445" s="9"/>
      <c r="B445" s="9"/>
      <c r="C445" s="9"/>
      <c r="D445" s="75"/>
      <c r="E445" s="9"/>
      <c r="F445" s="9"/>
      <c r="G445" s="9"/>
    </row>
    <row r="446" spans="1:7" x14ac:dyDescent="0.25">
      <c r="A446" s="9"/>
      <c r="B446" s="9"/>
      <c r="C446" s="9"/>
      <c r="D446" s="75"/>
      <c r="E446" s="9"/>
      <c r="F446" s="9"/>
      <c r="G446" s="9"/>
    </row>
    <row r="447" spans="1:7" x14ac:dyDescent="0.25">
      <c r="A447" s="9"/>
      <c r="B447" s="9"/>
      <c r="C447" s="9"/>
      <c r="D447" s="75"/>
      <c r="E447" s="9"/>
      <c r="F447" s="9"/>
      <c r="G447" s="9"/>
    </row>
    <row r="448" spans="1:7" x14ac:dyDescent="0.25">
      <c r="A448" s="9"/>
      <c r="B448" s="9"/>
      <c r="C448" s="9"/>
      <c r="D448" s="75"/>
      <c r="E448" s="9"/>
      <c r="F448" s="9"/>
      <c r="G448" s="9"/>
    </row>
    <row r="449" spans="1:7" x14ac:dyDescent="0.25">
      <c r="A449" s="9"/>
      <c r="B449" s="9"/>
      <c r="C449" s="9"/>
      <c r="D449" s="75"/>
      <c r="E449" s="9"/>
      <c r="F449" s="9"/>
      <c r="G449" s="9"/>
    </row>
    <row r="450" spans="1:7" x14ac:dyDescent="0.25">
      <c r="A450" s="9"/>
      <c r="B450" s="9"/>
      <c r="C450" s="9"/>
      <c r="D450" s="75"/>
      <c r="E450" s="9"/>
      <c r="F450" s="9"/>
      <c r="G450" s="9"/>
    </row>
    <row r="451" spans="1:7" x14ac:dyDescent="0.25">
      <c r="A451" s="9"/>
      <c r="B451" s="9"/>
      <c r="C451" s="9"/>
      <c r="D451" s="75"/>
      <c r="E451" s="9"/>
      <c r="F451" s="9"/>
      <c r="G451" s="9"/>
    </row>
    <row r="452" spans="1:7" x14ac:dyDescent="0.25">
      <c r="A452" s="9"/>
      <c r="B452" s="9"/>
      <c r="C452" s="9"/>
      <c r="D452" s="75"/>
      <c r="E452" s="9"/>
      <c r="F452" s="9"/>
      <c r="G452" s="9"/>
    </row>
    <row r="453" spans="1:7" x14ac:dyDescent="0.25">
      <c r="A453" s="9"/>
      <c r="B453" s="9"/>
      <c r="C453" s="9"/>
      <c r="D453" s="75"/>
      <c r="E453" s="9"/>
      <c r="F453" s="9"/>
      <c r="G453" s="9"/>
    </row>
    <row r="454" spans="1:7" x14ac:dyDescent="0.25">
      <c r="A454" s="9"/>
      <c r="B454" s="9"/>
      <c r="C454" s="9"/>
      <c r="D454" s="75"/>
      <c r="E454" s="9"/>
      <c r="F454" s="9"/>
      <c r="G454" s="9"/>
    </row>
    <row r="455" spans="1:7" x14ac:dyDescent="0.25">
      <c r="A455" s="9"/>
      <c r="B455" s="9"/>
      <c r="C455" s="9"/>
      <c r="D455" s="75"/>
      <c r="E455" s="9"/>
      <c r="F455" s="9"/>
      <c r="G455" s="9"/>
    </row>
    <row r="456" spans="1:7" x14ac:dyDescent="0.25">
      <c r="A456" s="9"/>
      <c r="B456" s="9"/>
      <c r="C456" s="9"/>
      <c r="D456" s="75"/>
      <c r="E456" s="9"/>
      <c r="F456" s="9"/>
      <c r="G456" s="9"/>
    </row>
    <row r="457" spans="1:7" x14ac:dyDescent="0.25">
      <c r="A457" s="9"/>
      <c r="B457" s="9"/>
      <c r="C457" s="9"/>
      <c r="D457" s="75"/>
      <c r="E457" s="9"/>
      <c r="F457" s="9"/>
      <c r="G457" s="9"/>
    </row>
    <row r="458" spans="1:7" x14ac:dyDescent="0.25">
      <c r="A458" s="9"/>
      <c r="B458" s="9"/>
      <c r="C458" s="9"/>
      <c r="D458" s="75"/>
      <c r="E458" s="9"/>
      <c r="F458" s="9"/>
      <c r="G458" s="9"/>
    </row>
    <row r="459" spans="1:7" x14ac:dyDescent="0.25">
      <c r="A459" s="9"/>
      <c r="B459" s="9"/>
      <c r="C459" s="9"/>
      <c r="D459" s="75"/>
      <c r="E459" s="9"/>
      <c r="F459" s="9"/>
      <c r="G459" s="9"/>
    </row>
    <row r="460" spans="1:7" x14ac:dyDescent="0.25">
      <c r="A460" s="9"/>
      <c r="B460" s="9"/>
      <c r="C460" s="9"/>
      <c r="D460" s="75"/>
      <c r="E460" s="9"/>
      <c r="F460" s="9"/>
      <c r="G460" s="9"/>
    </row>
    <row r="461" spans="1:7" x14ac:dyDescent="0.25">
      <c r="A461" s="9"/>
      <c r="B461" s="9"/>
      <c r="C461" s="9"/>
      <c r="D461" s="75"/>
      <c r="E461" s="9"/>
      <c r="F461" s="9"/>
      <c r="G461" s="9"/>
    </row>
    <row r="462" spans="1:7" x14ac:dyDescent="0.25">
      <c r="A462" s="9"/>
      <c r="B462" s="9"/>
      <c r="C462" s="9"/>
      <c r="D462" s="75"/>
      <c r="E462" s="9"/>
      <c r="F462" s="9"/>
      <c r="G462" s="9"/>
    </row>
    <row r="463" spans="1:7" x14ac:dyDescent="0.25">
      <c r="A463" s="9"/>
      <c r="B463" s="9"/>
      <c r="C463" s="9"/>
      <c r="D463" s="75"/>
      <c r="E463" s="9"/>
      <c r="F463" s="9"/>
      <c r="G463" s="9"/>
    </row>
    <row r="464" spans="1:7" x14ac:dyDescent="0.25">
      <c r="A464" s="9"/>
      <c r="B464" s="9"/>
      <c r="C464" s="9"/>
      <c r="D464" s="75"/>
      <c r="E464" s="9"/>
      <c r="F464" s="9"/>
      <c r="G464" s="9"/>
    </row>
    <row r="465" spans="1:7" x14ac:dyDescent="0.25">
      <c r="A465" s="9"/>
      <c r="B465" s="9"/>
      <c r="C465" s="9"/>
      <c r="D465" s="75"/>
      <c r="E465" s="9"/>
      <c r="F465" s="9"/>
      <c r="G465" s="9"/>
    </row>
    <row r="466" spans="1:7" x14ac:dyDescent="0.25">
      <c r="A466" s="9"/>
      <c r="B466" s="9"/>
      <c r="C466" s="9"/>
      <c r="D466" s="75"/>
      <c r="E466" s="9"/>
      <c r="F466" s="9"/>
      <c r="G466" s="9"/>
    </row>
    <row r="467" spans="1:7" x14ac:dyDescent="0.25">
      <c r="A467" s="9"/>
      <c r="B467" s="9"/>
      <c r="C467" s="9"/>
      <c r="D467" s="75"/>
      <c r="E467" s="9"/>
      <c r="F467" s="9"/>
      <c r="G467" s="9"/>
    </row>
    <row r="468" spans="1:7" x14ac:dyDescent="0.25">
      <c r="A468" s="9"/>
      <c r="B468" s="9"/>
      <c r="C468" s="9"/>
      <c r="D468" s="75"/>
      <c r="E468" s="9"/>
      <c r="F468" s="9"/>
      <c r="G468" s="9"/>
    </row>
    <row r="469" spans="1:7" x14ac:dyDescent="0.25">
      <c r="A469" s="9"/>
      <c r="B469" s="9"/>
      <c r="C469" s="9"/>
      <c r="D469" s="75"/>
      <c r="E469" s="9"/>
      <c r="F469" s="9"/>
      <c r="G469" s="9"/>
    </row>
    <row r="470" spans="1:7" x14ac:dyDescent="0.25">
      <c r="A470" s="9"/>
      <c r="B470" s="9"/>
      <c r="C470" s="9"/>
      <c r="D470" s="75"/>
      <c r="E470" s="9"/>
      <c r="F470" s="9"/>
      <c r="G470" s="9"/>
    </row>
    <row r="471" spans="1:7" x14ac:dyDescent="0.25">
      <c r="A471" s="9"/>
      <c r="B471" s="9"/>
      <c r="C471" s="9"/>
      <c r="D471" s="75"/>
      <c r="E471" s="9"/>
      <c r="F471" s="9"/>
      <c r="G471" s="9"/>
    </row>
    <row r="472" spans="1:7" x14ac:dyDescent="0.25">
      <c r="A472" s="9"/>
      <c r="B472" s="9"/>
      <c r="C472" s="9"/>
      <c r="D472" s="75"/>
      <c r="E472" s="9"/>
      <c r="F472" s="9"/>
      <c r="G472" s="9"/>
    </row>
    <row r="473" spans="1:7" x14ac:dyDescent="0.25">
      <c r="A473" s="9"/>
      <c r="B473" s="9"/>
      <c r="C473" s="9"/>
      <c r="D473" s="75"/>
      <c r="E473" s="9"/>
      <c r="F473" s="9"/>
      <c r="G473" s="9"/>
    </row>
    <row r="474" spans="1:7" x14ac:dyDescent="0.25">
      <c r="A474" s="9"/>
      <c r="B474" s="9"/>
      <c r="C474" s="9"/>
      <c r="D474" s="75"/>
      <c r="E474" s="9"/>
      <c r="F474" s="9"/>
      <c r="G474" s="9"/>
    </row>
    <row r="475" spans="1:7" x14ac:dyDescent="0.25">
      <c r="A475" s="9"/>
      <c r="B475" s="9"/>
      <c r="C475" s="9"/>
      <c r="D475" s="75"/>
      <c r="E475" s="9"/>
      <c r="F475" s="9"/>
      <c r="G475" s="9"/>
    </row>
    <row r="476" spans="1:7" x14ac:dyDescent="0.25">
      <c r="A476" s="9"/>
      <c r="B476" s="9"/>
      <c r="C476" s="9"/>
      <c r="D476" s="75"/>
      <c r="E476" s="9"/>
      <c r="F476" s="9"/>
      <c r="G476" s="9"/>
    </row>
    <row r="477" spans="1:7" x14ac:dyDescent="0.25">
      <c r="A477" s="9"/>
      <c r="B477" s="9"/>
      <c r="C477" s="9"/>
      <c r="D477" s="75"/>
      <c r="E477" s="9"/>
      <c r="F477" s="9"/>
      <c r="G477" s="9"/>
    </row>
    <row r="478" spans="1:7" x14ac:dyDescent="0.25">
      <c r="A478" s="9"/>
      <c r="B478" s="9"/>
      <c r="C478" s="9"/>
      <c r="D478" s="75"/>
      <c r="E478" s="9"/>
      <c r="F478" s="9"/>
      <c r="G478" s="9"/>
    </row>
    <row r="479" spans="1:7" x14ac:dyDescent="0.25">
      <c r="A479" s="9"/>
      <c r="B479" s="9"/>
      <c r="C479" s="9"/>
      <c r="D479" s="75"/>
      <c r="E479" s="9"/>
      <c r="F479" s="9"/>
      <c r="G479" s="9"/>
    </row>
    <row r="480" spans="1:7" x14ac:dyDescent="0.25">
      <c r="A480" s="9"/>
      <c r="B480" s="9"/>
      <c r="C480" s="9"/>
      <c r="D480" s="75"/>
      <c r="E480" s="9"/>
      <c r="F480" s="9"/>
      <c r="G480" s="9"/>
    </row>
    <row r="481" spans="1:7" x14ac:dyDescent="0.25">
      <c r="A481" s="9"/>
      <c r="B481" s="9"/>
      <c r="C481" s="9"/>
      <c r="D481" s="75"/>
      <c r="E481" s="9"/>
      <c r="F481" s="9"/>
      <c r="G481" s="9"/>
    </row>
    <row r="482" spans="1:7" x14ac:dyDescent="0.25">
      <c r="A482" s="9"/>
      <c r="B482" s="9"/>
      <c r="C482" s="9"/>
      <c r="D482" s="75"/>
      <c r="E482" s="9"/>
      <c r="F482" s="9"/>
      <c r="G482" s="9"/>
    </row>
    <row r="483" spans="1:7" x14ac:dyDescent="0.25">
      <c r="A483" s="9"/>
      <c r="B483" s="9"/>
      <c r="C483" s="9"/>
      <c r="D483" s="75"/>
      <c r="E483" s="9"/>
      <c r="F483" s="9"/>
      <c r="G483" s="9"/>
    </row>
    <row r="484" spans="1:7" x14ac:dyDescent="0.25">
      <c r="A484" s="9"/>
      <c r="B484" s="9"/>
      <c r="C484" s="9"/>
      <c r="D484" s="75"/>
      <c r="E484" s="9"/>
      <c r="F484" s="9"/>
      <c r="G484" s="9"/>
    </row>
    <row r="485" spans="1:7" x14ac:dyDescent="0.25">
      <c r="A485" s="9"/>
      <c r="B485" s="9"/>
      <c r="C485" s="9"/>
      <c r="D485" s="75"/>
      <c r="E485" s="9"/>
      <c r="F485" s="9"/>
      <c r="G485" s="9"/>
    </row>
    <row r="486" spans="1:7" x14ac:dyDescent="0.25">
      <c r="A486" s="9"/>
      <c r="B486" s="9"/>
      <c r="C486" s="9"/>
      <c r="D486" s="75"/>
      <c r="E486" s="9"/>
      <c r="F486" s="9"/>
      <c r="G486" s="9"/>
    </row>
    <row r="487" spans="1:7" x14ac:dyDescent="0.25">
      <c r="A487" s="9"/>
      <c r="B487" s="9"/>
      <c r="C487" s="9"/>
      <c r="D487" s="75"/>
      <c r="E487" s="9"/>
      <c r="F487" s="9"/>
      <c r="G487" s="9"/>
    </row>
    <row r="488" spans="1:7" x14ac:dyDescent="0.25">
      <c r="A488" s="9"/>
      <c r="B488" s="9"/>
      <c r="C488" s="9"/>
      <c r="D488" s="75"/>
      <c r="E488" s="9"/>
      <c r="F488" s="9"/>
      <c r="G488" s="9"/>
    </row>
    <row r="489" spans="1:7" x14ac:dyDescent="0.25">
      <c r="A489" s="9"/>
      <c r="B489" s="9"/>
      <c r="C489" s="9"/>
      <c r="D489" s="75"/>
      <c r="E489" s="9"/>
      <c r="F489" s="9"/>
      <c r="G489" s="9"/>
    </row>
    <row r="490" spans="1:7" x14ac:dyDescent="0.25">
      <c r="A490" s="9"/>
      <c r="B490" s="9"/>
      <c r="C490" s="9"/>
      <c r="D490" s="75"/>
      <c r="E490" s="9"/>
      <c r="F490" s="9"/>
      <c r="G490" s="9"/>
    </row>
    <row r="491" spans="1:7" x14ac:dyDescent="0.25">
      <c r="A491" s="9"/>
      <c r="B491" s="9"/>
      <c r="C491" s="9"/>
      <c r="D491" s="75"/>
      <c r="E491" s="9"/>
      <c r="F491" s="9"/>
      <c r="G491" s="9"/>
    </row>
    <row r="492" spans="1:7" x14ac:dyDescent="0.25">
      <c r="A492" s="9"/>
      <c r="B492" s="9"/>
      <c r="C492" s="9"/>
      <c r="D492" s="75"/>
      <c r="E492" s="9"/>
      <c r="F492" s="9"/>
      <c r="G492" s="9"/>
    </row>
    <row r="493" spans="1:7" x14ac:dyDescent="0.25">
      <c r="A493" s="9"/>
      <c r="B493" s="9"/>
      <c r="C493" s="9"/>
      <c r="D493" s="75"/>
      <c r="E493" s="9"/>
      <c r="F493" s="9"/>
      <c r="G493" s="9"/>
    </row>
    <row r="494" spans="1:7" x14ac:dyDescent="0.25">
      <c r="A494" s="9"/>
      <c r="B494" s="9"/>
      <c r="C494" s="9"/>
      <c r="D494" s="75"/>
      <c r="E494" s="9"/>
      <c r="F494" s="9"/>
      <c r="G494" s="9"/>
    </row>
    <row r="495" spans="1:7" x14ac:dyDescent="0.25">
      <c r="A495" s="9"/>
      <c r="B495" s="9"/>
      <c r="C495" s="9"/>
      <c r="D495" s="75"/>
      <c r="E495" s="9"/>
      <c r="F495" s="9"/>
      <c r="G495" s="9"/>
    </row>
    <row r="496" spans="1:7" x14ac:dyDescent="0.25">
      <c r="A496" s="9"/>
      <c r="B496" s="9"/>
      <c r="C496" s="9"/>
      <c r="D496" s="75"/>
      <c r="E496" s="9"/>
      <c r="F496" s="9"/>
      <c r="G496" s="9"/>
    </row>
    <row r="497" spans="1:7" x14ac:dyDescent="0.25">
      <c r="A497" s="9"/>
      <c r="B497" s="9"/>
      <c r="C497" s="9"/>
      <c r="D497" s="75"/>
      <c r="E497" s="9"/>
      <c r="F497" s="9"/>
      <c r="G497" s="9"/>
    </row>
    <row r="498" spans="1:7" x14ac:dyDescent="0.25">
      <c r="A498" s="9"/>
      <c r="B498" s="9"/>
      <c r="C498" s="9"/>
      <c r="D498" s="75"/>
      <c r="E498" s="9"/>
      <c r="F498" s="9"/>
      <c r="G498" s="9"/>
    </row>
    <row r="499" spans="1:7" x14ac:dyDescent="0.25">
      <c r="A499" s="9"/>
      <c r="B499" s="9"/>
      <c r="C499" s="9"/>
      <c r="D499" s="75"/>
      <c r="E499" s="9"/>
      <c r="F499" s="9"/>
      <c r="G499" s="9"/>
    </row>
    <row r="500" spans="1:7" x14ac:dyDescent="0.25">
      <c r="A500" s="9"/>
      <c r="B500" s="9"/>
      <c r="C500" s="9"/>
      <c r="D500" s="75"/>
      <c r="E500" s="9"/>
      <c r="F500" s="9"/>
      <c r="G500" s="9"/>
    </row>
    <row r="501" spans="1:7" x14ac:dyDescent="0.25">
      <c r="A501" s="9"/>
      <c r="B501" s="9"/>
      <c r="C501" s="9"/>
      <c r="D501" s="75"/>
      <c r="E501" s="9"/>
      <c r="F501" s="9"/>
      <c r="G501" s="9"/>
    </row>
    <row r="502" spans="1:7" x14ac:dyDescent="0.25">
      <c r="A502" s="9"/>
      <c r="B502" s="9"/>
      <c r="C502" s="9"/>
      <c r="D502" s="75"/>
      <c r="E502" s="9"/>
      <c r="F502" s="9"/>
      <c r="G502" s="9"/>
    </row>
    <row r="503" spans="1:7" x14ac:dyDescent="0.25">
      <c r="A503" s="9"/>
      <c r="B503" s="9"/>
      <c r="C503" s="9"/>
      <c r="D503" s="75"/>
      <c r="E503" s="9"/>
      <c r="F503" s="9"/>
      <c r="G503" s="9"/>
    </row>
    <row r="504" spans="1:7" x14ac:dyDescent="0.25">
      <c r="A504" s="9"/>
      <c r="B504" s="9"/>
      <c r="C504" s="9"/>
      <c r="D504" s="75"/>
      <c r="E504" s="9"/>
      <c r="F504" s="9"/>
      <c r="G504" s="9"/>
    </row>
    <row r="505" spans="1:7" x14ac:dyDescent="0.25">
      <c r="A505" s="9"/>
      <c r="B505" s="9"/>
      <c r="C505" s="9"/>
      <c r="D505" s="75"/>
      <c r="E505" s="9"/>
      <c r="F505" s="9"/>
      <c r="G505" s="9"/>
    </row>
    <row r="506" spans="1:7" x14ac:dyDescent="0.25">
      <c r="A506" s="9"/>
      <c r="B506" s="9"/>
      <c r="C506" s="9"/>
      <c r="D506" s="75"/>
      <c r="E506" s="9"/>
      <c r="F506" s="9"/>
      <c r="G506" s="9"/>
    </row>
    <row r="507" spans="1:7" x14ac:dyDescent="0.25">
      <c r="A507" s="9"/>
      <c r="B507" s="9"/>
      <c r="C507" s="9"/>
      <c r="D507" s="75"/>
      <c r="E507" s="9"/>
      <c r="F507" s="9"/>
      <c r="G507" s="9"/>
    </row>
    <row r="508" spans="1:7" x14ac:dyDescent="0.25">
      <c r="A508" s="9"/>
      <c r="B508" s="9"/>
      <c r="C508" s="9"/>
      <c r="D508" s="75"/>
      <c r="E508" s="9"/>
      <c r="F508" s="9"/>
      <c r="G508" s="9"/>
    </row>
    <row r="509" spans="1:7" x14ac:dyDescent="0.25">
      <c r="A509" s="9"/>
      <c r="B509" s="9"/>
      <c r="C509" s="9"/>
      <c r="D509" s="75"/>
      <c r="E509" s="9"/>
      <c r="F509" s="9"/>
      <c r="G509" s="9"/>
    </row>
    <row r="510" spans="1:7" x14ac:dyDescent="0.25">
      <c r="A510" s="9"/>
      <c r="B510" s="9"/>
      <c r="C510" s="9"/>
      <c r="D510" s="75"/>
      <c r="E510" s="9"/>
      <c r="F510" s="9"/>
      <c r="G510" s="9"/>
    </row>
    <row r="511" spans="1:7" x14ac:dyDescent="0.25">
      <c r="A511" s="9"/>
      <c r="B511" s="9"/>
      <c r="C511" s="9"/>
      <c r="D511" s="75"/>
      <c r="E511" s="9"/>
      <c r="F511" s="9"/>
      <c r="G511" s="9"/>
    </row>
    <row r="512" spans="1:7" x14ac:dyDescent="0.25">
      <c r="A512" s="9"/>
      <c r="B512" s="9"/>
      <c r="C512" s="9"/>
      <c r="D512" s="75"/>
      <c r="E512" s="9"/>
      <c r="F512" s="9"/>
      <c r="G512" s="9"/>
    </row>
    <row r="513" spans="1:7" x14ac:dyDescent="0.25">
      <c r="A513" s="9"/>
      <c r="B513" s="9"/>
      <c r="C513" s="9"/>
      <c r="D513" s="75"/>
      <c r="E513" s="9"/>
      <c r="F513" s="9"/>
      <c r="G513" s="9"/>
    </row>
    <row r="514" spans="1:7" x14ac:dyDescent="0.25">
      <c r="A514" s="9"/>
      <c r="B514" s="9"/>
      <c r="C514" s="9"/>
      <c r="D514" s="75"/>
      <c r="E514" s="9"/>
      <c r="F514" s="9"/>
      <c r="G514" s="9"/>
    </row>
    <row r="515" spans="1:7" x14ac:dyDescent="0.25">
      <c r="A515" s="9"/>
      <c r="B515" s="9"/>
      <c r="C515" s="9"/>
      <c r="D515" s="75"/>
      <c r="E515" s="9"/>
      <c r="F515" s="9"/>
      <c r="G515" s="9"/>
    </row>
    <row r="516" spans="1:7" x14ac:dyDescent="0.25">
      <c r="A516" s="9"/>
      <c r="B516" s="9"/>
      <c r="C516" s="9"/>
      <c r="D516" s="75"/>
      <c r="E516" s="9"/>
      <c r="F516" s="9"/>
      <c r="G516" s="9"/>
    </row>
    <row r="517" spans="1:7" x14ac:dyDescent="0.25">
      <c r="A517" s="9"/>
      <c r="B517" s="9"/>
      <c r="C517" s="9"/>
      <c r="D517" s="75"/>
      <c r="E517" s="9"/>
      <c r="F517" s="9"/>
      <c r="G517" s="9"/>
    </row>
    <row r="518" spans="1:7" x14ac:dyDescent="0.25">
      <c r="A518" s="9"/>
      <c r="B518" s="9"/>
      <c r="C518" s="9"/>
      <c r="D518" s="75"/>
      <c r="E518" s="9"/>
      <c r="F518" s="9"/>
      <c r="G518" s="9"/>
    </row>
    <row r="519" spans="1:7" x14ac:dyDescent="0.25">
      <c r="A519" s="9"/>
      <c r="B519" s="9"/>
      <c r="C519" s="9"/>
      <c r="D519" s="75"/>
      <c r="E519" s="9"/>
      <c r="F519" s="9"/>
      <c r="G519" s="9"/>
    </row>
    <row r="520" spans="1:7" x14ac:dyDescent="0.25">
      <c r="A520" s="9"/>
      <c r="B520" s="9"/>
      <c r="C520" s="9"/>
      <c r="D520" s="75"/>
      <c r="E520" s="9"/>
      <c r="F520" s="9"/>
      <c r="G520" s="9"/>
    </row>
    <row r="521" spans="1:7" x14ac:dyDescent="0.25">
      <c r="A521" s="9"/>
      <c r="B521" s="9"/>
      <c r="C521" s="9"/>
      <c r="D521" s="75"/>
      <c r="E521" s="9"/>
      <c r="F521" s="9"/>
      <c r="G521" s="9"/>
    </row>
    <row r="522" spans="1:7" x14ac:dyDescent="0.25">
      <c r="A522" s="9"/>
      <c r="B522" s="9"/>
      <c r="C522" s="9"/>
      <c r="D522" s="75"/>
      <c r="E522" s="9"/>
      <c r="F522" s="9"/>
      <c r="G522" s="9"/>
    </row>
    <row r="523" spans="1:7" x14ac:dyDescent="0.25">
      <c r="A523" s="9"/>
      <c r="B523" s="9"/>
      <c r="C523" s="9"/>
      <c r="D523" s="75"/>
      <c r="E523" s="9"/>
      <c r="F523" s="9"/>
      <c r="G523" s="9"/>
    </row>
    <row r="524" spans="1:7" x14ac:dyDescent="0.25">
      <c r="A524" s="9"/>
      <c r="B524" s="9"/>
      <c r="C524" s="9"/>
      <c r="D524" s="75"/>
      <c r="E524" s="9"/>
      <c r="F524" s="9"/>
      <c r="G524" s="9"/>
    </row>
    <row r="525" spans="1:7" x14ac:dyDescent="0.25">
      <c r="A525" s="9"/>
      <c r="B525" s="9"/>
      <c r="C525" s="9"/>
      <c r="D525" s="75"/>
      <c r="E525" s="9"/>
      <c r="F525" s="9"/>
      <c r="G525" s="9"/>
    </row>
    <row r="526" spans="1:7" x14ac:dyDescent="0.25">
      <c r="A526" s="9"/>
      <c r="B526" s="9"/>
      <c r="C526" s="9"/>
      <c r="D526" s="75"/>
      <c r="E526" s="9"/>
      <c r="F526" s="9"/>
      <c r="G526" s="9"/>
    </row>
    <row r="527" spans="1:7" x14ac:dyDescent="0.25">
      <c r="A527" s="9"/>
      <c r="B527" s="9"/>
      <c r="C527" s="9"/>
      <c r="D527" s="75"/>
      <c r="E527" s="9"/>
      <c r="F527" s="9"/>
      <c r="G527" s="9"/>
    </row>
    <row r="528" spans="1:7" x14ac:dyDescent="0.25">
      <c r="A528" s="9"/>
      <c r="B528" s="9"/>
      <c r="C528" s="9"/>
      <c r="D528" s="75"/>
      <c r="E528" s="9"/>
      <c r="F528" s="9"/>
      <c r="G528" s="9"/>
    </row>
    <row r="529" spans="1:7" x14ac:dyDescent="0.25">
      <c r="A529" s="9"/>
      <c r="B529" s="9"/>
      <c r="C529" s="9"/>
      <c r="D529" s="75"/>
      <c r="E529" s="9"/>
      <c r="F529" s="9"/>
      <c r="G529" s="9"/>
    </row>
    <row r="530" spans="1:7" x14ac:dyDescent="0.25">
      <c r="A530" s="9"/>
      <c r="B530" s="9"/>
      <c r="C530" s="9"/>
      <c r="D530" s="75"/>
      <c r="E530" s="9"/>
      <c r="F530" s="9"/>
      <c r="G530" s="9"/>
    </row>
    <row r="531" spans="1:7" x14ac:dyDescent="0.25">
      <c r="A531" s="9"/>
      <c r="B531" s="9"/>
      <c r="C531" s="9"/>
      <c r="D531" s="75"/>
      <c r="E531" s="9"/>
      <c r="F531" s="9"/>
      <c r="G531" s="9"/>
    </row>
    <row r="532" spans="1:7" x14ac:dyDescent="0.25">
      <c r="A532" s="9"/>
      <c r="B532" s="9"/>
      <c r="C532" s="9"/>
      <c r="D532" s="75"/>
      <c r="E532" s="9"/>
      <c r="F532" s="9"/>
      <c r="G532" s="9"/>
    </row>
    <row r="533" spans="1:7" x14ac:dyDescent="0.25">
      <c r="A533" s="9"/>
      <c r="B533" s="9"/>
      <c r="C533" s="9"/>
      <c r="D533" s="75"/>
      <c r="E533" s="9"/>
      <c r="F533" s="9"/>
      <c r="G533" s="9"/>
    </row>
    <row r="534" spans="1:7" x14ac:dyDescent="0.25">
      <c r="A534" s="9"/>
      <c r="B534" s="9"/>
      <c r="C534" s="9"/>
      <c r="D534" s="75"/>
      <c r="E534" s="9"/>
      <c r="F534" s="9"/>
      <c r="G534" s="9"/>
    </row>
    <row r="535" spans="1:7" x14ac:dyDescent="0.25">
      <c r="A535" s="9"/>
      <c r="B535" s="9"/>
      <c r="C535" s="9"/>
      <c r="D535" s="75"/>
      <c r="E535" s="9"/>
      <c r="F535" s="9"/>
      <c r="G535" s="9"/>
    </row>
    <row r="536" spans="1:7" x14ac:dyDescent="0.25">
      <c r="A536" s="9"/>
      <c r="B536" s="9"/>
      <c r="C536" s="9"/>
      <c r="D536" s="75"/>
      <c r="E536" s="9"/>
      <c r="F536" s="9"/>
      <c r="G536" s="9"/>
    </row>
    <row r="537" spans="1:7" x14ac:dyDescent="0.25">
      <c r="A537" s="9"/>
      <c r="B537" s="9"/>
      <c r="C537" s="9"/>
      <c r="D537" s="75"/>
      <c r="E537" s="9"/>
      <c r="F537" s="9"/>
      <c r="G537" s="9"/>
    </row>
    <row r="538" spans="1:7" x14ac:dyDescent="0.25">
      <c r="A538" s="9"/>
      <c r="B538" s="9"/>
      <c r="C538" s="9"/>
      <c r="D538" s="75"/>
      <c r="E538" s="9"/>
      <c r="F538" s="9"/>
      <c r="G538" s="9"/>
    </row>
    <row r="539" spans="1:7" x14ac:dyDescent="0.25">
      <c r="A539" s="9"/>
      <c r="B539" s="9"/>
      <c r="C539" s="9"/>
      <c r="D539" s="75"/>
      <c r="E539" s="9"/>
      <c r="F539" s="9"/>
      <c r="G539" s="9"/>
    </row>
    <row r="540" spans="1:7" x14ac:dyDescent="0.25">
      <c r="A540" s="9"/>
      <c r="B540" s="9"/>
      <c r="C540" s="9"/>
      <c r="D540" s="75"/>
      <c r="E540" s="9"/>
      <c r="F540" s="9"/>
      <c r="G540" s="9"/>
    </row>
    <row r="541" spans="1:7" x14ac:dyDescent="0.25">
      <c r="A541" s="9"/>
      <c r="B541" s="9"/>
      <c r="C541" s="9"/>
      <c r="D541" s="75"/>
      <c r="E541" s="9"/>
      <c r="F541" s="9"/>
      <c r="G541" s="9"/>
    </row>
    <row r="542" spans="1:7" x14ac:dyDescent="0.25">
      <c r="A542" s="9"/>
      <c r="B542" s="9"/>
      <c r="C542" s="9"/>
      <c r="D542" s="75"/>
      <c r="E542" s="9"/>
      <c r="F542" s="9"/>
      <c r="G542" s="9"/>
    </row>
    <row r="543" spans="1:7" x14ac:dyDescent="0.25">
      <c r="A543" s="9"/>
      <c r="B543" s="9"/>
      <c r="C543" s="9"/>
      <c r="D543" s="75"/>
      <c r="E543" s="9"/>
      <c r="F543" s="9"/>
      <c r="G543" s="9"/>
    </row>
    <row r="544" spans="1:7" x14ac:dyDescent="0.25">
      <c r="A544" s="9"/>
      <c r="B544" s="9"/>
      <c r="C544" s="9"/>
      <c r="D544" s="75"/>
      <c r="E544" s="9"/>
      <c r="F544" s="9"/>
      <c r="G544" s="9"/>
    </row>
    <row r="545" spans="1:7" x14ac:dyDescent="0.25">
      <c r="A545" s="9"/>
      <c r="B545" s="9"/>
      <c r="C545" s="9"/>
      <c r="D545" s="75"/>
      <c r="E545" s="9"/>
      <c r="F545" s="9"/>
      <c r="G545" s="9"/>
    </row>
    <row r="546" spans="1:7" x14ac:dyDescent="0.25">
      <c r="A546" s="9"/>
      <c r="B546" s="9"/>
      <c r="C546" s="9"/>
      <c r="D546" s="75"/>
      <c r="E546" s="9"/>
      <c r="F546" s="9"/>
      <c r="G546" s="9"/>
    </row>
    <row r="547" spans="1:7" x14ac:dyDescent="0.25">
      <c r="A547" s="9"/>
      <c r="B547" s="9"/>
      <c r="C547" s="9"/>
      <c r="D547" s="75"/>
      <c r="E547" s="9"/>
      <c r="F547" s="9"/>
      <c r="G547" s="9"/>
    </row>
    <row r="548" spans="1:7" x14ac:dyDescent="0.25">
      <c r="A548" s="9"/>
      <c r="B548" s="9"/>
      <c r="C548" s="9"/>
      <c r="D548" s="75"/>
      <c r="E548" s="9"/>
      <c r="F548" s="9"/>
      <c r="G548" s="9"/>
    </row>
    <row r="549" spans="1:7" x14ac:dyDescent="0.25">
      <c r="A549" s="9"/>
      <c r="B549" s="9"/>
      <c r="C549" s="9"/>
      <c r="D549" s="75"/>
      <c r="E549" s="9"/>
      <c r="F549" s="9"/>
      <c r="G549" s="9"/>
    </row>
    <row r="550" spans="1:7" x14ac:dyDescent="0.25">
      <c r="A550" s="9"/>
      <c r="B550" s="9"/>
      <c r="C550" s="9"/>
      <c r="D550" s="75"/>
      <c r="E550" s="9"/>
      <c r="F550" s="9"/>
      <c r="G550" s="9"/>
    </row>
    <row r="551" spans="1:7" x14ac:dyDescent="0.25">
      <c r="A551" s="9"/>
      <c r="B551" s="9"/>
      <c r="C551" s="9"/>
      <c r="D551" s="75"/>
      <c r="E551" s="9"/>
      <c r="F551" s="9"/>
      <c r="G551" s="9"/>
    </row>
    <row r="552" spans="1:7" x14ac:dyDescent="0.25">
      <c r="A552" s="9"/>
      <c r="B552" s="9"/>
      <c r="C552" s="9"/>
      <c r="D552" s="75"/>
      <c r="E552" s="9"/>
      <c r="F552" s="9"/>
      <c r="G552" s="9"/>
    </row>
    <row r="553" spans="1:7" x14ac:dyDescent="0.25">
      <c r="A553" s="9"/>
      <c r="B553" s="9"/>
      <c r="C553" s="9"/>
      <c r="D553" s="75"/>
      <c r="E553" s="9"/>
      <c r="F553" s="9"/>
      <c r="G553" s="9"/>
    </row>
    <row r="554" spans="1:7" x14ac:dyDescent="0.25">
      <c r="A554" s="9"/>
      <c r="B554" s="9"/>
      <c r="C554" s="9"/>
      <c r="D554" s="75"/>
      <c r="E554" s="9"/>
      <c r="F554" s="9"/>
      <c r="G554" s="9"/>
    </row>
    <row r="555" spans="1:7" x14ac:dyDescent="0.25">
      <c r="A555" s="9"/>
      <c r="B555" s="9"/>
      <c r="C555" s="9"/>
      <c r="D555" s="75"/>
      <c r="E555" s="9"/>
      <c r="F555" s="9"/>
      <c r="G555" s="9"/>
    </row>
    <row r="556" spans="1:7" x14ac:dyDescent="0.25">
      <c r="A556" s="9"/>
      <c r="B556" s="9"/>
      <c r="C556" s="9"/>
      <c r="D556" s="75"/>
      <c r="E556" s="9"/>
      <c r="F556" s="9"/>
      <c r="G556" s="9"/>
    </row>
    <row r="557" spans="1:7" x14ac:dyDescent="0.25">
      <c r="A557" s="9"/>
      <c r="B557" s="9"/>
      <c r="C557" s="9"/>
      <c r="D557" s="75"/>
      <c r="E557" s="9"/>
      <c r="F557" s="9"/>
      <c r="G557" s="9"/>
    </row>
    <row r="558" spans="1:7" x14ac:dyDescent="0.25">
      <c r="A558" s="9"/>
      <c r="B558" s="9"/>
      <c r="C558" s="9"/>
      <c r="D558" s="75"/>
      <c r="E558" s="9"/>
      <c r="F558" s="9"/>
      <c r="G558" s="9"/>
    </row>
    <row r="559" spans="1:7" x14ac:dyDescent="0.25">
      <c r="A559" s="9"/>
      <c r="B559" s="9"/>
      <c r="C559" s="9"/>
      <c r="D559" s="75"/>
      <c r="E559" s="9"/>
      <c r="F559" s="9"/>
      <c r="G559" s="9"/>
    </row>
    <row r="560" spans="1:7" x14ac:dyDescent="0.25">
      <c r="A560" s="9"/>
      <c r="B560" s="9"/>
      <c r="C560" s="9"/>
      <c r="D560" s="75"/>
      <c r="E560" s="9"/>
      <c r="F560" s="9"/>
      <c r="G560" s="9"/>
    </row>
    <row r="561" spans="1:7" x14ac:dyDescent="0.25">
      <c r="A561" s="9"/>
      <c r="B561" s="9"/>
      <c r="C561" s="9"/>
      <c r="D561" s="75"/>
      <c r="E561" s="9"/>
      <c r="F561" s="9"/>
      <c r="G561" s="9"/>
    </row>
    <row r="562" spans="1:7" x14ac:dyDescent="0.25">
      <c r="A562" s="9"/>
      <c r="B562" s="9"/>
      <c r="C562" s="9"/>
      <c r="D562" s="75"/>
      <c r="E562" s="9"/>
      <c r="F562" s="9"/>
      <c r="G562" s="9"/>
    </row>
    <row r="563" spans="1:7" x14ac:dyDescent="0.25">
      <c r="A563" s="9"/>
      <c r="B563" s="9"/>
      <c r="C563" s="9"/>
      <c r="D563" s="75"/>
      <c r="E563" s="9"/>
      <c r="F563" s="9"/>
      <c r="G563" s="9"/>
    </row>
    <row r="564" spans="1:7" x14ac:dyDescent="0.25">
      <c r="A564" s="9"/>
      <c r="B564" s="9"/>
      <c r="C564" s="9"/>
      <c r="D564" s="75"/>
      <c r="E564" s="9"/>
      <c r="F564" s="9"/>
      <c r="G564" s="9"/>
    </row>
    <row r="565" spans="1:7" x14ac:dyDescent="0.25">
      <c r="A565" s="9"/>
      <c r="B565" s="9"/>
      <c r="C565" s="9"/>
      <c r="D565" s="75"/>
      <c r="E565" s="9"/>
      <c r="F565" s="9"/>
      <c r="G565" s="9"/>
    </row>
    <row r="566" spans="1:7" x14ac:dyDescent="0.25">
      <c r="A566" s="9"/>
      <c r="B566" s="9"/>
      <c r="C566" s="9"/>
      <c r="D566" s="75"/>
      <c r="E566" s="9"/>
      <c r="F566" s="9"/>
      <c r="G566" s="9"/>
    </row>
    <row r="567" spans="1:7" x14ac:dyDescent="0.25">
      <c r="A567" s="9"/>
      <c r="B567" s="9"/>
      <c r="C567" s="9"/>
      <c r="D567" s="75"/>
      <c r="E567" s="9"/>
      <c r="F567" s="9"/>
      <c r="G567" s="9"/>
    </row>
    <row r="568" spans="1:7" x14ac:dyDescent="0.25">
      <c r="A568" s="9"/>
      <c r="B568" s="9"/>
      <c r="C568" s="9"/>
      <c r="D568" s="75"/>
      <c r="E568" s="9"/>
      <c r="F568" s="9"/>
      <c r="G568" s="9"/>
    </row>
    <row r="569" spans="1:7" x14ac:dyDescent="0.25">
      <c r="A569" s="9"/>
      <c r="B569" s="9"/>
      <c r="C569" s="9"/>
      <c r="D569" s="75"/>
      <c r="E569" s="9"/>
      <c r="F569" s="9"/>
      <c r="G569" s="9"/>
    </row>
    <row r="570" spans="1:7" x14ac:dyDescent="0.25">
      <c r="A570" s="9"/>
      <c r="B570" s="9"/>
      <c r="C570" s="9"/>
      <c r="D570" s="75"/>
      <c r="E570" s="9"/>
      <c r="F570" s="9"/>
      <c r="G570" s="9"/>
    </row>
    <row r="571" spans="1:7" x14ac:dyDescent="0.25">
      <c r="A571" s="9"/>
      <c r="B571" s="9"/>
      <c r="C571" s="9"/>
      <c r="D571" s="75"/>
      <c r="E571" s="9"/>
      <c r="F571" s="9"/>
      <c r="G571" s="9"/>
    </row>
    <row r="572" spans="1:7" x14ac:dyDescent="0.25">
      <c r="A572" s="9"/>
      <c r="B572" s="9"/>
      <c r="C572" s="9"/>
      <c r="D572" s="75"/>
      <c r="E572" s="9"/>
      <c r="F572" s="9"/>
      <c r="G572" s="9"/>
    </row>
    <row r="573" spans="1:7" x14ac:dyDescent="0.25">
      <c r="A573" s="9"/>
      <c r="B573" s="9"/>
      <c r="C573" s="9"/>
      <c r="D573" s="75"/>
      <c r="E573" s="9"/>
      <c r="F573" s="9"/>
      <c r="G573" s="9"/>
    </row>
    <row r="574" spans="1:7" x14ac:dyDescent="0.25">
      <c r="A574" s="9"/>
      <c r="B574" s="9"/>
      <c r="C574" s="9"/>
      <c r="D574" s="75"/>
      <c r="E574" s="9"/>
      <c r="F574" s="9"/>
      <c r="G574" s="9"/>
    </row>
    <row r="575" spans="1:7" x14ac:dyDescent="0.25">
      <c r="A575" s="9"/>
      <c r="B575" s="9"/>
      <c r="C575" s="9"/>
      <c r="D575" s="75"/>
      <c r="E575" s="9"/>
      <c r="F575" s="9"/>
      <c r="G575" s="9"/>
    </row>
    <row r="576" spans="1:7" x14ac:dyDescent="0.25">
      <c r="A576" s="9"/>
      <c r="B576" s="9"/>
      <c r="C576" s="9"/>
      <c r="D576" s="75"/>
      <c r="E576" s="9"/>
      <c r="F576" s="9"/>
      <c r="G576" s="9"/>
    </row>
    <row r="577" spans="1:7" x14ac:dyDescent="0.25">
      <c r="A577" s="9"/>
      <c r="B577" s="9"/>
      <c r="C577" s="9"/>
      <c r="D577" s="75"/>
      <c r="E577" s="9"/>
      <c r="F577" s="9"/>
      <c r="G577" s="9"/>
    </row>
    <row r="578" spans="1:7" x14ac:dyDescent="0.25">
      <c r="A578" s="9"/>
      <c r="B578" s="9"/>
      <c r="C578" s="9"/>
      <c r="D578" s="75"/>
      <c r="E578" s="9"/>
      <c r="F578" s="9"/>
      <c r="G578" s="9"/>
    </row>
    <row r="579" spans="1:7" x14ac:dyDescent="0.25">
      <c r="A579" s="9"/>
      <c r="B579" s="9"/>
      <c r="C579" s="9"/>
      <c r="D579" s="75"/>
      <c r="E579" s="9"/>
      <c r="F579" s="9"/>
      <c r="G579" s="9"/>
    </row>
    <row r="580" spans="1:7" x14ac:dyDescent="0.25">
      <c r="A580" s="9"/>
      <c r="B580" s="9"/>
      <c r="C580" s="9"/>
      <c r="D580" s="75"/>
      <c r="E580" s="9"/>
      <c r="F580" s="9"/>
      <c r="G580" s="9"/>
    </row>
    <row r="581" spans="1:7" x14ac:dyDescent="0.25">
      <c r="A581" s="9"/>
      <c r="B581" s="9"/>
      <c r="C581" s="9"/>
      <c r="D581" s="75"/>
      <c r="E581" s="9"/>
      <c r="F581" s="9"/>
      <c r="G581" s="9"/>
    </row>
    <row r="582" spans="1:7" x14ac:dyDescent="0.25">
      <c r="A582" s="9"/>
      <c r="B582" s="9"/>
      <c r="C582" s="9"/>
      <c r="D582" s="75"/>
      <c r="E582" s="9"/>
      <c r="F582" s="9"/>
      <c r="G582" s="9"/>
    </row>
    <row r="583" spans="1:7" x14ac:dyDescent="0.25">
      <c r="A583" s="9"/>
      <c r="B583" s="9"/>
      <c r="C583" s="9"/>
      <c r="D583" s="75"/>
      <c r="E583" s="9"/>
      <c r="F583" s="9"/>
      <c r="G583" s="9"/>
    </row>
    <row r="584" spans="1:7" x14ac:dyDescent="0.25">
      <c r="A584" s="9"/>
      <c r="B584" s="9"/>
      <c r="C584" s="9"/>
      <c r="D584" s="75"/>
      <c r="E584" s="9"/>
      <c r="F584" s="9"/>
      <c r="G584" s="9"/>
    </row>
    <row r="585" spans="1:7" x14ac:dyDescent="0.25">
      <c r="A585" s="9"/>
      <c r="B585" s="9"/>
      <c r="C585" s="9"/>
      <c r="D585" s="75"/>
      <c r="E585" s="9"/>
      <c r="F585" s="9"/>
      <c r="G585" s="9"/>
    </row>
    <row r="586" spans="1:7" x14ac:dyDescent="0.25">
      <c r="A586" s="9"/>
      <c r="B586" s="9"/>
      <c r="C586" s="9"/>
      <c r="D586" s="75"/>
      <c r="E586" s="9"/>
      <c r="F586" s="9"/>
      <c r="G586" s="9"/>
    </row>
    <row r="587" spans="1:7" x14ac:dyDescent="0.25">
      <c r="A587" s="9"/>
      <c r="B587" s="9"/>
      <c r="C587" s="9"/>
      <c r="D587" s="75"/>
      <c r="E587" s="9"/>
      <c r="F587" s="9"/>
      <c r="G587" s="9"/>
    </row>
    <row r="588" spans="1:7" x14ac:dyDescent="0.25">
      <c r="A588" s="9"/>
      <c r="B588" s="9"/>
      <c r="C588" s="9"/>
      <c r="D588" s="75"/>
      <c r="E588" s="9"/>
      <c r="F588" s="9"/>
      <c r="G588" s="9"/>
    </row>
    <row r="589" spans="1:7" x14ac:dyDescent="0.25">
      <c r="A589" s="9"/>
      <c r="B589" s="9"/>
      <c r="C589" s="9"/>
      <c r="D589" s="75"/>
      <c r="E589" s="9"/>
      <c r="F589" s="9"/>
      <c r="G589" s="9"/>
    </row>
    <row r="590" spans="1:7" x14ac:dyDescent="0.25">
      <c r="A590" s="9"/>
      <c r="B590" s="9"/>
      <c r="C590" s="9"/>
      <c r="D590" s="75"/>
      <c r="E590" s="9"/>
      <c r="F590" s="9"/>
      <c r="G590" s="9"/>
    </row>
    <row r="591" spans="1:7" x14ac:dyDescent="0.25">
      <c r="A591" s="9"/>
    </row>
  </sheetData>
  <sheetProtection autoFilter="0"/>
  <autoFilter ref="F17:F66" xr:uid="{00000000-0009-0000-0000-000007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700-000000000000}"/>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BX339"/>
  <sheetViews>
    <sheetView zoomScaleNormal="100" zoomScalePageLayoutView="90" workbookViewId="0">
      <selection activeCell="B8" sqref="B8"/>
    </sheetView>
  </sheetViews>
  <sheetFormatPr baseColWidth="10" defaultColWidth="10" defaultRowHeight="12.75" x14ac:dyDescent="0.2"/>
  <cols>
    <col min="1" max="1" width="78.28515625" style="34" bestFit="1" customWidth="1"/>
    <col min="2" max="2" width="76.42578125" style="35" customWidth="1"/>
    <col min="3" max="3" width="16.28515625" style="225" bestFit="1" customWidth="1"/>
    <col min="4" max="4" width="4.42578125" style="31" customWidth="1"/>
    <col min="5" max="5" width="13.42578125" style="15" bestFit="1" customWidth="1"/>
    <col min="6" max="6" width="15.42578125" style="15" customWidth="1"/>
    <col min="7" max="7" width="30" style="15" customWidth="1"/>
    <col min="8" max="8" width="31.42578125" style="15" bestFit="1" customWidth="1"/>
    <col min="9" max="9" width="18.42578125" style="15" customWidth="1"/>
    <col min="10" max="10" width="14.7109375" style="15" customWidth="1"/>
    <col min="11" max="11" width="17.7109375" style="15" customWidth="1"/>
    <col min="12" max="12" width="17" style="15" customWidth="1"/>
    <col min="13" max="13" width="15.42578125" style="15" customWidth="1"/>
    <col min="14" max="14" width="14.28515625" style="15" customWidth="1"/>
    <col min="15" max="15" width="15.28515625" style="15" customWidth="1"/>
    <col min="16" max="16" width="10.42578125" style="15" customWidth="1"/>
    <col min="17" max="17" width="17.7109375" style="15" customWidth="1"/>
    <col min="18" max="20" width="10" style="15"/>
    <col min="21" max="22" width="20.28515625" style="15" customWidth="1"/>
    <col min="23" max="23" width="10" style="15"/>
    <col min="24" max="26" width="13.42578125" style="15" customWidth="1"/>
    <col min="27" max="27" width="15.7109375" style="15" customWidth="1"/>
    <col min="28" max="29" width="13.42578125" style="15" customWidth="1"/>
    <col min="30" max="30" width="14.7109375" style="15" customWidth="1"/>
    <col min="31" max="31" width="13.42578125" style="15" customWidth="1"/>
    <col min="32" max="32" width="16.28515625" style="15" customWidth="1"/>
    <col min="33" max="33" width="17" style="15" customWidth="1"/>
    <col min="34" max="34" width="13.42578125" style="15" customWidth="1"/>
    <col min="35" max="35" width="28.42578125" style="15" customWidth="1"/>
    <col min="36" max="36" width="13.42578125" style="15" customWidth="1"/>
    <col min="37" max="37" width="18.28515625" style="15" customWidth="1"/>
    <col min="38" max="39" width="10" style="15"/>
    <col min="40" max="40" width="11.42578125" style="15" customWidth="1"/>
    <col min="41" max="41" width="7.28515625" style="31" customWidth="1"/>
    <col min="42" max="42" width="28.7109375" style="15" bestFit="1" customWidth="1"/>
    <col min="43" max="43" width="6.42578125" style="31" customWidth="1"/>
    <col min="44" max="44" width="29.28515625" style="15" customWidth="1"/>
    <col min="45" max="45" width="29.42578125" style="15" bestFit="1" customWidth="1"/>
    <col min="46" max="46" width="28.28515625" style="15" customWidth="1"/>
    <col min="47" max="47" width="20.28515625" style="15" customWidth="1"/>
    <col min="48" max="48" width="20.28515625" style="66" customWidth="1"/>
    <col min="49" max="49" width="28.42578125" style="15" bestFit="1" customWidth="1"/>
    <col min="50" max="50" width="18.7109375" style="66" customWidth="1"/>
    <col min="51" max="51" width="28.42578125" style="15" customWidth="1"/>
    <col min="52" max="52" width="5.28515625" style="31" customWidth="1"/>
    <col min="53" max="53" width="12.7109375" style="15" customWidth="1"/>
    <col min="54" max="54" width="22.42578125" style="15" bestFit="1" customWidth="1"/>
    <col min="55" max="55" width="18.7109375" style="15" customWidth="1"/>
    <col min="56" max="56" width="22.7109375" style="15" customWidth="1"/>
    <col min="57" max="57" width="18.28515625" style="15" bestFit="1" customWidth="1"/>
    <col min="58" max="58" width="30.28515625" style="15" customWidth="1"/>
    <col min="59" max="60" width="22.42578125" style="15" bestFit="1" customWidth="1"/>
    <col min="61" max="61" width="10" style="77"/>
    <col min="62" max="62" width="73.5703125" style="15" customWidth="1"/>
    <col min="63" max="63" width="6.28515625" style="76" customWidth="1"/>
    <col min="64" max="64" width="33.5703125" style="15" customWidth="1"/>
    <col min="65" max="65" width="8" style="31" customWidth="1"/>
    <col min="66" max="66" width="25.5703125" style="15" customWidth="1"/>
    <col min="67" max="68" width="14.7109375" style="15" customWidth="1"/>
    <col min="69" max="71" width="10" style="15"/>
    <col min="72" max="72" width="22.7109375" style="15" customWidth="1"/>
    <col min="73" max="73" width="21.28515625" style="15" customWidth="1"/>
    <col min="74" max="74" width="32" style="15" customWidth="1"/>
    <col min="75" max="76" width="25.7109375" style="15" customWidth="1"/>
    <col min="77" max="16384" width="10" style="15"/>
  </cols>
  <sheetData>
    <row r="1" spans="1:76" s="13" customFormat="1" ht="13.5" customHeight="1" x14ac:dyDescent="0.2">
      <c r="A1" s="468" t="s">
        <v>3</v>
      </c>
      <c r="B1" s="468" t="s">
        <v>313</v>
      </c>
      <c r="C1" s="466" t="s">
        <v>1318</v>
      </c>
      <c r="D1" s="30"/>
      <c r="E1" s="13" t="s">
        <v>309</v>
      </c>
      <c r="F1" s="69" t="s">
        <v>1</v>
      </c>
      <c r="G1" s="10" t="s">
        <v>13</v>
      </c>
      <c r="H1" s="11" t="s">
        <v>14</v>
      </c>
      <c r="I1" s="10" t="s">
        <v>15</v>
      </c>
      <c r="J1" s="10" t="s">
        <v>16</v>
      </c>
      <c r="K1" s="10" t="s">
        <v>17</v>
      </c>
      <c r="L1" s="10" t="s">
        <v>18</v>
      </c>
      <c r="M1" s="10" t="s">
        <v>19</v>
      </c>
      <c r="N1" s="10" t="s">
        <v>20</v>
      </c>
      <c r="O1" s="10" t="s">
        <v>21</v>
      </c>
      <c r="P1" s="10" t="s">
        <v>22</v>
      </c>
      <c r="Q1" s="10" t="s">
        <v>23</v>
      </c>
      <c r="R1" s="10" t="s">
        <v>24</v>
      </c>
      <c r="S1" s="10" t="s">
        <v>25</v>
      </c>
      <c r="T1" s="10" t="s">
        <v>26</v>
      </c>
      <c r="U1" s="10" t="s">
        <v>27</v>
      </c>
      <c r="V1" s="10" t="s">
        <v>28</v>
      </c>
      <c r="W1" s="10" t="s">
        <v>29</v>
      </c>
      <c r="X1" s="10" t="s">
        <v>30</v>
      </c>
      <c r="Y1" s="10" t="s">
        <v>31</v>
      </c>
      <c r="Z1" s="10" t="s">
        <v>310</v>
      </c>
      <c r="AA1" s="12" t="s">
        <v>32</v>
      </c>
      <c r="AB1" s="10" t="s">
        <v>33</v>
      </c>
      <c r="AC1" s="10" t="s">
        <v>34</v>
      </c>
      <c r="AD1" s="10" t="s">
        <v>35</v>
      </c>
      <c r="AE1" s="10" t="s">
        <v>36</v>
      </c>
      <c r="AF1" s="10" t="s">
        <v>37</v>
      </c>
      <c r="AG1" s="10" t="s">
        <v>38</v>
      </c>
      <c r="AH1" s="10" t="s">
        <v>311</v>
      </c>
      <c r="AI1" s="10" t="s">
        <v>39</v>
      </c>
      <c r="AJ1" s="10" t="s">
        <v>40</v>
      </c>
      <c r="AK1" s="10" t="s">
        <v>41</v>
      </c>
      <c r="AL1" s="10" t="s">
        <v>42</v>
      </c>
      <c r="AM1" s="13" t="s">
        <v>43</v>
      </c>
      <c r="AN1" s="10" t="s">
        <v>44</v>
      </c>
      <c r="AO1" s="30"/>
      <c r="AP1" s="13" t="s">
        <v>314</v>
      </c>
      <c r="AQ1" s="30"/>
      <c r="AR1" s="12" t="s">
        <v>325</v>
      </c>
      <c r="AS1" s="12" t="s">
        <v>1084</v>
      </c>
      <c r="AT1" s="13" t="s">
        <v>10</v>
      </c>
      <c r="AU1" s="13" t="s">
        <v>5</v>
      </c>
      <c r="AV1" s="69" t="s">
        <v>1083</v>
      </c>
      <c r="AW1" s="13" t="s">
        <v>6</v>
      </c>
      <c r="AX1" s="69" t="s">
        <v>1083</v>
      </c>
      <c r="AZ1" s="30"/>
      <c r="BI1" s="76"/>
      <c r="BJ1" s="13" t="s">
        <v>1105</v>
      </c>
      <c r="BK1" s="76"/>
      <c r="BL1" s="81" t="s">
        <v>1271</v>
      </c>
      <c r="BM1" s="30"/>
      <c r="BN1" s="81" t="s">
        <v>1280</v>
      </c>
      <c r="BP1" s="13" t="s">
        <v>1308</v>
      </c>
      <c r="BQ1" s="13" t="s">
        <v>1309</v>
      </c>
    </row>
    <row r="2" spans="1:76" ht="38.25" customHeight="1" x14ac:dyDescent="0.2">
      <c r="A2" s="467" t="s">
        <v>1742</v>
      </c>
      <c r="B2" s="467" t="s">
        <v>1743</v>
      </c>
      <c r="C2" s="224" t="s">
        <v>1319</v>
      </c>
      <c r="F2" s="465" t="s">
        <v>14</v>
      </c>
      <c r="G2" s="14" t="s">
        <v>45</v>
      </c>
      <c r="H2" s="15" t="s">
        <v>46</v>
      </c>
      <c r="I2" s="14" t="s">
        <v>47</v>
      </c>
      <c r="J2" s="14" t="s">
        <v>48</v>
      </c>
      <c r="K2" s="14" t="s">
        <v>49</v>
      </c>
      <c r="L2" s="14" t="s">
        <v>50</v>
      </c>
      <c r="M2" s="14" t="s">
        <v>51</v>
      </c>
      <c r="N2" s="14" t="s">
        <v>52</v>
      </c>
      <c r="O2" s="14" t="s">
        <v>53</v>
      </c>
      <c r="P2" s="14" t="s">
        <v>54</v>
      </c>
      <c r="Q2" s="14" t="s">
        <v>55</v>
      </c>
      <c r="R2" s="14" t="s">
        <v>56</v>
      </c>
      <c r="S2" s="14" t="s">
        <v>57</v>
      </c>
      <c r="T2" s="14" t="s">
        <v>58</v>
      </c>
      <c r="U2" s="14" t="s">
        <v>59</v>
      </c>
      <c r="V2" s="14" t="s">
        <v>60</v>
      </c>
      <c r="W2" s="15" t="s">
        <v>61</v>
      </c>
      <c r="X2" s="15" t="s">
        <v>62</v>
      </c>
      <c r="Y2" s="14" t="s">
        <v>63</v>
      </c>
      <c r="Z2" s="14" t="s">
        <v>64</v>
      </c>
      <c r="AA2" s="14" t="s">
        <v>65</v>
      </c>
      <c r="AB2" s="14" t="s">
        <v>66</v>
      </c>
      <c r="AC2" s="14" t="s">
        <v>67</v>
      </c>
      <c r="AD2" s="14" t="s">
        <v>68</v>
      </c>
      <c r="AE2" s="14" t="s">
        <v>69</v>
      </c>
      <c r="AF2" s="14" t="s">
        <v>70</v>
      </c>
      <c r="AG2" s="14" t="s">
        <v>71</v>
      </c>
      <c r="AH2" s="14" t="s">
        <v>72</v>
      </c>
      <c r="AI2" s="14" t="s">
        <v>73</v>
      </c>
      <c r="AJ2" s="14" t="s">
        <v>74</v>
      </c>
      <c r="AK2" s="14" t="s">
        <v>75</v>
      </c>
      <c r="AL2" s="14" t="s">
        <v>76</v>
      </c>
      <c r="AM2" s="15" t="s">
        <v>77</v>
      </c>
      <c r="AN2" s="15" t="s">
        <v>78</v>
      </c>
      <c r="AP2" s="16" t="s">
        <v>316</v>
      </c>
      <c r="AQ2" s="36"/>
      <c r="AR2" s="38" t="s">
        <v>1270</v>
      </c>
      <c r="AS2" s="94">
        <v>0.01</v>
      </c>
      <c r="AT2" s="61" t="s">
        <v>1305</v>
      </c>
      <c r="AU2" s="15" t="s">
        <v>1617</v>
      </c>
      <c r="AV2" s="66">
        <v>1</v>
      </c>
      <c r="AW2" s="15" t="s">
        <v>1506</v>
      </c>
      <c r="AX2" s="66">
        <v>1</v>
      </c>
      <c r="BA2" s="45" t="s">
        <v>4</v>
      </c>
      <c r="BB2" s="46" t="s">
        <v>4</v>
      </c>
      <c r="BC2" s="46" t="s">
        <v>4</v>
      </c>
      <c r="BD2" s="621" t="s">
        <v>6</v>
      </c>
      <c r="BE2" s="621"/>
      <c r="BF2" s="621"/>
      <c r="BG2" s="621"/>
      <c r="BH2" s="622"/>
      <c r="BJ2" s="78" t="s">
        <v>1106</v>
      </c>
      <c r="BL2" s="176" t="s">
        <v>1272</v>
      </c>
      <c r="BN2" s="50" t="s">
        <v>630</v>
      </c>
    </row>
    <row r="3" spans="1:76" ht="13.5" customHeight="1" x14ac:dyDescent="0.2">
      <c r="A3" s="467" t="s">
        <v>1741</v>
      </c>
      <c r="B3" s="467" t="s">
        <v>1554</v>
      </c>
      <c r="C3" s="224" t="s">
        <v>1320</v>
      </c>
      <c r="F3" s="465" t="s">
        <v>15</v>
      </c>
      <c r="G3" s="14" t="s">
        <v>79</v>
      </c>
      <c r="H3" s="15" t="s">
        <v>1712</v>
      </c>
      <c r="I3" s="14" t="s">
        <v>80</v>
      </c>
      <c r="J3" s="14" t="s">
        <v>81</v>
      </c>
      <c r="K3" s="14" t="s">
        <v>82</v>
      </c>
      <c r="L3" s="14" t="s">
        <v>83</v>
      </c>
      <c r="M3" s="14" t="s">
        <v>84</v>
      </c>
      <c r="N3" s="14" t="s">
        <v>85</v>
      </c>
      <c r="O3" s="14" t="s">
        <v>86</v>
      </c>
      <c r="P3" s="14" t="s">
        <v>87</v>
      </c>
      <c r="Q3" s="14" t="s">
        <v>88</v>
      </c>
      <c r="R3" s="14" t="s">
        <v>89</v>
      </c>
      <c r="S3" s="14" t="s">
        <v>90</v>
      </c>
      <c r="T3" s="14" t="s">
        <v>91</v>
      </c>
      <c r="U3" s="14" t="s">
        <v>92</v>
      </c>
      <c r="V3" s="14" t="s">
        <v>93</v>
      </c>
      <c r="W3" s="367" t="s">
        <v>1702</v>
      </c>
      <c r="X3" s="368" t="s">
        <v>1703</v>
      </c>
      <c r="Y3" s="14" t="s">
        <v>94</v>
      </c>
      <c r="Z3" s="14" t="s">
        <v>95</v>
      </c>
      <c r="AA3" s="14" t="s">
        <v>96</v>
      </c>
      <c r="AB3" s="14" t="s">
        <v>97</v>
      </c>
      <c r="AC3" s="14" t="s">
        <v>98</v>
      </c>
      <c r="AD3" s="14" t="s">
        <v>99</v>
      </c>
      <c r="AE3" s="14" t="s">
        <v>100</v>
      </c>
      <c r="AF3" s="14" t="s">
        <v>101</v>
      </c>
      <c r="AG3" s="14" t="s">
        <v>102</v>
      </c>
      <c r="AH3" s="14" t="s">
        <v>103</v>
      </c>
      <c r="AI3" s="14" t="s">
        <v>104</v>
      </c>
      <c r="AJ3" s="14" t="s">
        <v>105</v>
      </c>
      <c r="AK3" s="14" t="s">
        <v>106</v>
      </c>
      <c r="AL3" s="14" t="s">
        <v>80</v>
      </c>
      <c r="AM3" s="368" t="s">
        <v>1704</v>
      </c>
      <c r="AN3" s="368" t="s">
        <v>1705</v>
      </c>
      <c r="AP3" s="16" t="s">
        <v>317</v>
      </c>
      <c r="AQ3" s="36"/>
      <c r="AR3" s="38" t="s">
        <v>1269</v>
      </c>
      <c r="AS3" s="94">
        <v>0.5</v>
      </c>
      <c r="AT3" s="92" t="s">
        <v>1306</v>
      </c>
      <c r="AU3" s="15" t="s">
        <v>1099</v>
      </c>
      <c r="AV3" s="66">
        <v>2</v>
      </c>
      <c r="AW3" s="15" t="s">
        <v>1096</v>
      </c>
      <c r="AX3" s="66">
        <v>2</v>
      </c>
      <c r="BA3" s="48" t="s">
        <v>4</v>
      </c>
      <c r="BB3" s="49" t="s">
        <v>4</v>
      </c>
      <c r="BC3" s="49" t="s">
        <v>4</v>
      </c>
      <c r="BD3" s="63" t="s">
        <v>1506</v>
      </c>
      <c r="BE3" s="42" t="s">
        <v>1096</v>
      </c>
      <c r="BF3" s="42" t="s">
        <v>1098</v>
      </c>
      <c r="BG3" s="63" t="s">
        <v>1507</v>
      </c>
      <c r="BH3" s="64" t="s">
        <v>1508</v>
      </c>
      <c r="BJ3" s="79" t="s">
        <v>1107</v>
      </c>
      <c r="BL3" s="176" t="s">
        <v>1737</v>
      </c>
      <c r="BN3" s="50" t="s">
        <v>637</v>
      </c>
    </row>
    <row r="4" spans="1:76" ht="13.5" customHeight="1" x14ac:dyDescent="0.2">
      <c r="A4" s="467" t="s">
        <v>1744</v>
      </c>
      <c r="B4" s="467" t="s">
        <v>1745</v>
      </c>
      <c r="C4" s="224" t="s">
        <v>1321</v>
      </c>
      <c r="F4" s="465" t="s">
        <v>16</v>
      </c>
      <c r="G4" s="14" t="s">
        <v>107</v>
      </c>
      <c r="H4" s="15" t="s">
        <v>108</v>
      </c>
      <c r="I4" s="14" t="s">
        <v>109</v>
      </c>
      <c r="J4" s="14" t="s">
        <v>110</v>
      </c>
      <c r="K4" s="14" t="s">
        <v>111</v>
      </c>
      <c r="L4" s="14" t="s">
        <v>112</v>
      </c>
      <c r="M4" s="14" t="s">
        <v>113</v>
      </c>
      <c r="N4" s="14" t="s">
        <v>114</v>
      </c>
      <c r="O4" s="14" t="s">
        <v>115</v>
      </c>
      <c r="P4" s="14" t="s">
        <v>116</v>
      </c>
      <c r="Q4" s="14" t="s">
        <v>117</v>
      </c>
      <c r="R4" s="14" t="s">
        <v>118</v>
      </c>
      <c r="S4" s="14" t="s">
        <v>119</v>
      </c>
      <c r="T4" s="14" t="s">
        <v>120</v>
      </c>
      <c r="U4" s="14" t="s">
        <v>121</v>
      </c>
      <c r="V4" s="14" t="s">
        <v>122</v>
      </c>
      <c r="Y4" s="14" t="s">
        <v>123</v>
      </c>
      <c r="Z4" s="14" t="s">
        <v>124</v>
      </c>
      <c r="AA4" s="14" t="s">
        <v>125</v>
      </c>
      <c r="AB4" s="14" t="s">
        <v>126</v>
      </c>
      <c r="AC4" s="14" t="s">
        <v>127</v>
      </c>
      <c r="AD4" s="14" t="s">
        <v>128</v>
      </c>
      <c r="AE4" s="14" t="s">
        <v>129</v>
      </c>
      <c r="AF4" s="14" t="s">
        <v>130</v>
      </c>
      <c r="AG4" s="14" t="s">
        <v>131</v>
      </c>
      <c r="AI4" s="14" t="s">
        <v>132</v>
      </c>
      <c r="AJ4" s="14" t="s">
        <v>125</v>
      </c>
      <c r="AK4" s="14" t="s">
        <v>133</v>
      </c>
      <c r="AL4" s="14" t="s">
        <v>134</v>
      </c>
      <c r="AP4" s="16" t="s">
        <v>45</v>
      </c>
      <c r="AQ4" s="36"/>
      <c r="AR4" s="38" t="s">
        <v>326</v>
      </c>
      <c r="AS4" s="94">
        <v>0.75</v>
      </c>
      <c r="AT4" s="61" t="s">
        <v>1307</v>
      </c>
      <c r="AU4" s="15" t="s">
        <v>1616</v>
      </c>
      <c r="AV4" s="66">
        <v>3</v>
      </c>
      <c r="AW4" s="15" t="s">
        <v>1098</v>
      </c>
      <c r="AX4" s="66">
        <v>3</v>
      </c>
      <c r="BA4" s="48" t="s">
        <v>4</v>
      </c>
      <c r="BB4" s="49" t="s">
        <v>4</v>
      </c>
      <c r="BC4" s="49" t="s">
        <v>4</v>
      </c>
      <c r="BD4" s="42">
        <v>1</v>
      </c>
      <c r="BE4" s="42">
        <v>2</v>
      </c>
      <c r="BF4" s="42">
        <v>3</v>
      </c>
      <c r="BG4" s="42">
        <v>4</v>
      </c>
      <c r="BH4" s="43">
        <v>5</v>
      </c>
      <c r="BJ4" s="79" t="s">
        <v>1108</v>
      </c>
      <c r="BL4" s="177" t="s">
        <v>1542</v>
      </c>
      <c r="BN4" s="50" t="s">
        <v>644</v>
      </c>
    </row>
    <row r="5" spans="1:76" ht="13.5" customHeight="1" x14ac:dyDescent="0.2">
      <c r="A5" s="467" t="s">
        <v>45</v>
      </c>
      <c r="B5" s="467" t="s">
        <v>1746</v>
      </c>
      <c r="C5" s="224" t="s">
        <v>1322</v>
      </c>
      <c r="F5" s="465" t="s">
        <v>17</v>
      </c>
      <c r="G5" s="14" t="s">
        <v>135</v>
      </c>
      <c r="H5" s="15" t="s">
        <v>136</v>
      </c>
      <c r="I5" s="14" t="s">
        <v>137</v>
      </c>
      <c r="J5" s="14" t="s">
        <v>138</v>
      </c>
      <c r="K5" s="14" t="s">
        <v>139</v>
      </c>
      <c r="L5" s="14" t="s">
        <v>140</v>
      </c>
      <c r="M5" s="14" t="s">
        <v>141</v>
      </c>
      <c r="N5" s="14" t="s">
        <v>142</v>
      </c>
      <c r="O5" s="14" t="s">
        <v>143</v>
      </c>
      <c r="P5" s="14" t="s">
        <v>144</v>
      </c>
      <c r="Q5" s="14" t="s">
        <v>145</v>
      </c>
      <c r="R5" s="14" t="s">
        <v>146</v>
      </c>
      <c r="S5" s="14" t="s">
        <v>147</v>
      </c>
      <c r="T5" s="14" t="s">
        <v>148</v>
      </c>
      <c r="U5" s="14" t="s">
        <v>149</v>
      </c>
      <c r="V5" s="14" t="s">
        <v>150</v>
      </c>
      <c r="Y5" s="14" t="s">
        <v>151</v>
      </c>
      <c r="Z5" s="14" t="s">
        <v>152</v>
      </c>
      <c r="AA5" s="14" t="s">
        <v>153</v>
      </c>
      <c r="AB5" s="14" t="s">
        <v>154</v>
      </c>
      <c r="AC5" s="14" t="s">
        <v>155</v>
      </c>
      <c r="AD5" s="14" t="s">
        <v>156</v>
      </c>
      <c r="AE5" s="14" t="s">
        <v>157</v>
      </c>
      <c r="AF5" s="14" t="s">
        <v>158</v>
      </c>
      <c r="AG5" s="14" t="s">
        <v>159</v>
      </c>
      <c r="AI5" s="14" t="s">
        <v>160</v>
      </c>
      <c r="AJ5" s="14" t="s">
        <v>161</v>
      </c>
      <c r="AK5" s="14" t="s">
        <v>162</v>
      </c>
      <c r="AL5" s="14" t="s">
        <v>163</v>
      </c>
      <c r="AP5" s="16" t="s">
        <v>318</v>
      </c>
      <c r="AQ5" s="36"/>
      <c r="AR5" s="38" t="s">
        <v>327</v>
      </c>
      <c r="AS5" s="94">
        <v>1</v>
      </c>
      <c r="AT5" s="92" t="s">
        <v>375</v>
      </c>
      <c r="AU5" s="15" t="s">
        <v>1095</v>
      </c>
      <c r="AV5" s="66">
        <v>4</v>
      </c>
      <c r="AW5" s="15" t="s">
        <v>1507</v>
      </c>
      <c r="AX5" s="66">
        <v>4</v>
      </c>
      <c r="BA5" s="623" t="s">
        <v>5</v>
      </c>
      <c r="BB5" s="295" t="s">
        <v>1617</v>
      </c>
      <c r="BC5" s="296">
        <v>5</v>
      </c>
      <c r="BD5" s="297" t="s">
        <v>634</v>
      </c>
      <c r="BE5" s="297" t="s">
        <v>655</v>
      </c>
      <c r="BF5" s="298" t="s">
        <v>647</v>
      </c>
      <c r="BG5" s="299" t="s">
        <v>652</v>
      </c>
      <c r="BH5" s="299" t="s">
        <v>657</v>
      </c>
      <c r="BJ5" s="79" t="s">
        <v>1109</v>
      </c>
      <c r="BN5" s="50" t="s">
        <v>631</v>
      </c>
    </row>
    <row r="6" spans="1:76" ht="13.5" customHeight="1" x14ac:dyDescent="0.2">
      <c r="A6" s="467" t="s">
        <v>305</v>
      </c>
      <c r="B6" s="467" t="s">
        <v>1768</v>
      </c>
      <c r="C6" s="224" t="s">
        <v>1767</v>
      </c>
      <c r="F6" s="465" t="s">
        <v>18</v>
      </c>
      <c r="G6" s="14" t="s">
        <v>164</v>
      </c>
      <c r="I6" s="14" t="s">
        <v>165</v>
      </c>
      <c r="J6" s="15" t="s">
        <v>108</v>
      </c>
      <c r="K6" s="14" t="s">
        <v>166</v>
      </c>
      <c r="L6" s="14" t="s">
        <v>167</v>
      </c>
      <c r="M6" s="14" t="s">
        <v>168</v>
      </c>
      <c r="N6" s="14" t="s">
        <v>169</v>
      </c>
      <c r="O6" s="14" t="s">
        <v>170</v>
      </c>
      <c r="P6" s="14" t="s">
        <v>171</v>
      </c>
      <c r="Q6" s="15" t="s">
        <v>108</v>
      </c>
      <c r="R6" s="14" t="s">
        <v>172</v>
      </c>
      <c r="S6" s="14" t="s">
        <v>173</v>
      </c>
      <c r="T6" s="14" t="s">
        <v>174</v>
      </c>
      <c r="U6" s="14" t="s">
        <v>175</v>
      </c>
      <c r="V6" s="14" t="s">
        <v>176</v>
      </c>
      <c r="Y6" s="14" t="s">
        <v>177</v>
      </c>
      <c r="Z6" s="14" t="s">
        <v>178</v>
      </c>
      <c r="AA6" s="14" t="s">
        <v>179</v>
      </c>
      <c r="AB6" s="14" t="s">
        <v>180</v>
      </c>
      <c r="AC6" s="14" t="s">
        <v>181</v>
      </c>
      <c r="AD6" s="14" t="s">
        <v>182</v>
      </c>
      <c r="AE6" s="14" t="s">
        <v>183</v>
      </c>
      <c r="AF6" s="15" t="s">
        <v>108</v>
      </c>
      <c r="AG6" s="14" t="s">
        <v>184</v>
      </c>
      <c r="AI6" s="14" t="s">
        <v>185</v>
      </c>
      <c r="AJ6" s="14" t="s">
        <v>186</v>
      </c>
      <c r="AK6" s="14" t="s">
        <v>187</v>
      </c>
      <c r="AL6" s="14" t="s">
        <v>96</v>
      </c>
      <c r="AP6" s="15" t="s">
        <v>319</v>
      </c>
      <c r="AR6" s="38" t="s">
        <v>328</v>
      </c>
      <c r="AS6" s="38"/>
      <c r="AU6" s="15" t="s">
        <v>1615</v>
      </c>
      <c r="AV6" s="66">
        <v>5</v>
      </c>
      <c r="AW6" s="15" t="s">
        <v>1508</v>
      </c>
      <c r="AX6" s="66">
        <v>5</v>
      </c>
      <c r="BA6" s="623"/>
      <c r="BB6" s="21" t="s">
        <v>1099</v>
      </c>
      <c r="BC6" s="296">
        <v>4</v>
      </c>
      <c r="BD6" s="300" t="s">
        <v>9</v>
      </c>
      <c r="BE6" s="297" t="s">
        <v>640</v>
      </c>
      <c r="BF6" s="297" t="s">
        <v>650</v>
      </c>
      <c r="BG6" s="299" t="s">
        <v>651</v>
      </c>
      <c r="BH6" s="299" t="s">
        <v>652</v>
      </c>
      <c r="BJ6" s="78" t="s">
        <v>1110</v>
      </c>
      <c r="BN6" s="50" t="s">
        <v>638</v>
      </c>
    </row>
    <row r="7" spans="1:76" ht="13.5" customHeight="1" x14ac:dyDescent="0.2">
      <c r="A7" s="467" t="s">
        <v>1747</v>
      </c>
      <c r="B7" s="467" t="s">
        <v>1553</v>
      </c>
      <c r="C7" s="224" t="s">
        <v>1323</v>
      </c>
      <c r="F7" s="465" t="s">
        <v>19</v>
      </c>
      <c r="G7" s="14" t="s">
        <v>188</v>
      </c>
      <c r="I7" s="14" t="s">
        <v>189</v>
      </c>
      <c r="K7" s="14" t="s">
        <v>190</v>
      </c>
      <c r="L7" s="14" t="s">
        <v>191</v>
      </c>
      <c r="M7" s="14" t="s">
        <v>192</v>
      </c>
      <c r="N7" s="14" t="s">
        <v>193</v>
      </c>
      <c r="O7" s="14" t="s">
        <v>194</v>
      </c>
      <c r="P7" s="15" t="s">
        <v>108</v>
      </c>
      <c r="Q7" s="15" t="s">
        <v>195</v>
      </c>
      <c r="R7" s="14" t="s">
        <v>196</v>
      </c>
      <c r="S7" s="14" t="s">
        <v>197</v>
      </c>
      <c r="T7" s="14" t="s">
        <v>198</v>
      </c>
      <c r="U7" s="14" t="s">
        <v>199</v>
      </c>
      <c r="V7" s="14" t="s">
        <v>200</v>
      </c>
      <c r="Y7" s="14" t="s">
        <v>201</v>
      </c>
      <c r="Z7" s="14" t="s">
        <v>202</v>
      </c>
      <c r="AA7" s="14" t="s">
        <v>203</v>
      </c>
      <c r="AB7" s="14" t="s">
        <v>204</v>
      </c>
      <c r="AC7" s="14" t="s">
        <v>205</v>
      </c>
      <c r="AD7" s="14" t="s">
        <v>206</v>
      </c>
      <c r="AG7" s="14" t="s">
        <v>207</v>
      </c>
      <c r="AI7" s="14" t="s">
        <v>208</v>
      </c>
      <c r="AJ7" s="15" t="s">
        <v>108</v>
      </c>
      <c r="AK7" s="14" t="s">
        <v>209</v>
      </c>
      <c r="AL7" s="14" t="s">
        <v>137</v>
      </c>
      <c r="AP7" s="15" t="s">
        <v>320</v>
      </c>
      <c r="AR7" s="38" t="s">
        <v>329</v>
      </c>
      <c r="AS7" s="38"/>
      <c r="BA7" s="623"/>
      <c r="BB7" s="301" t="s">
        <v>1616</v>
      </c>
      <c r="BC7" s="296">
        <v>3</v>
      </c>
      <c r="BD7" s="302" t="s">
        <v>644</v>
      </c>
      <c r="BE7" s="300" t="s">
        <v>639</v>
      </c>
      <c r="BF7" s="297" t="s">
        <v>645</v>
      </c>
      <c r="BG7" s="299" t="s">
        <v>646</v>
      </c>
      <c r="BH7" s="299" t="s">
        <v>647</v>
      </c>
      <c r="BJ7" s="79" t="s">
        <v>1111</v>
      </c>
      <c r="BN7" s="51" t="s">
        <v>632</v>
      </c>
    </row>
    <row r="8" spans="1:76" ht="13.5" customHeight="1" x14ac:dyDescent="0.2">
      <c r="A8" s="467" t="s">
        <v>1748</v>
      </c>
      <c r="B8" s="467" t="s">
        <v>1749</v>
      </c>
      <c r="C8" s="224" t="s">
        <v>1324</v>
      </c>
      <c r="F8" s="465" t="s">
        <v>20</v>
      </c>
      <c r="G8" s="14" t="s">
        <v>210</v>
      </c>
      <c r="I8" s="14" t="s">
        <v>211</v>
      </c>
      <c r="K8" s="14" t="s">
        <v>212</v>
      </c>
      <c r="L8" s="14" t="s">
        <v>213</v>
      </c>
      <c r="M8" s="14" t="s">
        <v>214</v>
      </c>
      <c r="N8" s="14" t="s">
        <v>215</v>
      </c>
      <c r="O8" s="14" t="s">
        <v>216</v>
      </c>
      <c r="R8" s="14" t="s">
        <v>217</v>
      </c>
      <c r="T8" s="15" t="s">
        <v>108</v>
      </c>
      <c r="U8" s="14" t="s">
        <v>218</v>
      </c>
      <c r="V8" s="14" t="s">
        <v>219</v>
      </c>
      <c r="Y8" s="15" t="s">
        <v>108</v>
      </c>
      <c r="Z8" s="15" t="s">
        <v>1701</v>
      </c>
      <c r="AA8" s="14" t="s">
        <v>220</v>
      </c>
      <c r="AB8" s="15" t="s">
        <v>108</v>
      </c>
      <c r="AC8" s="14" t="s">
        <v>221</v>
      </c>
      <c r="AD8" s="14" t="s">
        <v>222</v>
      </c>
      <c r="AG8" s="15" t="s">
        <v>108</v>
      </c>
      <c r="AI8" s="14" t="s">
        <v>223</v>
      </c>
      <c r="AK8" s="14" t="s">
        <v>224</v>
      </c>
      <c r="AL8" s="14" t="s">
        <v>225</v>
      </c>
      <c r="AP8" s="15" t="s">
        <v>321</v>
      </c>
      <c r="AR8" s="38" t="s">
        <v>330</v>
      </c>
      <c r="AS8" s="38"/>
      <c r="AU8" s="236" t="s">
        <v>1617</v>
      </c>
      <c r="AV8" s="282">
        <v>1</v>
      </c>
      <c r="AW8" s="232" t="s">
        <v>1098</v>
      </c>
      <c r="AX8" s="282">
        <v>1</v>
      </c>
      <c r="BA8" s="623"/>
      <c r="BB8" s="21" t="s">
        <v>1095</v>
      </c>
      <c r="BC8" s="296">
        <v>2</v>
      </c>
      <c r="BD8" s="302" t="s">
        <v>637</v>
      </c>
      <c r="BE8" s="302" t="s">
        <v>638</v>
      </c>
      <c r="BF8" s="300" t="s">
        <v>639</v>
      </c>
      <c r="BG8" s="297" t="s">
        <v>640</v>
      </c>
      <c r="BH8" s="299" t="s">
        <v>1678</v>
      </c>
      <c r="BJ8" s="79" t="s">
        <v>1112</v>
      </c>
      <c r="BN8" s="51" t="s">
        <v>639</v>
      </c>
    </row>
    <row r="9" spans="1:76" ht="33.75" customHeight="1" x14ac:dyDescent="0.2">
      <c r="A9" s="467" t="s">
        <v>278</v>
      </c>
      <c r="B9" s="467" t="s">
        <v>1316</v>
      </c>
      <c r="C9" s="224" t="s">
        <v>1325</v>
      </c>
      <c r="F9" s="465" t="s">
        <v>21</v>
      </c>
      <c r="G9" s="14" t="s">
        <v>226</v>
      </c>
      <c r="I9" s="14" t="s">
        <v>227</v>
      </c>
      <c r="K9" s="14" t="s">
        <v>228</v>
      </c>
      <c r="L9" s="14" t="s">
        <v>241</v>
      </c>
      <c r="M9" s="14" t="s">
        <v>229</v>
      </c>
      <c r="N9" s="14" t="s">
        <v>230</v>
      </c>
      <c r="O9" s="15" t="s">
        <v>108</v>
      </c>
      <c r="R9" s="14" t="s">
        <v>231</v>
      </c>
      <c r="U9" s="14" t="s">
        <v>232</v>
      </c>
      <c r="V9" s="14" t="s">
        <v>233</v>
      </c>
      <c r="Z9" s="15" t="s">
        <v>108</v>
      </c>
      <c r="AA9" s="14" t="s">
        <v>234</v>
      </c>
      <c r="AC9" s="14" t="s">
        <v>235</v>
      </c>
      <c r="AD9" s="15" t="s">
        <v>108</v>
      </c>
      <c r="AI9" s="14" t="s">
        <v>236</v>
      </c>
      <c r="AK9" s="14" t="s">
        <v>237</v>
      </c>
      <c r="AL9" s="14" t="s">
        <v>238</v>
      </c>
      <c r="AP9" s="15" t="s">
        <v>322</v>
      </c>
      <c r="AR9" s="38" t="s">
        <v>1266</v>
      </c>
      <c r="AS9" s="16"/>
      <c r="AU9" s="233" t="s">
        <v>1099</v>
      </c>
      <c r="AV9" s="283">
        <v>2</v>
      </c>
      <c r="AW9" s="233" t="s">
        <v>1507</v>
      </c>
      <c r="AX9" s="283">
        <v>2</v>
      </c>
      <c r="BA9" s="623"/>
      <c r="BB9" s="301" t="s">
        <v>1615</v>
      </c>
      <c r="BC9" s="296">
        <v>1</v>
      </c>
      <c r="BD9" s="302" t="s">
        <v>630</v>
      </c>
      <c r="BE9" s="302" t="s">
        <v>631</v>
      </c>
      <c r="BF9" s="300" t="s">
        <v>632</v>
      </c>
      <c r="BG9" s="297" t="s">
        <v>633</v>
      </c>
      <c r="BH9" s="297" t="s">
        <v>634</v>
      </c>
      <c r="BJ9" s="79" t="s">
        <v>1113</v>
      </c>
      <c r="BN9" s="51" t="s">
        <v>639</v>
      </c>
    </row>
    <row r="10" spans="1:76" ht="13.5" customHeight="1" x14ac:dyDescent="0.2">
      <c r="A10" s="467" t="s">
        <v>296</v>
      </c>
      <c r="B10" s="467" t="s">
        <v>1750</v>
      </c>
      <c r="C10" s="224" t="s">
        <v>1326</v>
      </c>
      <c r="F10" s="465" t="s">
        <v>22</v>
      </c>
      <c r="G10" s="14" t="s">
        <v>239</v>
      </c>
      <c r="I10" s="14" t="s">
        <v>240</v>
      </c>
      <c r="L10" s="279" t="s">
        <v>253</v>
      </c>
      <c r="M10" s="14" t="s">
        <v>242</v>
      </c>
      <c r="N10" s="14" t="s">
        <v>243</v>
      </c>
      <c r="R10" s="15" t="s">
        <v>108</v>
      </c>
      <c r="U10" s="14" t="s">
        <v>244</v>
      </c>
      <c r="V10" s="14" t="s">
        <v>245</v>
      </c>
      <c r="AA10" s="14" t="s">
        <v>246</v>
      </c>
      <c r="AC10" s="14" t="s">
        <v>247</v>
      </c>
      <c r="AI10" s="14" t="s">
        <v>248</v>
      </c>
      <c r="AK10" s="14" t="s">
        <v>249</v>
      </c>
      <c r="AL10" s="14" t="s">
        <v>250</v>
      </c>
      <c r="AP10" s="15" t="s">
        <v>323</v>
      </c>
      <c r="AR10" s="80" t="s">
        <v>1267</v>
      </c>
      <c r="AU10" s="232" t="s">
        <v>1616</v>
      </c>
      <c r="AV10" s="282">
        <v>3</v>
      </c>
      <c r="AW10" s="232" t="s">
        <v>1508</v>
      </c>
      <c r="AX10" s="282">
        <v>3</v>
      </c>
      <c r="BJ10" s="79" t="s">
        <v>1114</v>
      </c>
      <c r="BN10" s="52" t="s">
        <v>633</v>
      </c>
    </row>
    <row r="11" spans="1:76" ht="13.5" customHeight="1" x14ac:dyDescent="0.2">
      <c r="A11" s="467" t="s">
        <v>1751</v>
      </c>
      <c r="B11" s="467" t="s">
        <v>1769</v>
      </c>
      <c r="C11" s="224" t="s">
        <v>1327</v>
      </c>
      <c r="F11" s="465" t="s">
        <v>23</v>
      </c>
      <c r="G11" s="14" t="s">
        <v>251</v>
      </c>
      <c r="I11" s="14" t="s">
        <v>252</v>
      </c>
      <c r="L11" s="279" t="s">
        <v>261</v>
      </c>
      <c r="M11" s="15" t="s">
        <v>108</v>
      </c>
      <c r="N11" s="14" t="s">
        <v>254</v>
      </c>
      <c r="U11" s="15" t="s">
        <v>108</v>
      </c>
      <c r="V11" s="14" t="s">
        <v>255</v>
      </c>
      <c r="AA11" s="15" t="s">
        <v>108</v>
      </c>
      <c r="AC11" s="15" t="s">
        <v>108</v>
      </c>
      <c r="AI11" s="14" t="s">
        <v>256</v>
      </c>
      <c r="AK11" s="14" t="s">
        <v>257</v>
      </c>
      <c r="AL11" s="14" t="s">
        <v>258</v>
      </c>
      <c r="AP11" s="15" t="s">
        <v>324</v>
      </c>
      <c r="AU11" s="233" t="s">
        <v>1095</v>
      </c>
      <c r="AV11" s="283">
        <v>4</v>
      </c>
      <c r="BB11" s="42"/>
      <c r="BC11" s="63"/>
      <c r="BD11" s="42"/>
      <c r="BE11" s="34"/>
      <c r="BF11" s="34"/>
      <c r="BG11" s="34"/>
      <c r="BJ11" s="79" t="s">
        <v>1115</v>
      </c>
      <c r="BN11" s="52" t="s">
        <v>634</v>
      </c>
    </row>
    <row r="12" spans="1:76" ht="75" x14ac:dyDescent="0.2">
      <c r="A12" s="467" t="s">
        <v>1752</v>
      </c>
      <c r="B12" s="467" t="s">
        <v>1753</v>
      </c>
      <c r="C12" s="224" t="s">
        <v>1328</v>
      </c>
      <c r="F12" s="465" t="s">
        <v>24</v>
      </c>
      <c r="G12" s="14" t="s">
        <v>259</v>
      </c>
      <c r="I12" s="14" t="s">
        <v>260</v>
      </c>
      <c r="L12" s="279" t="s">
        <v>268</v>
      </c>
      <c r="N12" s="14" t="s">
        <v>262</v>
      </c>
      <c r="V12" s="14" t="s">
        <v>263</v>
      </c>
      <c r="AC12" s="15" t="s">
        <v>136</v>
      </c>
      <c r="AI12" s="14" t="s">
        <v>264</v>
      </c>
      <c r="AK12" s="15" t="s">
        <v>1711</v>
      </c>
      <c r="AL12" s="14" t="s">
        <v>265</v>
      </c>
      <c r="AU12" s="232" t="s">
        <v>1615</v>
      </c>
      <c r="AV12" s="282">
        <v>5</v>
      </c>
      <c r="BB12" s="42"/>
      <c r="BC12" s="67"/>
      <c r="BD12" s="52">
        <v>1</v>
      </c>
      <c r="BE12" s="52">
        <v>6</v>
      </c>
      <c r="BF12" s="285">
        <v>11</v>
      </c>
      <c r="BG12" s="55">
        <v>16</v>
      </c>
      <c r="BH12" s="55">
        <v>21</v>
      </c>
      <c r="BJ12" s="79" t="s">
        <v>1116</v>
      </c>
      <c r="BN12" s="52" t="s">
        <v>640</v>
      </c>
      <c r="BT12" s="50" t="s">
        <v>630</v>
      </c>
      <c r="BU12" s="50" t="s">
        <v>631</v>
      </c>
      <c r="BV12" s="51" t="s">
        <v>632</v>
      </c>
      <c r="BW12" s="52" t="s">
        <v>633</v>
      </c>
      <c r="BX12" s="53" t="s">
        <v>634</v>
      </c>
    </row>
    <row r="13" spans="1:76" ht="13.5" customHeight="1" x14ac:dyDescent="0.2">
      <c r="A13" s="467" t="s">
        <v>1738</v>
      </c>
      <c r="B13" s="467" t="s">
        <v>1739</v>
      </c>
      <c r="C13" s="224" t="s">
        <v>1740</v>
      </c>
      <c r="F13" s="465" t="s">
        <v>25</v>
      </c>
      <c r="G13" s="14" t="s">
        <v>266</v>
      </c>
      <c r="I13" s="14" t="s">
        <v>267</v>
      </c>
      <c r="L13" s="279" t="s">
        <v>274</v>
      </c>
      <c r="N13" s="14" t="s">
        <v>269</v>
      </c>
      <c r="V13" s="14" t="s">
        <v>270</v>
      </c>
      <c r="AI13" s="15" t="s">
        <v>1710</v>
      </c>
      <c r="AK13" s="15" t="s">
        <v>108</v>
      </c>
      <c r="AL13" s="14" t="s">
        <v>271</v>
      </c>
      <c r="BB13" s="70"/>
      <c r="BC13" s="67"/>
      <c r="BD13" s="51">
        <v>2</v>
      </c>
      <c r="BE13" s="52">
        <v>7</v>
      </c>
      <c r="BF13" s="52">
        <v>12</v>
      </c>
      <c r="BG13" s="55">
        <v>17</v>
      </c>
      <c r="BH13" s="55">
        <v>22</v>
      </c>
      <c r="BJ13" s="79" t="s">
        <v>1117</v>
      </c>
      <c r="BN13" s="52" t="s">
        <v>645</v>
      </c>
      <c r="BT13" s="50" t="s">
        <v>637</v>
      </c>
      <c r="BU13" s="50" t="s">
        <v>638</v>
      </c>
      <c r="BV13" s="51" t="s">
        <v>639</v>
      </c>
      <c r="BW13" s="52" t="s">
        <v>640</v>
      </c>
      <c r="BX13" s="54" t="s">
        <v>641</v>
      </c>
    </row>
    <row r="14" spans="1:76" ht="13.5" customHeight="1" x14ac:dyDescent="0.2">
      <c r="A14" s="467" t="s">
        <v>1754</v>
      </c>
      <c r="B14" s="467" t="s">
        <v>1755</v>
      </c>
      <c r="C14" s="224" t="s">
        <v>1329</v>
      </c>
      <c r="F14" s="465" t="s">
        <v>26</v>
      </c>
      <c r="G14" s="14" t="s">
        <v>272</v>
      </c>
      <c r="I14" s="14" t="s">
        <v>273</v>
      </c>
      <c r="L14" s="279" t="s">
        <v>280</v>
      </c>
      <c r="N14" s="14" t="s">
        <v>275</v>
      </c>
      <c r="V14" s="14" t="s">
        <v>276</v>
      </c>
      <c r="AI14" s="15" t="s">
        <v>108</v>
      </c>
      <c r="AL14" s="14" t="s">
        <v>277</v>
      </c>
      <c r="AU14" s="232" t="s">
        <v>1617</v>
      </c>
      <c r="BB14" s="70"/>
      <c r="BC14" s="68"/>
      <c r="BD14" s="50">
        <v>3</v>
      </c>
      <c r="BE14" s="51">
        <v>8</v>
      </c>
      <c r="BF14" s="52">
        <v>13</v>
      </c>
      <c r="BG14" s="55">
        <v>18</v>
      </c>
      <c r="BH14" s="55">
        <v>23</v>
      </c>
      <c r="BJ14" s="79" t="s">
        <v>1118</v>
      </c>
      <c r="BN14" s="52" t="s">
        <v>655</v>
      </c>
      <c r="BT14" s="50" t="s">
        <v>644</v>
      </c>
      <c r="BU14" s="51" t="s">
        <v>639</v>
      </c>
      <c r="BV14" s="52" t="s">
        <v>645</v>
      </c>
      <c r="BW14" s="55" t="s">
        <v>646</v>
      </c>
      <c r="BX14" s="54" t="s">
        <v>647</v>
      </c>
    </row>
    <row r="15" spans="1:76" ht="27.75" customHeight="1" x14ac:dyDescent="0.2">
      <c r="A15" s="467" t="s">
        <v>1756</v>
      </c>
      <c r="B15" s="467" t="s">
        <v>1757</v>
      </c>
      <c r="C15" s="224" t="s">
        <v>1330</v>
      </c>
      <c r="F15" s="465" t="s">
        <v>27</v>
      </c>
      <c r="G15" s="14" t="s">
        <v>278</v>
      </c>
      <c r="I15" s="14" t="s">
        <v>279</v>
      </c>
      <c r="L15" s="279" t="s">
        <v>285</v>
      </c>
      <c r="N15" s="281" t="s">
        <v>1661</v>
      </c>
      <c r="V15" s="14" t="s">
        <v>281</v>
      </c>
      <c r="AL15" s="14" t="s">
        <v>282</v>
      </c>
      <c r="AU15" s="233" t="s">
        <v>1099</v>
      </c>
      <c r="BB15" s="70"/>
      <c r="BC15" s="68"/>
      <c r="BD15" s="50">
        <v>4</v>
      </c>
      <c r="BE15" s="50">
        <v>9</v>
      </c>
      <c r="BF15" s="51">
        <v>14</v>
      </c>
      <c r="BG15" s="52">
        <v>19</v>
      </c>
      <c r="BH15" s="55">
        <v>24</v>
      </c>
      <c r="BJ15" s="79" t="s">
        <v>1119</v>
      </c>
      <c r="BN15" s="52" t="s">
        <v>650</v>
      </c>
      <c r="BT15" s="51" t="s">
        <v>9</v>
      </c>
      <c r="BU15" s="52" t="s">
        <v>640</v>
      </c>
      <c r="BV15" s="52" t="s">
        <v>650</v>
      </c>
      <c r="BW15" s="55" t="s">
        <v>651</v>
      </c>
      <c r="BX15" s="54" t="s">
        <v>652</v>
      </c>
    </row>
    <row r="16" spans="1:76" ht="13.5" customHeight="1" x14ac:dyDescent="0.2">
      <c r="A16" s="467" t="s">
        <v>1758</v>
      </c>
      <c r="B16" s="467" t="s">
        <v>1759</v>
      </c>
      <c r="C16" s="224" t="s">
        <v>1331</v>
      </c>
      <c r="F16" s="465" t="s">
        <v>28</v>
      </c>
      <c r="G16" s="14" t="s">
        <v>283</v>
      </c>
      <c r="I16" s="14" t="s">
        <v>284</v>
      </c>
      <c r="L16" s="279" t="s">
        <v>289</v>
      </c>
      <c r="N16" s="281" t="s">
        <v>1662</v>
      </c>
      <c r="V16" s="15" t="s">
        <v>1709</v>
      </c>
      <c r="AL16" s="14" t="s">
        <v>286</v>
      </c>
      <c r="AU16" s="232" t="s">
        <v>1616</v>
      </c>
      <c r="BB16" s="70"/>
      <c r="BC16" s="68"/>
      <c r="BD16" s="50">
        <v>5</v>
      </c>
      <c r="BE16" s="50">
        <v>10</v>
      </c>
      <c r="BF16" s="51">
        <v>15</v>
      </c>
      <c r="BG16" s="52">
        <v>20</v>
      </c>
      <c r="BH16" s="52">
        <v>25</v>
      </c>
      <c r="BJ16" s="78" t="s">
        <v>1120</v>
      </c>
      <c r="BN16" s="71" t="s">
        <v>641</v>
      </c>
      <c r="BT16" s="57" t="s">
        <v>634</v>
      </c>
      <c r="BU16" s="57" t="s">
        <v>655</v>
      </c>
      <c r="BV16" s="71" t="s">
        <v>647</v>
      </c>
      <c r="BW16" s="58" t="s">
        <v>652</v>
      </c>
      <c r="BX16" s="59" t="s">
        <v>657</v>
      </c>
    </row>
    <row r="17" spans="1:66" ht="30" x14ac:dyDescent="0.2">
      <c r="A17" s="467" t="s">
        <v>1760</v>
      </c>
      <c r="B17" s="467" t="s">
        <v>1761</v>
      </c>
      <c r="C17" s="471" t="s">
        <v>1332</v>
      </c>
      <c r="F17" s="465" t="s">
        <v>29</v>
      </c>
      <c r="G17" s="14" t="s">
        <v>287</v>
      </c>
      <c r="I17" s="14" t="s">
        <v>288</v>
      </c>
      <c r="L17" s="279" t="s">
        <v>292</v>
      </c>
      <c r="N17" s="281" t="s">
        <v>1663</v>
      </c>
      <c r="V17" s="15" t="s">
        <v>108</v>
      </c>
      <c r="AL17" s="15" t="s">
        <v>1706</v>
      </c>
      <c r="AU17" s="233" t="s">
        <v>1095</v>
      </c>
      <c r="BB17" s="42"/>
      <c r="BC17" s="67"/>
      <c r="BD17" s="42"/>
      <c r="BE17" s="34"/>
      <c r="BF17" s="34"/>
      <c r="BG17" s="34"/>
      <c r="BH17" s="65"/>
      <c r="BJ17" s="79" t="s">
        <v>1121</v>
      </c>
      <c r="BN17" s="71" t="s">
        <v>646</v>
      </c>
    </row>
    <row r="18" spans="1:66" ht="15" x14ac:dyDescent="0.2">
      <c r="A18" s="32"/>
      <c r="B18" s="33"/>
      <c r="F18" s="465" t="s">
        <v>30</v>
      </c>
      <c r="G18" s="14" t="s">
        <v>290</v>
      </c>
      <c r="I18" s="14" t="s">
        <v>291</v>
      </c>
      <c r="L18" s="279" t="s">
        <v>294</v>
      </c>
      <c r="N18" s="281" t="s">
        <v>1664</v>
      </c>
      <c r="AL18" s="15" t="s">
        <v>108</v>
      </c>
      <c r="AU18" s="232" t="s">
        <v>1615</v>
      </c>
      <c r="BA18" s="623" t="s">
        <v>5</v>
      </c>
      <c r="BB18" s="295" t="s">
        <v>1617</v>
      </c>
      <c r="BC18" s="296">
        <v>5</v>
      </c>
      <c r="BD18" s="300" t="s">
        <v>1671</v>
      </c>
      <c r="BE18" s="297" t="s">
        <v>1674</v>
      </c>
      <c r="BF18" s="299" t="s">
        <v>1675</v>
      </c>
      <c r="BG18" s="34"/>
      <c r="BH18" s="42"/>
      <c r="BJ18" s="79" t="s">
        <v>1122</v>
      </c>
      <c r="BN18" s="71" t="s">
        <v>647</v>
      </c>
    </row>
    <row r="19" spans="1:66" ht="15" x14ac:dyDescent="0.25">
      <c r="A19" s="218" t="s">
        <v>1561</v>
      </c>
      <c r="B19" s="219" t="s">
        <v>312</v>
      </c>
      <c r="C19" s="226" t="s">
        <v>1318</v>
      </c>
      <c r="F19" s="465" t="s">
        <v>31</v>
      </c>
      <c r="G19" s="14" t="s">
        <v>293</v>
      </c>
      <c r="I19" s="15" t="s">
        <v>1707</v>
      </c>
      <c r="L19" s="281" t="s">
        <v>1708</v>
      </c>
      <c r="N19" s="281" t="s">
        <v>1665</v>
      </c>
      <c r="BA19" s="623"/>
      <c r="BB19" s="21" t="s">
        <v>1099</v>
      </c>
      <c r="BC19" s="296">
        <v>4</v>
      </c>
      <c r="BD19" s="300" t="s">
        <v>1669</v>
      </c>
      <c r="BE19" s="297" t="s">
        <v>1673</v>
      </c>
      <c r="BF19" s="299" t="s">
        <v>1676</v>
      </c>
      <c r="BG19" s="34"/>
      <c r="BH19" s="65"/>
      <c r="BJ19" s="79" t="s">
        <v>1123</v>
      </c>
      <c r="BN19" s="71" t="s">
        <v>651</v>
      </c>
    </row>
    <row r="20" spans="1:66" ht="24.75" thickBot="1" x14ac:dyDescent="0.25">
      <c r="A20" s="217" t="s">
        <v>45</v>
      </c>
      <c r="B20" s="221" t="s">
        <v>1582</v>
      </c>
      <c r="C20" s="223"/>
      <c r="F20" s="465" t="s">
        <v>310</v>
      </c>
      <c r="G20" s="14" t="s">
        <v>295</v>
      </c>
      <c r="I20" s="15" t="s">
        <v>108</v>
      </c>
      <c r="L20" s="280"/>
      <c r="N20" s="281" t="s">
        <v>1666</v>
      </c>
      <c r="AR20" s="15" t="s">
        <v>1491</v>
      </c>
      <c r="AS20" s="15" t="s">
        <v>1488</v>
      </c>
      <c r="AT20" s="15" t="s">
        <v>1489</v>
      </c>
      <c r="BA20" s="623"/>
      <c r="BB20" s="301" t="s">
        <v>1616</v>
      </c>
      <c r="BC20" s="296">
        <v>3</v>
      </c>
      <c r="BD20" s="300" t="s">
        <v>1670</v>
      </c>
      <c r="BE20" s="297" t="s">
        <v>1672</v>
      </c>
      <c r="BF20" s="299" t="s">
        <v>1677</v>
      </c>
      <c r="BG20" s="34"/>
      <c r="BJ20" s="79" t="s">
        <v>1124</v>
      </c>
      <c r="BN20" s="71" t="s">
        <v>652</v>
      </c>
    </row>
    <row r="21" spans="1:66" ht="36.75" thickBot="1" x14ac:dyDescent="0.25">
      <c r="A21" s="217" t="s">
        <v>1562</v>
      </c>
      <c r="B21" s="221" t="s">
        <v>1583</v>
      </c>
      <c r="C21" s="223" t="s">
        <v>1588</v>
      </c>
      <c r="F21" s="469" t="s">
        <v>32</v>
      </c>
      <c r="G21" s="14" t="s">
        <v>296</v>
      </c>
      <c r="L21" s="280"/>
      <c r="AR21" s="615" t="s">
        <v>1484</v>
      </c>
      <c r="AS21" s="103" t="s">
        <v>1726</v>
      </c>
      <c r="AT21" s="104">
        <v>15</v>
      </c>
      <c r="AV21" s="115" t="s">
        <v>1496</v>
      </c>
      <c r="AW21" s="15">
        <v>5</v>
      </c>
      <c r="BA21" s="623"/>
      <c r="BB21" s="21" t="s">
        <v>1095</v>
      </c>
      <c r="BC21" s="296">
        <v>2</v>
      </c>
      <c r="BD21" s="302" t="s">
        <v>1668</v>
      </c>
      <c r="BE21" s="300" t="s">
        <v>1669</v>
      </c>
      <c r="BF21" s="297" t="s">
        <v>1673</v>
      </c>
      <c r="BJ21" s="79" t="s">
        <v>1125</v>
      </c>
      <c r="BN21" s="71" t="s">
        <v>657</v>
      </c>
    </row>
    <row r="22" spans="1:66" ht="48.75" thickBot="1" x14ac:dyDescent="0.25">
      <c r="A22" s="217" t="s">
        <v>305</v>
      </c>
      <c r="B22" s="221" t="s">
        <v>1584</v>
      </c>
      <c r="C22" s="227" t="s">
        <v>1589</v>
      </c>
      <c r="F22" s="465" t="s">
        <v>33</v>
      </c>
      <c r="G22" s="14" t="s">
        <v>297</v>
      </c>
      <c r="AR22" s="617"/>
      <c r="AS22" s="103" t="s">
        <v>1727</v>
      </c>
      <c r="AT22" s="104">
        <v>0</v>
      </c>
      <c r="AV22" s="116" t="s">
        <v>1097</v>
      </c>
      <c r="AW22" s="15">
        <v>3</v>
      </c>
      <c r="BA22" s="623"/>
      <c r="BB22" s="301" t="s">
        <v>1615</v>
      </c>
      <c r="BC22" s="296">
        <v>1</v>
      </c>
      <c r="BD22" s="302" t="s">
        <v>1667</v>
      </c>
      <c r="BE22" s="302" t="s">
        <v>1668</v>
      </c>
      <c r="BF22" s="300" t="s">
        <v>1669</v>
      </c>
      <c r="BJ22" s="79" t="s">
        <v>1126</v>
      </c>
    </row>
    <row r="23" spans="1:66" ht="24.75" thickBot="1" x14ac:dyDescent="0.25">
      <c r="A23" s="217" t="s">
        <v>290</v>
      </c>
      <c r="B23" s="221" t="s">
        <v>1585</v>
      </c>
      <c r="C23" s="223" t="s">
        <v>1590</v>
      </c>
      <c r="F23" s="465" t="s">
        <v>34</v>
      </c>
      <c r="G23" s="14" t="s">
        <v>298</v>
      </c>
      <c r="AR23" s="624" t="s">
        <v>1723</v>
      </c>
      <c r="AS23" s="103" t="s">
        <v>1716</v>
      </c>
      <c r="AT23" s="105">
        <v>15</v>
      </c>
      <c r="AV23" s="117" t="s">
        <v>1497</v>
      </c>
      <c r="AW23" s="15">
        <v>1</v>
      </c>
      <c r="BB23" s="70"/>
      <c r="BC23" s="14"/>
      <c r="BD23" s="15">
        <v>5</v>
      </c>
      <c r="BE23" s="15">
        <v>10</v>
      </c>
      <c r="BF23" s="15">
        <v>20</v>
      </c>
      <c r="BJ23" s="79" t="s">
        <v>1127</v>
      </c>
    </row>
    <row r="24" spans="1:66" ht="24.75" thickBot="1" x14ac:dyDescent="0.25">
      <c r="A24" s="217" t="s">
        <v>1578</v>
      </c>
      <c r="B24" s="221" t="s">
        <v>1586</v>
      </c>
      <c r="C24" s="223" t="s">
        <v>1587</v>
      </c>
      <c r="F24" s="465" t="s">
        <v>35</v>
      </c>
      <c r="G24" s="14" t="s">
        <v>299</v>
      </c>
      <c r="AR24" s="625"/>
      <c r="AS24" s="103" t="s">
        <v>1717</v>
      </c>
      <c r="AT24" s="104">
        <v>10</v>
      </c>
      <c r="BB24" s="42"/>
      <c r="BC24" s="14"/>
      <c r="BD24" s="42" t="s">
        <v>1098</v>
      </c>
      <c r="BE24" s="63" t="s">
        <v>1507</v>
      </c>
      <c r="BF24" s="64" t="s">
        <v>1508</v>
      </c>
      <c r="BJ24" s="79" t="s">
        <v>1128</v>
      </c>
    </row>
    <row r="25" spans="1:66" ht="36.75" thickBot="1" x14ac:dyDescent="0.25">
      <c r="A25" s="217" t="s">
        <v>1563</v>
      </c>
      <c r="B25" s="221" t="s">
        <v>1591</v>
      </c>
      <c r="C25" s="223" t="s">
        <v>1592</v>
      </c>
      <c r="F25" s="465" t="s">
        <v>36</v>
      </c>
      <c r="G25" s="14" t="s">
        <v>300</v>
      </c>
      <c r="AR25" s="625"/>
      <c r="AS25" s="103" t="s">
        <v>1718</v>
      </c>
      <c r="AT25" s="105">
        <v>0</v>
      </c>
      <c r="BB25" s="70"/>
      <c r="BC25" s="14"/>
      <c r="BJ25" s="79" t="s">
        <v>1129</v>
      </c>
    </row>
    <row r="26" spans="1:66" ht="60.75" thickBot="1" x14ac:dyDescent="0.25">
      <c r="A26" s="217" t="s">
        <v>1593</v>
      </c>
      <c r="B26" s="221" t="s">
        <v>1594</v>
      </c>
      <c r="C26" s="223" t="s">
        <v>1595</v>
      </c>
      <c r="F26" s="465" t="s">
        <v>37</v>
      </c>
      <c r="G26" s="14" t="s">
        <v>301</v>
      </c>
      <c r="AR26" s="626"/>
      <c r="AS26" s="103"/>
      <c r="AT26" s="104"/>
      <c r="BB26" s="42"/>
      <c r="BC26" s="14"/>
      <c r="BD26" s="51">
        <v>26</v>
      </c>
      <c r="BE26" s="52">
        <v>31</v>
      </c>
      <c r="BF26" s="55">
        <v>36</v>
      </c>
      <c r="BJ26" s="78" t="s">
        <v>1130</v>
      </c>
    </row>
    <row r="27" spans="1:66" ht="60.75" thickBot="1" x14ac:dyDescent="0.25">
      <c r="A27" s="217" t="s">
        <v>302</v>
      </c>
      <c r="B27" s="221" t="s">
        <v>1597</v>
      </c>
      <c r="C27" s="223" t="s">
        <v>1596</v>
      </c>
      <c r="F27" s="465" t="s">
        <v>38</v>
      </c>
      <c r="G27" s="14" t="s">
        <v>302</v>
      </c>
      <c r="AR27" s="615" t="s">
        <v>1719</v>
      </c>
      <c r="AS27" s="103" t="s">
        <v>1720</v>
      </c>
      <c r="AT27" s="104">
        <v>15</v>
      </c>
      <c r="BB27" s="42"/>
      <c r="BC27" s="14"/>
      <c r="BD27" s="51">
        <v>27</v>
      </c>
      <c r="BE27" s="52">
        <v>32</v>
      </c>
      <c r="BF27" s="55">
        <v>37</v>
      </c>
      <c r="BJ27" s="79" t="s">
        <v>1131</v>
      </c>
    </row>
    <row r="28" spans="1:66" ht="48.75" thickBot="1" x14ac:dyDescent="0.25">
      <c r="A28" s="217" t="s">
        <v>1564</v>
      </c>
      <c r="B28" s="221" t="s">
        <v>1598</v>
      </c>
      <c r="C28" s="223" t="s">
        <v>1599</v>
      </c>
      <c r="F28" s="465" t="s">
        <v>311</v>
      </c>
      <c r="G28" s="14" t="s">
        <v>303</v>
      </c>
      <c r="AR28" s="617"/>
      <c r="AS28" s="103" t="s">
        <v>1721</v>
      </c>
      <c r="AT28" s="105">
        <v>5</v>
      </c>
      <c r="BB28" s="70"/>
      <c r="BC28" s="14"/>
      <c r="BD28" s="51">
        <v>28</v>
      </c>
      <c r="BE28" s="52">
        <v>33</v>
      </c>
      <c r="BF28" s="55">
        <v>38</v>
      </c>
      <c r="BJ28" s="79" t="s">
        <v>1132</v>
      </c>
    </row>
    <row r="29" spans="1:66" ht="24.75" thickBot="1" x14ac:dyDescent="0.25">
      <c r="A29" s="217" t="s">
        <v>1565</v>
      </c>
      <c r="B29" s="221" t="s">
        <v>1600</v>
      </c>
      <c r="C29" s="223" t="s">
        <v>1601</v>
      </c>
      <c r="F29" s="465" t="s">
        <v>39</v>
      </c>
      <c r="G29" s="14" t="s">
        <v>304</v>
      </c>
      <c r="AR29" s="617"/>
      <c r="AS29" s="103" t="s">
        <v>1722</v>
      </c>
      <c r="AT29" s="104">
        <v>0</v>
      </c>
      <c r="BB29" s="42"/>
      <c r="BC29" s="14"/>
      <c r="BD29" s="50">
        <v>29</v>
      </c>
      <c r="BE29" s="51">
        <v>34</v>
      </c>
      <c r="BF29" s="52">
        <v>39</v>
      </c>
      <c r="BJ29" s="79" t="s">
        <v>1133</v>
      </c>
    </row>
    <row r="30" spans="1:66" ht="15.75" thickBot="1" x14ac:dyDescent="0.25">
      <c r="A30" s="217" t="s">
        <v>1566</v>
      </c>
      <c r="B30" s="221"/>
      <c r="C30" s="223"/>
      <c r="F30" s="465" t="s">
        <v>40</v>
      </c>
      <c r="G30" s="14" t="s">
        <v>305</v>
      </c>
      <c r="AR30" s="616"/>
      <c r="AS30" s="103"/>
      <c r="AT30" s="105"/>
      <c r="AV30" s="66" t="s">
        <v>1482</v>
      </c>
      <c r="BB30" s="70"/>
      <c r="BC30" s="14"/>
      <c r="BD30" s="50">
        <v>30</v>
      </c>
      <c r="BE30" s="50">
        <v>35</v>
      </c>
      <c r="BF30" s="51">
        <v>40</v>
      </c>
      <c r="BJ30" s="79" t="s">
        <v>1134</v>
      </c>
    </row>
    <row r="31" spans="1:66" ht="36.75" thickBot="1" x14ac:dyDescent="0.25">
      <c r="A31" s="217" t="s">
        <v>1567</v>
      </c>
      <c r="B31" s="221" t="s">
        <v>1602</v>
      </c>
      <c r="C31" s="223" t="s">
        <v>1603</v>
      </c>
      <c r="F31" s="465" t="s">
        <v>41</v>
      </c>
      <c r="G31" s="14" t="s">
        <v>306</v>
      </c>
      <c r="AR31" s="615" t="s">
        <v>1485</v>
      </c>
      <c r="AS31" s="103" t="s">
        <v>1517</v>
      </c>
      <c r="AT31" s="104">
        <v>5</v>
      </c>
      <c r="AV31" s="66" t="s">
        <v>1510</v>
      </c>
      <c r="BB31" s="42"/>
      <c r="BC31" s="14"/>
      <c r="BJ31" s="79" t="s">
        <v>1135</v>
      </c>
    </row>
    <row r="32" spans="1:66" ht="15.75" thickBot="1" x14ac:dyDescent="0.25">
      <c r="A32" s="217" t="s">
        <v>1568</v>
      </c>
      <c r="B32" s="221"/>
      <c r="C32" s="223"/>
      <c r="F32" s="465" t="s">
        <v>42</v>
      </c>
      <c r="G32" s="14" t="s">
        <v>307</v>
      </c>
      <c r="AR32" s="616"/>
      <c r="AS32" s="103" t="s">
        <v>1486</v>
      </c>
      <c r="AT32" s="105">
        <v>1</v>
      </c>
      <c r="AV32" s="66" t="s">
        <v>1511</v>
      </c>
      <c r="BB32" s="42"/>
      <c r="BC32" s="14"/>
      <c r="BD32" s="42"/>
      <c r="BE32" s="42"/>
      <c r="BF32" s="42"/>
      <c r="BG32" s="42"/>
      <c r="BH32" s="42"/>
      <c r="BJ32" s="79" t="s">
        <v>1136</v>
      </c>
    </row>
    <row r="33" spans="1:62" ht="15.75" thickBot="1" x14ac:dyDescent="0.25">
      <c r="A33" s="217" t="s">
        <v>1569</v>
      </c>
      <c r="B33" s="221"/>
      <c r="C33" s="223"/>
      <c r="F33" s="69" t="s">
        <v>43</v>
      </c>
      <c r="G33" s="14" t="s">
        <v>308</v>
      </c>
      <c r="AR33" s="615" t="s">
        <v>1487</v>
      </c>
      <c r="AS33" s="103" t="s">
        <v>1559</v>
      </c>
      <c r="AT33" s="104">
        <v>5</v>
      </c>
      <c r="AV33" s="66" t="s">
        <v>1512</v>
      </c>
      <c r="BB33" s="70"/>
      <c r="BC33" s="14"/>
      <c r="BD33" s="42"/>
      <c r="BE33" s="42"/>
      <c r="BF33" s="42"/>
      <c r="BG33" s="42"/>
      <c r="BH33" s="42"/>
      <c r="BJ33" s="79" t="s">
        <v>1137</v>
      </c>
    </row>
    <row r="34" spans="1:62" ht="15.75" thickBot="1" x14ac:dyDescent="0.25">
      <c r="A34" s="217" t="s">
        <v>1570</v>
      </c>
      <c r="B34" s="221"/>
      <c r="C34" s="223"/>
      <c r="F34" s="465" t="s">
        <v>44</v>
      </c>
      <c r="G34" s="14"/>
      <c r="AR34" s="617"/>
      <c r="AS34" s="103" t="s">
        <v>1560</v>
      </c>
      <c r="AT34" s="104">
        <v>1</v>
      </c>
      <c r="AV34" s="66" t="s">
        <v>1513</v>
      </c>
      <c r="BB34" s="42"/>
      <c r="BC34" s="14"/>
      <c r="BD34" s="42"/>
      <c r="BE34" s="42"/>
      <c r="BF34" s="42"/>
      <c r="BG34" s="42"/>
      <c r="BH34" s="42"/>
      <c r="BJ34" s="79" t="s">
        <v>1138</v>
      </c>
    </row>
    <row r="35" spans="1:62" ht="15.75" thickBot="1" x14ac:dyDescent="0.25">
      <c r="A35" s="217" t="s">
        <v>278</v>
      </c>
      <c r="B35" s="221"/>
      <c r="C35" s="223"/>
      <c r="F35" s="66" t="s">
        <v>1317</v>
      </c>
      <c r="G35" s="14"/>
      <c r="AR35" s="616"/>
      <c r="AV35" s="66" t="s">
        <v>1514</v>
      </c>
      <c r="BB35" s="70"/>
      <c r="BC35" s="14"/>
      <c r="BD35" s="42"/>
      <c r="BE35" s="42"/>
      <c r="BF35" s="42"/>
      <c r="BG35" s="42"/>
      <c r="BH35" s="42"/>
      <c r="BJ35" s="79" t="s">
        <v>1139</v>
      </c>
    </row>
    <row r="36" spans="1:62" ht="38.25" x14ac:dyDescent="0.25">
      <c r="A36" s="229" t="s">
        <v>272</v>
      </c>
      <c r="B36" s="228" t="s">
        <v>1604</v>
      </c>
      <c r="C36" s="223" t="s">
        <v>1605</v>
      </c>
      <c r="G36" s="17"/>
      <c r="AV36" s="66" t="s">
        <v>1687</v>
      </c>
      <c r="BB36" s="42"/>
      <c r="BC36" s="14"/>
      <c r="BD36" s="42"/>
      <c r="BE36" s="42"/>
      <c r="BF36" s="42"/>
      <c r="BG36" s="42"/>
      <c r="BH36" s="42"/>
      <c r="BJ36" s="79" t="s">
        <v>1140</v>
      </c>
    </row>
    <row r="37" spans="1:62" ht="15.75" thickBot="1" x14ac:dyDescent="0.25">
      <c r="A37" s="217" t="s">
        <v>1571</v>
      </c>
      <c r="B37" s="222"/>
      <c r="C37" s="223"/>
      <c r="AR37" s="15" t="s">
        <v>1492</v>
      </c>
      <c r="AS37" s="15" t="s">
        <v>1488</v>
      </c>
      <c r="AT37" s="15" t="s">
        <v>1489</v>
      </c>
      <c r="AV37" s="66" t="s">
        <v>1515</v>
      </c>
      <c r="BB37" s="34"/>
      <c r="BC37" s="34"/>
      <c r="BD37" s="42"/>
      <c r="BE37" s="42"/>
      <c r="BF37" s="42"/>
      <c r="BG37" s="42"/>
      <c r="BH37" s="42"/>
      <c r="BJ37" s="79" t="s">
        <v>1141</v>
      </c>
    </row>
    <row r="38" spans="1:62" ht="15.75" thickBot="1" x14ac:dyDescent="0.25">
      <c r="A38" s="217" t="s">
        <v>296</v>
      </c>
      <c r="B38" s="222"/>
      <c r="C38" s="223"/>
      <c r="AR38" s="618" t="s">
        <v>1493</v>
      </c>
      <c r="AS38" s="103" t="s">
        <v>1728</v>
      </c>
      <c r="AT38" s="105" t="s">
        <v>1496</v>
      </c>
      <c r="AU38" s="15">
        <v>5</v>
      </c>
      <c r="AV38" s="66" t="s">
        <v>1516</v>
      </c>
      <c r="BB38" s="34"/>
      <c r="BC38" s="34"/>
      <c r="BD38" s="42"/>
      <c r="BE38" s="42"/>
      <c r="BF38" s="42"/>
      <c r="BG38" s="42"/>
      <c r="BH38" s="42"/>
      <c r="BJ38" s="79" t="s">
        <v>1142</v>
      </c>
    </row>
    <row r="39" spans="1:62" ht="26.25" thickBot="1" x14ac:dyDescent="0.25">
      <c r="A39" s="229" t="s">
        <v>1607</v>
      </c>
      <c r="B39" s="222" t="s">
        <v>1606</v>
      </c>
      <c r="C39" s="223" t="s">
        <v>1608</v>
      </c>
      <c r="I39" s="13"/>
      <c r="AR39" s="619"/>
      <c r="AS39" s="103" t="s">
        <v>1729</v>
      </c>
      <c r="AT39" s="104" t="s">
        <v>1097</v>
      </c>
      <c r="AU39" s="15">
        <v>3</v>
      </c>
      <c r="AV39" s="66" t="str">
        <f>AS32</f>
        <v>No Establecida</v>
      </c>
      <c r="BB39" s="34"/>
      <c r="BC39" s="34"/>
      <c r="BJ39" s="79" t="s">
        <v>1143</v>
      </c>
    </row>
    <row r="40" spans="1:62" ht="16.5" thickBot="1" x14ac:dyDescent="0.25">
      <c r="A40" s="217" t="s">
        <v>1572</v>
      </c>
      <c r="B40" s="222"/>
      <c r="C40" s="223"/>
      <c r="AR40" s="620"/>
      <c r="AS40" s="103" t="s">
        <v>1730</v>
      </c>
      <c r="AT40" s="105" t="s">
        <v>1497</v>
      </c>
      <c r="AU40" s="15">
        <v>1</v>
      </c>
      <c r="BB40" s="34"/>
      <c r="BC40" s="34"/>
      <c r="BJ40" s="78" t="s">
        <v>1144</v>
      </c>
    </row>
    <row r="41" spans="1:62" ht="15" x14ac:dyDescent="0.2">
      <c r="A41" s="217" t="s">
        <v>1573</v>
      </c>
      <c r="B41" s="222"/>
      <c r="C41" s="223"/>
      <c r="BB41" s="34"/>
      <c r="BC41" s="34"/>
      <c r="BJ41" s="79" t="s">
        <v>1145</v>
      </c>
    </row>
    <row r="42" spans="1:62" ht="51.75" thickBot="1" x14ac:dyDescent="0.25">
      <c r="A42" s="217" t="s">
        <v>210</v>
      </c>
      <c r="B42" s="228" t="s">
        <v>1609</v>
      </c>
      <c r="C42" s="223" t="s">
        <v>1610</v>
      </c>
      <c r="AR42" s="15" t="s">
        <v>1494</v>
      </c>
      <c r="AS42" s="15" t="s">
        <v>1488</v>
      </c>
      <c r="AT42" s="15" t="s">
        <v>1489</v>
      </c>
      <c r="BB42" s="34"/>
      <c r="BC42" s="34"/>
      <c r="BJ42" s="79" t="s">
        <v>1146</v>
      </c>
    </row>
    <row r="43" spans="1:62" ht="15.75" thickBot="1" x14ac:dyDescent="0.25">
      <c r="A43" s="217" t="s">
        <v>1574</v>
      </c>
      <c r="B43" s="222"/>
      <c r="C43" s="223"/>
      <c r="AR43" s="618" t="s">
        <v>1495</v>
      </c>
      <c r="AS43" s="103" t="s">
        <v>1643</v>
      </c>
      <c r="AT43" s="105" t="s">
        <v>1680</v>
      </c>
      <c r="AU43" s="15">
        <v>5</v>
      </c>
      <c r="BB43" s="34"/>
      <c r="BC43" s="34"/>
      <c r="BJ43" s="79" t="s">
        <v>1147</v>
      </c>
    </row>
    <row r="44" spans="1:62" ht="15.75" thickBot="1" x14ac:dyDescent="0.25">
      <c r="A44" s="217" t="s">
        <v>297</v>
      </c>
      <c r="B44" s="222"/>
      <c r="C44" s="223"/>
      <c r="AR44" s="619"/>
      <c r="AS44" s="103" t="s">
        <v>1642</v>
      </c>
      <c r="AT44" s="104" t="s">
        <v>1681</v>
      </c>
      <c r="AU44" s="15">
        <v>3</v>
      </c>
      <c r="BB44" s="34"/>
      <c r="BC44" s="34"/>
      <c r="BJ44" s="79" t="s">
        <v>1148</v>
      </c>
    </row>
    <row r="45" spans="1:62" ht="51.75" thickBot="1" x14ac:dyDescent="0.25">
      <c r="A45" s="217" t="s">
        <v>1575</v>
      </c>
      <c r="B45" s="228" t="s">
        <v>1611</v>
      </c>
      <c r="C45" s="227" t="s">
        <v>1612</v>
      </c>
      <c r="AR45" s="620"/>
      <c r="AS45" s="103" t="s">
        <v>1641</v>
      </c>
      <c r="AT45" s="105" t="s">
        <v>1682</v>
      </c>
      <c r="AU45" s="15">
        <v>1</v>
      </c>
      <c r="BB45" s="34"/>
      <c r="BC45" s="34"/>
      <c r="BJ45" s="79" t="s">
        <v>1149</v>
      </c>
    </row>
    <row r="46" spans="1:62" ht="51.75" thickBot="1" x14ac:dyDescent="0.3">
      <c r="A46" s="217" t="s">
        <v>239</v>
      </c>
      <c r="B46" s="228" t="s">
        <v>1613</v>
      </c>
      <c r="C46" s="223" t="s">
        <v>1614</v>
      </c>
      <c r="AT46" s="108" t="s">
        <v>1500</v>
      </c>
      <c r="AU46"/>
      <c r="BB46" s="34"/>
      <c r="BC46" s="34"/>
      <c r="BJ46" s="79" t="s">
        <v>1150</v>
      </c>
    </row>
    <row r="47" spans="1:62" ht="15.75" thickBot="1" x14ac:dyDescent="0.3">
      <c r="A47" s="217" t="s">
        <v>300</v>
      </c>
      <c r="B47" s="222"/>
      <c r="C47" s="223"/>
      <c r="AR47" s="107" t="s">
        <v>1499</v>
      </c>
      <c r="AS47" s="111"/>
      <c r="AT47" s="112"/>
      <c r="AU47"/>
      <c r="AV47" s="109"/>
      <c r="BB47" s="34"/>
      <c r="BC47" s="34"/>
      <c r="BJ47" s="79" t="s">
        <v>1151</v>
      </c>
    </row>
    <row r="48" spans="1:62" ht="15.75" thickBot="1" x14ac:dyDescent="0.3">
      <c r="A48" s="217"/>
      <c r="B48" s="222"/>
      <c r="C48" s="223"/>
      <c r="AR48" s="315" t="s">
        <v>1683</v>
      </c>
      <c r="AS48" s="315" t="s">
        <v>1684</v>
      </c>
      <c r="AT48" s="316" t="s">
        <v>1685</v>
      </c>
      <c r="AU48"/>
      <c r="AV48" s="313"/>
      <c r="BB48" s="34"/>
      <c r="BC48" s="34"/>
      <c r="BJ48" s="79"/>
    </row>
    <row r="49" spans="1:62" ht="15.75" thickBot="1" x14ac:dyDescent="0.3">
      <c r="A49" s="217" t="s">
        <v>1576</v>
      </c>
      <c r="B49" s="222"/>
      <c r="C49" s="223"/>
      <c r="AR49" s="106" t="str">
        <f>$AV$21</f>
        <v>FUERTE</v>
      </c>
      <c r="AS49" s="113" t="str">
        <f>AT38</f>
        <v>FUERTE</v>
      </c>
      <c r="AT49" s="110">
        <v>100</v>
      </c>
      <c r="AU49"/>
      <c r="AV49" s="106"/>
      <c r="BB49" s="34"/>
      <c r="BC49" s="34"/>
      <c r="BJ49" s="79" t="s">
        <v>1152</v>
      </c>
    </row>
    <row r="50" spans="1:62" ht="15.75" thickBot="1" x14ac:dyDescent="0.3">
      <c r="A50" s="217" t="s">
        <v>1577</v>
      </c>
      <c r="B50" s="222"/>
      <c r="C50" s="223"/>
      <c r="AR50" s="106" t="str">
        <f t="shared" ref="AR50" si="0">$AV$21</f>
        <v>FUERTE</v>
      </c>
      <c r="AS50" s="113" t="str">
        <f>AT39</f>
        <v>MODERADO</v>
      </c>
      <c r="AT50" s="110">
        <v>50</v>
      </c>
      <c r="AU50"/>
      <c r="AV50" s="314"/>
      <c r="BB50" s="34"/>
      <c r="BC50" s="34"/>
      <c r="BJ50" s="79" t="s">
        <v>1153</v>
      </c>
    </row>
    <row r="51" spans="1:62" ht="15.75" thickBot="1" x14ac:dyDescent="0.3">
      <c r="AR51" s="106" t="s">
        <v>1496</v>
      </c>
      <c r="AS51" s="113" t="s">
        <v>1732</v>
      </c>
      <c r="AT51" s="110">
        <v>0</v>
      </c>
      <c r="AU51"/>
      <c r="AV51" s="314"/>
      <c r="BB51" s="34"/>
      <c r="BC51" s="34"/>
      <c r="BJ51" s="79" t="s">
        <v>1154</v>
      </c>
    </row>
    <row r="52" spans="1:62" ht="15.75" thickBot="1" x14ac:dyDescent="0.3">
      <c r="A52" s="238" t="s">
        <v>1627</v>
      </c>
      <c r="AR52" s="106" t="s">
        <v>1097</v>
      </c>
      <c r="AS52" s="113" t="s">
        <v>1496</v>
      </c>
      <c r="AT52" s="110">
        <v>50</v>
      </c>
      <c r="AU52"/>
      <c r="AV52" s="314"/>
      <c r="BJ52" s="79" t="s">
        <v>1155</v>
      </c>
    </row>
    <row r="53" spans="1:62" ht="15.75" thickBot="1" x14ac:dyDescent="0.3">
      <c r="A53" s="34" t="s">
        <v>1621</v>
      </c>
      <c r="AR53" s="106" t="s">
        <v>1097</v>
      </c>
      <c r="AS53" s="113" t="s">
        <v>1097</v>
      </c>
      <c r="AT53" s="110">
        <v>50</v>
      </c>
      <c r="AU53"/>
      <c r="AV53" s="314"/>
      <c r="BJ53" s="79" t="s">
        <v>1156</v>
      </c>
    </row>
    <row r="54" spans="1:62" ht="15.75" thickBot="1" x14ac:dyDescent="0.3">
      <c r="A54" s="34" t="s">
        <v>1622</v>
      </c>
      <c r="AR54" s="106" t="s">
        <v>1097</v>
      </c>
      <c r="AS54" s="113" t="s">
        <v>1732</v>
      </c>
      <c r="AT54" s="110">
        <v>0</v>
      </c>
      <c r="AU54"/>
      <c r="AV54" s="314"/>
      <c r="BJ54" s="79" t="s">
        <v>1157</v>
      </c>
    </row>
    <row r="55" spans="1:62" ht="15.75" thickBot="1" x14ac:dyDescent="0.3">
      <c r="A55" s="34" t="s">
        <v>1623</v>
      </c>
      <c r="AR55" s="106" t="s">
        <v>1732</v>
      </c>
      <c r="AS55" s="113" t="s">
        <v>1496</v>
      </c>
      <c r="AT55" s="110">
        <v>0</v>
      </c>
      <c r="AU55"/>
      <c r="AV55" s="314"/>
      <c r="BJ55" s="79" t="s">
        <v>1158</v>
      </c>
    </row>
    <row r="56" spans="1:62" ht="15.75" thickBot="1" x14ac:dyDescent="0.3">
      <c r="A56" s="34" t="s">
        <v>1624</v>
      </c>
      <c r="AR56" s="366" t="s">
        <v>1732</v>
      </c>
      <c r="AS56" s="113" t="s">
        <v>1097</v>
      </c>
      <c r="AT56" s="110">
        <v>0</v>
      </c>
      <c r="AU56"/>
      <c r="AV56" s="314"/>
      <c r="BJ56" s="79" t="s">
        <v>1159</v>
      </c>
    </row>
    <row r="57" spans="1:62" ht="27" thickBot="1" x14ac:dyDescent="0.3">
      <c r="A57" s="237" t="s">
        <v>1625</v>
      </c>
      <c r="AR57" s="114" t="s">
        <v>1732</v>
      </c>
      <c r="AS57" s="113" t="s">
        <v>1732</v>
      </c>
      <c r="AT57" s="110">
        <v>0</v>
      </c>
      <c r="AU57"/>
      <c r="AV57" s="314"/>
      <c r="BJ57" s="79" t="s">
        <v>1160</v>
      </c>
    </row>
    <row r="58" spans="1:62" ht="15.75" thickBot="1" x14ac:dyDescent="0.3">
      <c r="A58" s="34" t="s">
        <v>1626</v>
      </c>
      <c r="AR58" s="114"/>
      <c r="AS58" s="113"/>
      <c r="AT58" s="110"/>
      <c r="AU58"/>
      <c r="AV58" s="314"/>
      <c r="BJ58" s="79" t="s">
        <v>1161</v>
      </c>
    </row>
    <row r="59" spans="1:62" ht="15.75" thickBot="1" x14ac:dyDescent="0.3">
      <c r="AR59" s="114"/>
      <c r="AS59" s="113"/>
      <c r="AT59" s="110"/>
      <c r="AU59"/>
      <c r="AV59" s="314"/>
      <c r="BJ59" s="79" t="s">
        <v>1162</v>
      </c>
    </row>
    <row r="60" spans="1:62" ht="16.5" thickBot="1" x14ac:dyDescent="0.3">
      <c r="A60" s="238" t="s">
        <v>1628</v>
      </c>
      <c r="AR60" s="114"/>
      <c r="AS60" s="113"/>
      <c r="AT60" s="110"/>
      <c r="AU60"/>
      <c r="AV60" s="314"/>
      <c r="BJ60" s="78" t="s">
        <v>1163</v>
      </c>
    </row>
    <row r="61" spans="1:62" ht="15.75" thickBot="1" x14ac:dyDescent="0.3">
      <c r="A61" s="34" t="s">
        <v>1629</v>
      </c>
      <c r="AR61" s="114"/>
      <c r="AS61" s="113"/>
      <c r="AT61" s="110"/>
      <c r="AU61"/>
      <c r="AV61" s="314"/>
      <c r="BJ61" s="79" t="s">
        <v>1164</v>
      </c>
    </row>
    <row r="62" spans="1:62" ht="15.75" thickBot="1" x14ac:dyDescent="0.3">
      <c r="A62" s="34" t="s">
        <v>1630</v>
      </c>
      <c r="AR62" s="114"/>
      <c r="AS62" s="113"/>
      <c r="AT62" s="110"/>
      <c r="AU62"/>
      <c r="AV62" s="314"/>
      <c r="BJ62" s="79" t="s">
        <v>1165</v>
      </c>
    </row>
    <row r="63" spans="1:62" ht="15.75" thickBot="1" x14ac:dyDescent="0.3">
      <c r="A63" s="34" t="s">
        <v>1631</v>
      </c>
      <c r="AR63" s="114"/>
      <c r="AS63" s="113"/>
      <c r="AT63" s="110"/>
      <c r="AU63"/>
      <c r="AV63" s="314"/>
      <c r="BJ63" s="79" t="s">
        <v>1166</v>
      </c>
    </row>
    <row r="64" spans="1:62" ht="16.5" thickBot="1" x14ac:dyDescent="0.3">
      <c r="A64" s="34" t="s">
        <v>1632</v>
      </c>
      <c r="AR64" s="114"/>
      <c r="AS64" s="113"/>
      <c r="AT64" s="110"/>
      <c r="AU64"/>
      <c r="AV64" s="314"/>
      <c r="BJ64" s="78" t="s">
        <v>1167</v>
      </c>
    </row>
    <row r="65" spans="1:62" ht="27" thickBot="1" x14ac:dyDescent="0.3">
      <c r="A65" s="237" t="s">
        <v>1633</v>
      </c>
      <c r="AR65" s="106"/>
      <c r="AS65" s="113"/>
      <c r="AT65" s="110"/>
      <c r="AU65"/>
      <c r="AV65" s="314"/>
      <c r="BJ65" s="79" t="s">
        <v>1168</v>
      </c>
    </row>
    <row r="66" spans="1:62" ht="39.75" thickBot="1" x14ac:dyDescent="0.3">
      <c r="A66" s="237" t="s">
        <v>1634</v>
      </c>
      <c r="AR66" s="106"/>
      <c r="AS66" s="113"/>
      <c r="AT66" s="110"/>
      <c r="AU66"/>
      <c r="AV66" s="314"/>
      <c r="BJ66" s="79" t="s">
        <v>1169</v>
      </c>
    </row>
    <row r="67" spans="1:62" ht="15.75" thickBot="1" x14ac:dyDescent="0.3">
      <c r="AR67" s="106"/>
      <c r="AS67" s="113"/>
      <c r="AT67" s="110"/>
      <c r="AU67"/>
      <c r="AV67" s="314"/>
      <c r="BJ67" s="79" t="s">
        <v>1170</v>
      </c>
    </row>
    <row r="68" spans="1:62" ht="15.75" thickBot="1" x14ac:dyDescent="0.3">
      <c r="A68" s="238" t="s">
        <v>1651</v>
      </c>
      <c r="AR68" s="106"/>
      <c r="AS68" s="113"/>
      <c r="AT68" s="110"/>
      <c r="AU68"/>
      <c r="AV68" s="314"/>
      <c r="BJ68" s="79" t="s">
        <v>1171</v>
      </c>
    </row>
    <row r="69" spans="1:62" ht="15.75" thickBot="1" x14ac:dyDescent="0.3">
      <c r="A69" s="34" t="s">
        <v>1653</v>
      </c>
      <c r="AR69" s="106"/>
      <c r="AS69" s="113"/>
      <c r="AT69" s="110"/>
      <c r="AU69"/>
      <c r="AV69" s="314"/>
      <c r="BJ69" s="79" t="s">
        <v>1172</v>
      </c>
    </row>
    <row r="70" spans="1:62" ht="15.75" thickBot="1" x14ac:dyDescent="0.3">
      <c r="A70" s="34" t="s">
        <v>1652</v>
      </c>
      <c r="AR70" s="106"/>
      <c r="AS70" s="113"/>
      <c r="AT70" s="110"/>
      <c r="AU70"/>
      <c r="AV70" s="314"/>
      <c r="BJ70" s="79" t="s">
        <v>1173</v>
      </c>
    </row>
    <row r="71" spans="1:62" ht="15.75" thickBot="1" x14ac:dyDescent="0.3">
      <c r="A71" s="34" t="s">
        <v>1654</v>
      </c>
      <c r="AR71" s="106"/>
      <c r="AS71" s="113"/>
      <c r="AT71" s="110"/>
      <c r="AU71"/>
      <c r="AV71" s="314"/>
      <c r="BJ71" s="79" t="s">
        <v>1174</v>
      </c>
    </row>
    <row r="72" spans="1:62" ht="15.75" thickBot="1" x14ac:dyDescent="0.3">
      <c r="A72" s="34" t="s">
        <v>1655</v>
      </c>
      <c r="AR72" s="106"/>
      <c r="AS72" s="113"/>
      <c r="AT72" s="110"/>
      <c r="AU72"/>
      <c r="AV72" s="314"/>
      <c r="BJ72" s="79" t="s">
        <v>1175</v>
      </c>
    </row>
    <row r="73" spans="1:62" ht="15.75" thickBot="1" x14ac:dyDescent="0.3">
      <c r="A73" s="34" t="s">
        <v>1656</v>
      </c>
      <c r="G73" s="18"/>
      <c r="AR73" s="106"/>
      <c r="AS73" s="113"/>
      <c r="AT73" s="110"/>
      <c r="AU73"/>
      <c r="AV73" s="314"/>
      <c r="BJ73" s="79" t="s">
        <v>1176</v>
      </c>
    </row>
    <row r="74" spans="1:62" ht="15.75" thickBot="1" x14ac:dyDescent="0.3">
      <c r="A74" s="34" t="s">
        <v>1657</v>
      </c>
      <c r="AU74"/>
      <c r="AV74" s="314"/>
      <c r="BJ74" s="79" t="s">
        <v>1177</v>
      </c>
    </row>
    <row r="75" spans="1:62" ht="24" x14ac:dyDescent="0.25">
      <c r="A75" s="34" t="s">
        <v>1658</v>
      </c>
      <c r="AR75" s="120" t="s">
        <v>1312</v>
      </c>
      <c r="AS75" s="120" t="s">
        <v>1313</v>
      </c>
      <c r="AU75"/>
      <c r="AV75" s="314"/>
      <c r="BJ75" s="79" t="s">
        <v>1178</v>
      </c>
    </row>
    <row r="76" spans="1:62" ht="15" x14ac:dyDescent="0.2">
      <c r="N76" s="23"/>
      <c r="AR76" s="121" t="s">
        <v>1734</v>
      </c>
      <c r="AS76" s="121" t="s">
        <v>1734</v>
      </c>
      <c r="BJ76" s="79" t="s">
        <v>1179</v>
      </c>
    </row>
    <row r="77" spans="1:62" ht="18.75" customHeight="1" x14ac:dyDescent="0.3">
      <c r="G77" s="19"/>
      <c r="H77" s="19"/>
      <c r="N77" s="23"/>
      <c r="AR77" s="15" t="s">
        <v>1735</v>
      </c>
      <c r="AS77" s="121" t="s">
        <v>1736</v>
      </c>
      <c r="BJ77" s="79" t="s">
        <v>1180</v>
      </c>
    </row>
    <row r="78" spans="1:62" ht="15.75" thickBot="1" x14ac:dyDescent="0.3">
      <c r="G78" s="20"/>
      <c r="H78" s="21"/>
      <c r="I78" s="22"/>
      <c r="J78" s="22"/>
      <c r="K78" s="22"/>
      <c r="L78" s="23"/>
      <c r="M78" s="23"/>
      <c r="N78" s="23"/>
      <c r="O78" s="22"/>
      <c r="P78" s="24"/>
      <c r="AS78" s="15" t="s">
        <v>1735</v>
      </c>
      <c r="BJ78" s="79" t="s">
        <v>1181</v>
      </c>
    </row>
    <row r="79" spans="1:62" ht="48.75" thickBot="1" x14ac:dyDescent="0.3">
      <c r="G79" s="25"/>
      <c r="H79" s="21"/>
      <c r="I79" s="22"/>
      <c r="J79" s="22"/>
      <c r="K79" s="22"/>
      <c r="L79" s="23"/>
      <c r="M79" s="23"/>
      <c r="N79" s="23"/>
      <c r="O79" s="22"/>
      <c r="P79" s="24"/>
      <c r="AR79" s="170" t="s">
        <v>1496</v>
      </c>
      <c r="AS79" s="172" t="s">
        <v>1519</v>
      </c>
      <c r="BJ79" s="79" t="s">
        <v>1182</v>
      </c>
    </row>
    <row r="80" spans="1:62" ht="72.75" thickBot="1" x14ac:dyDescent="0.3">
      <c r="G80" s="20"/>
      <c r="H80" s="21"/>
      <c r="I80" s="22"/>
      <c r="J80" s="22"/>
      <c r="K80" s="22"/>
      <c r="L80" s="23"/>
      <c r="M80" s="23"/>
      <c r="N80" s="23"/>
      <c r="O80" s="22"/>
      <c r="P80" s="24"/>
      <c r="AR80" s="122" t="s">
        <v>1097</v>
      </c>
      <c r="AS80" s="171" t="s">
        <v>1520</v>
      </c>
      <c r="BJ80" s="79" t="s">
        <v>1183</v>
      </c>
    </row>
    <row r="81" spans="7:62" ht="72.75" thickBot="1" x14ac:dyDescent="0.3">
      <c r="G81" s="20"/>
      <c r="H81" s="21"/>
      <c r="I81" s="22"/>
      <c r="J81" s="22"/>
      <c r="K81" s="22"/>
      <c r="L81" s="23"/>
      <c r="M81" s="23"/>
      <c r="N81" s="23"/>
      <c r="O81" s="22"/>
      <c r="P81" s="24"/>
      <c r="AR81" s="123" t="s">
        <v>1497</v>
      </c>
      <c r="AS81" s="171" t="s">
        <v>1733</v>
      </c>
      <c r="BJ81" s="79" t="s">
        <v>1184</v>
      </c>
    </row>
    <row r="82" spans="7:62" ht="15.75" x14ac:dyDescent="0.2">
      <c r="G82" s="26"/>
      <c r="H82" s="21"/>
      <c r="I82" s="22"/>
      <c r="J82" s="22"/>
      <c r="K82" s="22"/>
      <c r="L82" s="23"/>
      <c r="M82" s="23"/>
      <c r="N82" s="23"/>
      <c r="O82" s="22"/>
      <c r="P82" s="24"/>
      <c r="BJ82" s="78" t="s">
        <v>1185</v>
      </c>
    </row>
    <row r="83" spans="7:62" ht="15" x14ac:dyDescent="0.25">
      <c r="G83" s="25"/>
      <c r="H83" s="21"/>
      <c r="I83" s="22"/>
      <c r="J83" s="22"/>
      <c r="K83" s="22"/>
      <c r="L83" s="23"/>
      <c r="M83" s="23"/>
      <c r="N83" s="23"/>
      <c r="O83" s="22"/>
      <c r="P83" s="24"/>
      <c r="BJ83" s="79" t="s">
        <v>1186</v>
      </c>
    </row>
    <row r="84" spans="7:62" ht="15" x14ac:dyDescent="0.25">
      <c r="G84" s="20"/>
      <c r="H84" s="21"/>
      <c r="I84" s="22"/>
      <c r="J84" s="22"/>
      <c r="K84" s="22"/>
      <c r="L84" s="23"/>
      <c r="M84" s="23"/>
      <c r="N84" s="23"/>
      <c r="O84" s="22"/>
      <c r="P84" s="24"/>
      <c r="BJ84" s="79" t="s">
        <v>1187</v>
      </c>
    </row>
    <row r="85" spans="7:62" ht="15" x14ac:dyDescent="0.25">
      <c r="G85" s="20"/>
      <c r="H85" s="21"/>
      <c r="I85" s="22"/>
      <c r="J85" s="22"/>
      <c r="K85" s="22"/>
      <c r="L85" s="23"/>
      <c r="M85" s="23"/>
      <c r="N85" s="23"/>
      <c r="O85" s="22"/>
      <c r="P85" s="24"/>
      <c r="BJ85" s="79" t="s">
        <v>1188</v>
      </c>
    </row>
    <row r="86" spans="7:62" ht="15" x14ac:dyDescent="0.25">
      <c r="G86" s="25"/>
      <c r="H86" s="21"/>
      <c r="I86" s="22"/>
      <c r="J86" s="22"/>
      <c r="K86" s="22"/>
      <c r="L86" s="23"/>
      <c r="M86" s="23"/>
      <c r="N86" s="23"/>
      <c r="O86" s="22"/>
      <c r="P86" s="24"/>
      <c r="BJ86" s="79" t="s">
        <v>1189</v>
      </c>
    </row>
    <row r="87" spans="7:62" ht="15" x14ac:dyDescent="0.25">
      <c r="G87" s="25"/>
      <c r="H87" s="21"/>
      <c r="I87" s="22"/>
      <c r="J87" s="22"/>
      <c r="K87" s="22"/>
      <c r="L87" s="23"/>
      <c r="M87" s="23"/>
      <c r="N87" s="23"/>
      <c r="O87" s="22"/>
      <c r="P87" s="24"/>
      <c r="BJ87" s="79" t="s">
        <v>1190</v>
      </c>
    </row>
    <row r="88" spans="7:62" ht="15" x14ac:dyDescent="0.25">
      <c r="G88" s="25"/>
      <c r="H88" s="21"/>
      <c r="I88" s="22"/>
      <c r="J88" s="22"/>
      <c r="K88" s="22"/>
      <c r="L88" s="23"/>
      <c r="M88" s="23"/>
      <c r="N88" s="23"/>
      <c r="O88" s="22"/>
      <c r="P88" s="24"/>
      <c r="BJ88" s="79" t="s">
        <v>1191</v>
      </c>
    </row>
    <row r="89" spans="7:62" ht="15" x14ac:dyDescent="0.25">
      <c r="G89" s="25"/>
      <c r="H89" s="21"/>
      <c r="I89" s="22"/>
      <c r="J89" s="22"/>
      <c r="K89" s="22"/>
      <c r="L89" s="23"/>
      <c r="M89" s="23"/>
      <c r="N89" s="23"/>
      <c r="O89" s="22"/>
      <c r="P89" s="24"/>
      <c r="BJ89" s="79" t="s">
        <v>1192</v>
      </c>
    </row>
    <row r="90" spans="7:62" ht="15" x14ac:dyDescent="0.25">
      <c r="G90" s="27"/>
      <c r="H90" s="21"/>
      <c r="I90" s="22"/>
      <c r="J90" s="22"/>
      <c r="K90" s="22"/>
      <c r="L90" s="23"/>
      <c r="M90" s="23"/>
      <c r="N90" s="23"/>
      <c r="O90" s="22"/>
      <c r="P90" s="24"/>
      <c r="BJ90" s="79" t="s">
        <v>1193</v>
      </c>
    </row>
    <row r="91" spans="7:62" ht="15" x14ac:dyDescent="0.25">
      <c r="G91" s="25"/>
      <c r="H91" s="21"/>
      <c r="I91" s="22"/>
      <c r="J91" s="22"/>
      <c r="K91" s="22"/>
      <c r="L91" s="23"/>
      <c r="M91" s="23"/>
      <c r="N91" s="23"/>
      <c r="O91" s="22"/>
      <c r="P91" s="24"/>
      <c r="BJ91" s="79" t="s">
        <v>1194</v>
      </c>
    </row>
    <row r="92" spans="7:62" ht="15" x14ac:dyDescent="0.25">
      <c r="G92" s="27"/>
      <c r="H92" s="21"/>
      <c r="I92" s="22"/>
      <c r="J92" s="22"/>
      <c r="K92" s="22"/>
      <c r="L92" s="23"/>
      <c r="M92" s="23"/>
      <c r="N92" s="23"/>
      <c r="O92" s="22"/>
      <c r="P92" s="24"/>
      <c r="BJ92" s="79" t="s">
        <v>1195</v>
      </c>
    </row>
    <row r="93" spans="7:62" ht="15" x14ac:dyDescent="0.25">
      <c r="G93" s="25"/>
      <c r="H93" s="21"/>
      <c r="I93" s="22"/>
      <c r="J93" s="22"/>
      <c r="K93" s="22"/>
      <c r="L93" s="23"/>
      <c r="M93" s="23"/>
      <c r="N93" s="23"/>
      <c r="O93" s="22"/>
      <c r="P93" s="24"/>
      <c r="BJ93" s="79" t="s">
        <v>1196</v>
      </c>
    </row>
    <row r="94" spans="7:62" ht="15" x14ac:dyDescent="0.25">
      <c r="G94" s="25"/>
      <c r="H94" s="21"/>
      <c r="I94" s="22"/>
      <c r="J94" s="22"/>
      <c r="K94" s="22"/>
      <c r="L94" s="23"/>
      <c r="M94" s="23"/>
      <c r="N94" s="23"/>
      <c r="O94" s="22"/>
      <c r="P94" s="24"/>
      <c r="BJ94" s="79" t="s">
        <v>1197</v>
      </c>
    </row>
    <row r="95" spans="7:62" ht="15" x14ac:dyDescent="0.25">
      <c r="G95" s="25"/>
      <c r="H95" s="21"/>
      <c r="I95" s="22"/>
      <c r="J95" s="22"/>
      <c r="K95" s="22"/>
      <c r="L95" s="23"/>
      <c r="M95" s="23"/>
      <c r="N95" s="23"/>
      <c r="O95" s="22"/>
      <c r="P95" s="24"/>
      <c r="BJ95" s="79" t="s">
        <v>1198</v>
      </c>
    </row>
    <row r="96" spans="7:62" ht="15" x14ac:dyDescent="0.25">
      <c r="G96" s="25"/>
      <c r="H96" s="21"/>
      <c r="I96" s="22"/>
      <c r="J96" s="22"/>
      <c r="K96" s="22"/>
      <c r="L96" s="23"/>
      <c r="M96" s="23"/>
      <c r="N96" s="23"/>
      <c r="O96" s="22"/>
      <c r="P96" s="24"/>
      <c r="BJ96" s="79" t="s">
        <v>1199</v>
      </c>
    </row>
    <row r="97" spans="7:62" ht="15" x14ac:dyDescent="0.25">
      <c r="G97" s="25"/>
      <c r="H97" s="21"/>
      <c r="I97" s="22"/>
      <c r="J97" s="22"/>
      <c r="K97" s="22"/>
      <c r="L97" s="23"/>
      <c r="M97" s="23"/>
      <c r="N97" s="23"/>
      <c r="O97" s="22"/>
      <c r="P97" s="24"/>
      <c r="BJ97" s="79" t="s">
        <v>1200</v>
      </c>
    </row>
    <row r="98" spans="7:62" ht="15" x14ac:dyDescent="0.25">
      <c r="G98" s="25"/>
      <c r="H98" s="21"/>
      <c r="I98" s="22"/>
      <c r="J98" s="22"/>
      <c r="K98" s="22"/>
      <c r="L98" s="23"/>
      <c r="M98" s="23"/>
      <c r="N98" s="23"/>
      <c r="O98" s="22"/>
      <c r="P98" s="24"/>
      <c r="BJ98" s="79" t="s">
        <v>1201</v>
      </c>
    </row>
    <row r="99" spans="7:62" ht="15" x14ac:dyDescent="0.25">
      <c r="G99" s="25"/>
      <c r="H99" s="21"/>
      <c r="I99" s="22"/>
      <c r="J99" s="22"/>
      <c r="K99" s="22"/>
      <c r="L99" s="23"/>
      <c r="M99" s="23"/>
      <c r="N99" s="23"/>
      <c r="O99" s="22"/>
      <c r="P99" s="24"/>
      <c r="BJ99" s="79" t="s">
        <v>1202</v>
      </c>
    </row>
    <row r="100" spans="7:62" ht="15" x14ac:dyDescent="0.25">
      <c r="G100" s="25"/>
      <c r="H100" s="21"/>
      <c r="I100" s="22"/>
      <c r="J100" s="22"/>
      <c r="K100" s="22"/>
      <c r="L100" s="23"/>
      <c r="M100" s="23"/>
      <c r="N100" s="23"/>
      <c r="O100" s="22"/>
      <c r="P100" s="24"/>
      <c r="BJ100" s="79" t="s">
        <v>1203</v>
      </c>
    </row>
    <row r="101" spans="7:62" ht="15" x14ac:dyDescent="0.25">
      <c r="G101" s="25"/>
      <c r="H101" s="21"/>
      <c r="I101" s="22"/>
      <c r="J101" s="22"/>
      <c r="K101" s="22"/>
      <c r="L101" s="23"/>
      <c r="M101" s="23"/>
      <c r="N101" s="23"/>
      <c r="O101" s="22"/>
      <c r="P101" s="24"/>
      <c r="BJ101" s="79" t="s">
        <v>1204</v>
      </c>
    </row>
    <row r="102" spans="7:62" ht="15" x14ac:dyDescent="0.25">
      <c r="G102" s="25"/>
      <c r="H102" s="21"/>
      <c r="I102" s="22"/>
      <c r="J102" s="22"/>
      <c r="K102" s="22"/>
      <c r="L102" s="23"/>
      <c r="M102" s="23"/>
      <c r="N102" s="23"/>
      <c r="O102" s="22"/>
      <c r="P102" s="24"/>
      <c r="BJ102" s="79" t="s">
        <v>1205</v>
      </c>
    </row>
    <row r="103" spans="7:62" ht="15" x14ac:dyDescent="0.25">
      <c r="G103" s="25"/>
      <c r="H103" s="21"/>
      <c r="I103" s="22"/>
      <c r="J103" s="22"/>
      <c r="K103" s="22"/>
      <c r="L103" s="23"/>
      <c r="M103" s="23"/>
      <c r="N103" s="23"/>
      <c r="O103" s="22"/>
      <c r="P103" s="24"/>
      <c r="BJ103" s="79" t="s">
        <v>1206</v>
      </c>
    </row>
    <row r="104" spans="7:62" ht="15.75" x14ac:dyDescent="0.25">
      <c r="G104" s="25"/>
      <c r="H104" s="21"/>
      <c r="I104" s="22"/>
      <c r="J104" s="22"/>
      <c r="K104" s="22"/>
      <c r="L104" s="23"/>
      <c r="M104" s="23"/>
      <c r="N104" s="23"/>
      <c r="O104" s="22"/>
      <c r="P104" s="24"/>
      <c r="BJ104" s="78" t="s">
        <v>1207</v>
      </c>
    </row>
    <row r="105" spans="7:62" ht="15" x14ac:dyDescent="0.25">
      <c r="G105" s="25"/>
      <c r="H105" s="21"/>
      <c r="I105" s="22"/>
      <c r="J105" s="22"/>
      <c r="K105" s="22"/>
      <c r="L105" s="23"/>
      <c r="M105" s="23"/>
      <c r="N105" s="23"/>
      <c r="O105" s="22"/>
      <c r="P105" s="24"/>
      <c r="BJ105" s="79" t="s">
        <v>1208</v>
      </c>
    </row>
    <row r="106" spans="7:62" ht="15" x14ac:dyDescent="0.25">
      <c r="G106" s="25"/>
      <c r="H106" s="21"/>
      <c r="I106" s="22"/>
      <c r="J106" s="22"/>
      <c r="K106" s="22"/>
      <c r="L106" s="23"/>
      <c r="M106" s="23"/>
      <c r="N106" s="23"/>
      <c r="O106" s="22"/>
      <c r="P106" s="24"/>
      <c r="BJ106" s="79" t="s">
        <v>1209</v>
      </c>
    </row>
    <row r="107" spans="7:62" ht="15" x14ac:dyDescent="0.25">
      <c r="G107" s="27"/>
      <c r="H107" s="21"/>
      <c r="I107" s="22"/>
      <c r="J107" s="22"/>
      <c r="K107" s="22"/>
      <c r="L107" s="23"/>
      <c r="M107" s="23"/>
      <c r="N107" s="23"/>
      <c r="O107" s="22"/>
      <c r="P107" s="24"/>
      <c r="BJ107" s="79" t="s">
        <v>1208</v>
      </c>
    </row>
    <row r="108" spans="7:62" ht="15" x14ac:dyDescent="0.25">
      <c r="G108" s="25"/>
      <c r="H108" s="21"/>
      <c r="I108" s="22"/>
      <c r="J108" s="22"/>
      <c r="K108" s="22"/>
      <c r="L108" s="23"/>
      <c r="M108" s="23"/>
      <c r="N108" s="23"/>
      <c r="O108" s="22"/>
      <c r="P108" s="24"/>
      <c r="BJ108" s="79" t="s">
        <v>1210</v>
      </c>
    </row>
    <row r="109" spans="7:62" ht="15" x14ac:dyDescent="0.25">
      <c r="G109" s="25"/>
      <c r="H109" s="21"/>
      <c r="I109" s="22"/>
      <c r="J109" s="22"/>
      <c r="K109" s="22"/>
      <c r="L109" s="23"/>
      <c r="M109" s="23"/>
      <c r="N109" s="23"/>
      <c r="O109" s="22"/>
      <c r="P109" s="24"/>
      <c r="BJ109" s="79" t="s">
        <v>1211</v>
      </c>
    </row>
    <row r="110" spans="7:62" ht="15" x14ac:dyDescent="0.25">
      <c r="G110" s="25"/>
      <c r="H110" s="21"/>
      <c r="I110" s="22"/>
      <c r="J110" s="22"/>
      <c r="K110" s="22"/>
      <c r="L110" s="23"/>
      <c r="M110" s="23"/>
      <c r="N110" s="23"/>
      <c r="O110" s="22"/>
      <c r="P110" s="24"/>
      <c r="BJ110" s="79" t="s">
        <v>1212</v>
      </c>
    </row>
    <row r="111" spans="7:62" ht="15" x14ac:dyDescent="0.25">
      <c r="G111" s="25"/>
      <c r="H111" s="21"/>
      <c r="I111" s="22"/>
      <c r="J111" s="22"/>
      <c r="K111" s="22"/>
      <c r="L111" s="23"/>
      <c r="M111" s="23"/>
      <c r="N111" s="23"/>
      <c r="O111" s="22"/>
      <c r="P111" s="24"/>
      <c r="BJ111" s="79" t="s">
        <v>1213</v>
      </c>
    </row>
    <row r="112" spans="7:62" ht="15" x14ac:dyDescent="0.25">
      <c r="G112" s="25"/>
      <c r="H112" s="21"/>
      <c r="I112" s="22"/>
      <c r="J112" s="22"/>
      <c r="K112" s="22"/>
      <c r="L112" s="23"/>
      <c r="M112" s="23"/>
      <c r="N112" s="23"/>
      <c r="O112" s="22"/>
      <c r="P112" s="24"/>
      <c r="BJ112" s="79" t="s">
        <v>1214</v>
      </c>
    </row>
    <row r="113" spans="7:62" ht="15" x14ac:dyDescent="0.25">
      <c r="G113" s="25"/>
      <c r="H113" s="21"/>
      <c r="I113" s="22"/>
      <c r="J113" s="22"/>
      <c r="K113" s="22"/>
      <c r="L113" s="23"/>
      <c r="M113" s="23"/>
      <c r="N113" s="23"/>
      <c r="O113" s="22"/>
      <c r="P113" s="24"/>
      <c r="BJ113" s="79" t="s">
        <v>1215</v>
      </c>
    </row>
    <row r="114" spans="7:62" ht="15" x14ac:dyDescent="0.25">
      <c r="G114" s="25"/>
      <c r="H114" s="21"/>
      <c r="I114" s="22"/>
      <c r="J114" s="22"/>
      <c r="K114" s="22"/>
      <c r="L114" s="23"/>
      <c r="M114" s="23"/>
      <c r="N114" s="23"/>
      <c r="O114" s="22"/>
      <c r="P114" s="24"/>
      <c r="BJ114" s="79" t="s">
        <v>1216</v>
      </c>
    </row>
    <row r="115" spans="7:62" ht="15" x14ac:dyDescent="0.25">
      <c r="G115" s="25"/>
      <c r="H115" s="21"/>
      <c r="I115" s="22"/>
      <c r="J115" s="22"/>
      <c r="K115" s="22"/>
      <c r="L115" s="23"/>
      <c r="M115" s="23"/>
      <c r="N115" s="23"/>
      <c r="O115" s="22"/>
      <c r="P115" s="24"/>
      <c r="BJ115" s="79" t="s">
        <v>1217</v>
      </c>
    </row>
    <row r="116" spans="7:62" ht="15" x14ac:dyDescent="0.25">
      <c r="G116" s="27"/>
      <c r="H116" s="21"/>
      <c r="I116" s="22"/>
      <c r="J116" s="22"/>
      <c r="K116" s="22"/>
      <c r="L116" s="23"/>
      <c r="M116" s="23"/>
      <c r="N116" s="23"/>
      <c r="O116" s="22"/>
      <c r="P116" s="24"/>
      <c r="BJ116" s="79" t="s">
        <v>1218</v>
      </c>
    </row>
    <row r="117" spans="7:62" ht="15" x14ac:dyDescent="0.25">
      <c r="G117" s="25"/>
      <c r="H117" s="21"/>
      <c r="I117" s="22"/>
      <c r="J117" s="22"/>
      <c r="K117" s="22"/>
      <c r="L117" s="23"/>
      <c r="M117" s="23"/>
      <c r="N117" s="23"/>
      <c r="O117" s="22"/>
      <c r="P117" s="24"/>
      <c r="BJ117" s="79" t="s">
        <v>1219</v>
      </c>
    </row>
    <row r="118" spans="7:62" ht="15" x14ac:dyDescent="0.25">
      <c r="G118" s="25"/>
      <c r="H118" s="21"/>
      <c r="I118" s="22"/>
      <c r="J118" s="22"/>
      <c r="K118" s="22"/>
      <c r="L118" s="23"/>
      <c r="M118" s="23"/>
      <c r="N118" s="23"/>
      <c r="O118" s="22"/>
      <c r="P118" s="24"/>
      <c r="BJ118" s="79" t="s">
        <v>1220</v>
      </c>
    </row>
    <row r="119" spans="7:62" ht="15" x14ac:dyDescent="0.25">
      <c r="G119" s="27"/>
      <c r="H119" s="21"/>
      <c r="I119" s="22"/>
      <c r="J119" s="22"/>
      <c r="K119" s="22"/>
      <c r="L119" s="23"/>
      <c r="M119" s="23"/>
      <c r="N119" s="23"/>
      <c r="O119" s="22"/>
      <c r="P119" s="24"/>
      <c r="BJ119" s="79" t="s">
        <v>1221</v>
      </c>
    </row>
    <row r="120" spans="7:62" ht="15" x14ac:dyDescent="0.25">
      <c r="G120" s="27"/>
      <c r="H120" s="21"/>
      <c r="I120" s="22"/>
      <c r="J120" s="22"/>
      <c r="K120" s="22"/>
      <c r="L120" s="23"/>
      <c r="M120" s="23"/>
      <c r="N120" s="23"/>
      <c r="O120" s="22"/>
      <c r="P120" s="24"/>
      <c r="BJ120" s="79" t="s">
        <v>1222</v>
      </c>
    </row>
    <row r="121" spans="7:62" ht="15" x14ac:dyDescent="0.25">
      <c r="G121" s="25"/>
      <c r="H121" s="21"/>
      <c r="I121" s="22"/>
      <c r="J121" s="22"/>
      <c r="K121" s="22"/>
      <c r="L121" s="23"/>
      <c r="M121" s="23"/>
      <c r="N121" s="23"/>
      <c r="O121" s="22"/>
      <c r="P121" s="24"/>
      <c r="BJ121" s="79" t="s">
        <v>1223</v>
      </c>
    </row>
    <row r="122" spans="7:62" ht="15" x14ac:dyDescent="0.25">
      <c r="G122" s="20"/>
      <c r="H122" s="21"/>
      <c r="I122" s="22"/>
      <c r="J122" s="22"/>
      <c r="K122" s="22"/>
      <c r="L122" s="23"/>
      <c r="M122" s="23"/>
      <c r="N122" s="23"/>
      <c r="O122" s="22"/>
      <c r="P122" s="24"/>
      <c r="BJ122" s="79" t="s">
        <v>1224</v>
      </c>
    </row>
    <row r="123" spans="7:62" ht="15" x14ac:dyDescent="0.25">
      <c r="G123" s="25"/>
      <c r="H123" s="21"/>
      <c r="I123" s="22"/>
      <c r="J123" s="22"/>
      <c r="K123" s="22"/>
      <c r="L123" s="23"/>
      <c r="M123" s="23"/>
      <c r="N123" s="23"/>
      <c r="O123" s="22"/>
      <c r="P123" s="24"/>
      <c r="BJ123" s="79" t="s">
        <v>1225</v>
      </c>
    </row>
    <row r="124" spans="7:62" ht="15" x14ac:dyDescent="0.25">
      <c r="G124" s="25"/>
      <c r="H124" s="21"/>
      <c r="I124" s="22"/>
      <c r="J124" s="22"/>
      <c r="K124" s="22"/>
      <c r="L124" s="23"/>
      <c r="M124" s="23"/>
      <c r="N124" s="23"/>
      <c r="O124" s="22"/>
      <c r="P124" s="24"/>
      <c r="BJ124" s="79" t="s">
        <v>1226</v>
      </c>
    </row>
    <row r="125" spans="7:62" ht="15" x14ac:dyDescent="0.2">
      <c r="G125" s="26"/>
      <c r="H125" s="21"/>
      <c r="I125" s="22"/>
      <c r="J125" s="22"/>
      <c r="K125" s="22"/>
      <c r="L125" s="23"/>
      <c r="M125" s="23"/>
      <c r="N125" s="23"/>
      <c r="O125" s="22"/>
      <c r="P125" s="24"/>
      <c r="BJ125" s="79" t="s">
        <v>1227</v>
      </c>
    </row>
    <row r="126" spans="7:62" ht="15" x14ac:dyDescent="0.25">
      <c r="G126" s="25"/>
      <c r="H126" s="21"/>
      <c r="I126" s="22"/>
      <c r="J126" s="22"/>
      <c r="K126" s="22"/>
      <c r="L126" s="23"/>
      <c r="M126" s="23"/>
      <c r="N126" s="23"/>
      <c r="O126" s="22"/>
      <c r="P126" s="24"/>
      <c r="BJ126" s="79" t="s">
        <v>1228</v>
      </c>
    </row>
    <row r="127" spans="7:62" ht="15" x14ac:dyDescent="0.25">
      <c r="G127" s="25"/>
      <c r="H127" s="21"/>
      <c r="I127" s="22"/>
      <c r="J127" s="22"/>
      <c r="K127" s="22"/>
      <c r="L127" s="23"/>
      <c r="M127" s="23"/>
      <c r="N127" s="23"/>
      <c r="O127" s="22"/>
      <c r="P127" s="24"/>
      <c r="BJ127" s="79" t="s">
        <v>1229</v>
      </c>
    </row>
    <row r="128" spans="7:62" ht="15" x14ac:dyDescent="0.25">
      <c r="G128" s="25"/>
      <c r="H128" s="21"/>
      <c r="I128" s="22"/>
      <c r="J128" s="22"/>
      <c r="K128" s="22"/>
      <c r="L128" s="23"/>
      <c r="M128" s="23"/>
      <c r="N128" s="23"/>
      <c r="O128" s="22"/>
      <c r="P128" s="24"/>
      <c r="BJ128" s="79" t="s">
        <v>1230</v>
      </c>
    </row>
    <row r="129" spans="7:62" ht="15" x14ac:dyDescent="0.25">
      <c r="G129" s="25"/>
      <c r="H129" s="21"/>
      <c r="I129" s="22"/>
      <c r="J129" s="22"/>
      <c r="K129" s="22"/>
      <c r="L129" s="23"/>
      <c r="M129" s="23"/>
      <c r="N129" s="23"/>
      <c r="O129" s="22"/>
      <c r="P129" s="24"/>
      <c r="BJ129" s="79" t="s">
        <v>1231</v>
      </c>
    </row>
    <row r="130" spans="7:62" ht="15.75" x14ac:dyDescent="0.25">
      <c r="G130" s="25"/>
      <c r="H130" s="21"/>
      <c r="I130" s="22"/>
      <c r="J130" s="22"/>
      <c r="K130" s="22"/>
      <c r="L130" s="23"/>
      <c r="M130" s="23"/>
      <c r="N130" s="23"/>
      <c r="O130" s="22"/>
      <c r="P130" s="24"/>
      <c r="BJ130" s="78" t="s">
        <v>1232</v>
      </c>
    </row>
    <row r="131" spans="7:62" ht="15" x14ac:dyDescent="0.25">
      <c r="G131" s="25"/>
      <c r="H131" s="21"/>
      <c r="I131" s="22"/>
      <c r="J131" s="22"/>
      <c r="K131" s="22"/>
      <c r="L131" s="23"/>
      <c r="M131" s="23"/>
      <c r="N131" s="23"/>
      <c r="O131" s="22"/>
      <c r="P131" s="24"/>
      <c r="BJ131" s="79" t="s">
        <v>1233</v>
      </c>
    </row>
    <row r="132" spans="7:62" ht="15" x14ac:dyDescent="0.25">
      <c r="G132" s="25"/>
      <c r="H132" s="21"/>
      <c r="I132" s="22"/>
      <c r="J132" s="22"/>
      <c r="K132" s="22"/>
      <c r="L132" s="23"/>
      <c r="M132" s="23"/>
      <c r="N132" s="23"/>
      <c r="O132" s="22"/>
      <c r="P132" s="24"/>
      <c r="BJ132" s="79" t="s">
        <v>1234</v>
      </c>
    </row>
    <row r="133" spans="7:62" ht="15" x14ac:dyDescent="0.25">
      <c r="G133" s="25"/>
      <c r="H133" s="21"/>
      <c r="I133" s="22"/>
      <c r="J133" s="22"/>
      <c r="K133" s="22"/>
      <c r="L133" s="23"/>
      <c r="M133" s="23"/>
      <c r="N133" s="23"/>
      <c r="O133" s="22"/>
      <c r="P133" s="24"/>
      <c r="BJ133" s="79" t="s">
        <v>1235</v>
      </c>
    </row>
    <row r="134" spans="7:62" ht="15" x14ac:dyDescent="0.25">
      <c r="G134" s="25"/>
      <c r="H134" s="21"/>
      <c r="I134" s="22"/>
      <c r="J134" s="22"/>
      <c r="K134" s="22"/>
      <c r="L134" s="23"/>
      <c r="M134" s="23"/>
      <c r="N134" s="23"/>
      <c r="O134" s="22"/>
      <c r="P134" s="24"/>
      <c r="BJ134" s="79" t="s">
        <v>1236</v>
      </c>
    </row>
    <row r="135" spans="7:62" ht="15" x14ac:dyDescent="0.25">
      <c r="G135" s="25"/>
      <c r="H135" s="21"/>
      <c r="I135" s="22"/>
      <c r="J135" s="22"/>
      <c r="K135" s="22"/>
      <c r="L135" s="23"/>
      <c r="M135" s="23"/>
      <c r="N135" s="23"/>
      <c r="O135" s="22"/>
      <c r="P135" s="24"/>
      <c r="BJ135" s="79" t="s">
        <v>1237</v>
      </c>
    </row>
    <row r="136" spans="7:62" ht="15" x14ac:dyDescent="0.25">
      <c r="G136" s="25"/>
      <c r="H136" s="21"/>
      <c r="I136" s="22"/>
      <c r="J136" s="22"/>
      <c r="K136" s="22"/>
      <c r="L136" s="23"/>
      <c r="M136" s="23"/>
      <c r="N136" s="23"/>
      <c r="O136" s="22"/>
      <c r="P136" s="24"/>
      <c r="BJ136" s="79" t="s">
        <v>1238</v>
      </c>
    </row>
    <row r="137" spans="7:62" ht="15" x14ac:dyDescent="0.25">
      <c r="G137" s="27"/>
      <c r="H137" s="21"/>
      <c r="I137" s="22"/>
      <c r="J137" s="22"/>
      <c r="K137" s="22"/>
      <c r="L137" s="23"/>
      <c r="M137" s="23"/>
      <c r="N137" s="23"/>
      <c r="O137" s="22"/>
      <c r="P137" s="24"/>
      <c r="BJ137" s="79" t="s">
        <v>1239</v>
      </c>
    </row>
    <row r="138" spans="7:62" ht="15.75" x14ac:dyDescent="0.25">
      <c r="G138" s="25"/>
      <c r="H138" s="21"/>
      <c r="I138" s="22"/>
      <c r="J138" s="22"/>
      <c r="K138" s="22"/>
      <c r="L138" s="23"/>
      <c r="M138" s="23"/>
      <c r="N138" s="23"/>
      <c r="O138" s="22"/>
      <c r="P138" s="24"/>
      <c r="BJ138" s="78" t="s">
        <v>1240</v>
      </c>
    </row>
    <row r="139" spans="7:62" ht="15" x14ac:dyDescent="0.25">
      <c r="G139" s="27"/>
      <c r="H139" s="21"/>
      <c r="I139" s="22"/>
      <c r="J139" s="22"/>
      <c r="K139" s="22"/>
      <c r="L139" s="23"/>
      <c r="M139" s="23"/>
      <c r="N139" s="23"/>
      <c r="O139" s="22"/>
      <c r="P139" s="24"/>
      <c r="BJ139" s="79" t="s">
        <v>1241</v>
      </c>
    </row>
    <row r="140" spans="7:62" ht="15" x14ac:dyDescent="0.25">
      <c r="G140" s="25"/>
      <c r="H140" s="21"/>
      <c r="I140" s="22"/>
      <c r="J140" s="22"/>
      <c r="K140" s="22"/>
      <c r="L140" s="23"/>
      <c r="M140" s="23"/>
      <c r="N140" s="23"/>
      <c r="O140" s="22"/>
      <c r="P140" s="24"/>
      <c r="BJ140" s="79" t="s">
        <v>1242</v>
      </c>
    </row>
    <row r="141" spans="7:62" ht="15" x14ac:dyDescent="0.25">
      <c r="G141" s="25"/>
      <c r="H141" s="21"/>
      <c r="I141" s="22"/>
      <c r="J141" s="22"/>
      <c r="K141" s="22"/>
      <c r="L141" s="23"/>
      <c r="M141" s="23"/>
      <c r="N141" s="23"/>
      <c r="O141" s="22"/>
      <c r="P141" s="24"/>
      <c r="BJ141" s="79" t="s">
        <v>1243</v>
      </c>
    </row>
    <row r="142" spans="7:62" ht="15" x14ac:dyDescent="0.25">
      <c r="G142" s="25"/>
      <c r="H142" s="21"/>
      <c r="I142" s="22"/>
      <c r="J142" s="22"/>
      <c r="K142" s="22"/>
      <c r="L142" s="23"/>
      <c r="M142" s="23"/>
      <c r="N142" s="23"/>
      <c r="O142" s="22"/>
      <c r="P142" s="24"/>
      <c r="BJ142" s="79" t="s">
        <v>1244</v>
      </c>
    </row>
    <row r="143" spans="7:62" ht="15" x14ac:dyDescent="0.25">
      <c r="G143" s="27"/>
      <c r="H143" s="21"/>
      <c r="I143" s="22"/>
      <c r="J143" s="22"/>
      <c r="K143" s="22"/>
      <c r="L143" s="23"/>
      <c r="M143" s="23"/>
      <c r="N143" s="23"/>
      <c r="O143" s="22"/>
      <c r="P143" s="24"/>
      <c r="BJ143" s="79" t="s">
        <v>1245</v>
      </c>
    </row>
    <row r="144" spans="7:62" ht="15" x14ac:dyDescent="0.25">
      <c r="G144" s="25"/>
      <c r="H144" s="21"/>
      <c r="I144" s="22"/>
      <c r="J144" s="22"/>
      <c r="K144" s="22"/>
      <c r="L144" s="23"/>
      <c r="M144" s="23"/>
      <c r="N144" s="23"/>
      <c r="O144" s="22"/>
      <c r="P144" s="24"/>
      <c r="BJ144" s="79" t="s">
        <v>1246</v>
      </c>
    </row>
    <row r="145" spans="7:62" ht="15" x14ac:dyDescent="0.25">
      <c r="G145" s="25"/>
      <c r="H145" s="21"/>
      <c r="I145" s="22"/>
      <c r="J145" s="22"/>
      <c r="K145" s="22"/>
      <c r="L145" s="23"/>
      <c r="M145" s="23"/>
      <c r="N145" s="23"/>
      <c r="O145" s="22"/>
      <c r="P145" s="24"/>
      <c r="BJ145" s="79" t="s">
        <v>1247</v>
      </c>
    </row>
    <row r="146" spans="7:62" ht="15" x14ac:dyDescent="0.25">
      <c r="G146" s="25"/>
      <c r="H146" s="21"/>
      <c r="I146" s="22"/>
      <c r="J146" s="22"/>
      <c r="K146" s="22"/>
      <c r="L146" s="23"/>
      <c r="M146" s="23"/>
      <c r="N146" s="23"/>
      <c r="O146" s="22"/>
      <c r="P146" s="24"/>
      <c r="BJ146" s="79" t="s">
        <v>1248</v>
      </c>
    </row>
    <row r="147" spans="7:62" ht="15.75" x14ac:dyDescent="0.25">
      <c r="G147" s="25"/>
      <c r="H147" s="21"/>
      <c r="I147" s="22"/>
      <c r="J147" s="22"/>
      <c r="K147" s="22"/>
      <c r="L147" s="23"/>
      <c r="M147" s="23"/>
      <c r="N147" s="23"/>
      <c r="O147" s="22"/>
      <c r="P147" s="24"/>
      <c r="BJ147" s="78" t="s">
        <v>1249</v>
      </c>
    </row>
    <row r="148" spans="7:62" ht="15" x14ac:dyDescent="0.25">
      <c r="G148" s="25"/>
      <c r="H148" s="21"/>
      <c r="I148" s="22"/>
      <c r="J148" s="22"/>
      <c r="K148" s="22"/>
      <c r="L148" s="23"/>
      <c r="M148" s="23"/>
      <c r="N148" s="23"/>
      <c r="O148" s="22"/>
      <c r="P148" s="24"/>
      <c r="BJ148" s="79" t="s">
        <v>1250</v>
      </c>
    </row>
    <row r="149" spans="7:62" ht="15" x14ac:dyDescent="0.25">
      <c r="G149" s="25"/>
      <c r="H149" s="21"/>
      <c r="I149" s="22"/>
      <c r="J149" s="22"/>
      <c r="K149" s="22"/>
      <c r="L149" s="23"/>
      <c r="M149" s="23"/>
      <c r="N149" s="23"/>
      <c r="O149" s="22"/>
      <c r="P149" s="24"/>
      <c r="BJ149" s="79" t="s">
        <v>1251</v>
      </c>
    </row>
    <row r="150" spans="7:62" ht="15" x14ac:dyDescent="0.25">
      <c r="G150" s="25"/>
      <c r="H150" s="21"/>
      <c r="I150" s="22"/>
      <c r="J150" s="22"/>
      <c r="K150" s="22"/>
      <c r="L150" s="23"/>
      <c r="M150" s="23"/>
      <c r="N150" s="23"/>
      <c r="O150" s="22"/>
      <c r="P150" s="24"/>
      <c r="BJ150" s="79" t="s">
        <v>1252</v>
      </c>
    </row>
    <row r="151" spans="7:62" ht="15" x14ac:dyDescent="0.25">
      <c r="G151" s="27"/>
      <c r="H151" s="21"/>
      <c r="I151" s="22"/>
      <c r="J151" s="22"/>
      <c r="K151" s="22"/>
      <c r="L151" s="23"/>
      <c r="M151" s="23"/>
      <c r="N151" s="23"/>
      <c r="O151" s="22"/>
      <c r="P151" s="24"/>
      <c r="BJ151" s="79" t="s">
        <v>1253</v>
      </c>
    </row>
    <row r="152" spans="7:62" ht="15" x14ac:dyDescent="0.25">
      <c r="G152" s="25"/>
      <c r="H152" s="21"/>
      <c r="I152" s="22"/>
      <c r="J152" s="22"/>
      <c r="K152" s="22"/>
      <c r="L152" s="23"/>
      <c r="M152" s="23"/>
      <c r="N152" s="23"/>
      <c r="O152" s="22"/>
      <c r="P152" s="24"/>
      <c r="BJ152" s="79" t="s">
        <v>1254</v>
      </c>
    </row>
    <row r="153" spans="7:62" ht="15.75" x14ac:dyDescent="0.25">
      <c r="G153" s="25"/>
      <c r="H153" s="21"/>
      <c r="I153" s="22"/>
      <c r="J153" s="22"/>
      <c r="K153" s="22"/>
      <c r="L153" s="23"/>
      <c r="M153" s="23"/>
      <c r="N153" s="23"/>
      <c r="O153" s="22"/>
      <c r="P153" s="24"/>
      <c r="BJ153" s="78" t="s">
        <v>1255</v>
      </c>
    </row>
    <row r="154" spans="7:62" ht="15" x14ac:dyDescent="0.25">
      <c r="G154" s="25"/>
      <c r="H154" s="21"/>
      <c r="I154" s="22"/>
      <c r="J154" s="22"/>
      <c r="K154" s="22"/>
      <c r="L154" s="23"/>
      <c r="M154" s="23"/>
      <c r="N154" s="23"/>
      <c r="O154" s="22"/>
      <c r="P154" s="24"/>
      <c r="BJ154" s="79" t="s">
        <v>1256</v>
      </c>
    </row>
    <row r="155" spans="7:62" ht="15" x14ac:dyDescent="0.25">
      <c r="G155" s="25"/>
      <c r="H155" s="21"/>
      <c r="I155" s="22"/>
      <c r="J155" s="22"/>
      <c r="K155" s="22"/>
      <c r="L155" s="23"/>
      <c r="M155" s="23"/>
      <c r="N155" s="23"/>
      <c r="O155" s="22"/>
      <c r="P155" s="24"/>
      <c r="BJ155" s="79" t="s">
        <v>1257</v>
      </c>
    </row>
    <row r="156" spans="7:62" ht="15" x14ac:dyDescent="0.25">
      <c r="G156" s="25"/>
      <c r="H156" s="21"/>
      <c r="I156" s="22"/>
      <c r="J156" s="22"/>
      <c r="K156" s="22"/>
      <c r="L156" s="23"/>
      <c r="M156" s="23"/>
      <c r="N156" s="23"/>
      <c r="O156" s="22"/>
      <c r="P156" s="24"/>
      <c r="BJ156" s="79" t="s">
        <v>1258</v>
      </c>
    </row>
    <row r="157" spans="7:62" ht="15" x14ac:dyDescent="0.25">
      <c r="G157" s="25"/>
      <c r="H157" s="21"/>
      <c r="I157" s="22"/>
      <c r="J157" s="22"/>
      <c r="K157" s="22"/>
      <c r="L157" s="23"/>
      <c r="M157" s="23"/>
      <c r="N157" s="23"/>
      <c r="O157" s="22"/>
      <c r="P157" s="24"/>
      <c r="BJ157" s="79" t="s">
        <v>1259</v>
      </c>
    </row>
    <row r="158" spans="7:62" ht="15" x14ac:dyDescent="0.25">
      <c r="G158" s="25"/>
      <c r="H158" s="21"/>
      <c r="I158" s="22"/>
      <c r="J158" s="22"/>
      <c r="K158" s="22"/>
      <c r="L158" s="23"/>
      <c r="M158" s="23"/>
      <c r="N158" s="23"/>
      <c r="O158" s="22"/>
      <c r="P158" s="24"/>
      <c r="BJ158" s="79" t="s">
        <v>1260</v>
      </c>
    </row>
    <row r="159" spans="7:62" ht="15" x14ac:dyDescent="0.25">
      <c r="G159" s="25"/>
      <c r="H159" s="21"/>
      <c r="I159" s="22"/>
      <c r="J159" s="22"/>
      <c r="K159" s="22"/>
      <c r="L159" s="23"/>
      <c r="M159" s="23"/>
      <c r="N159" s="23"/>
      <c r="O159" s="22"/>
      <c r="P159" s="24"/>
      <c r="BJ159" s="79" t="s">
        <v>1261</v>
      </c>
    </row>
    <row r="160" spans="7:62" ht="15" x14ac:dyDescent="0.25">
      <c r="G160" s="27"/>
      <c r="H160" s="21"/>
      <c r="I160" s="22"/>
      <c r="J160" s="22"/>
      <c r="K160" s="22"/>
      <c r="L160" s="23"/>
      <c r="M160" s="23"/>
      <c r="N160" s="23"/>
      <c r="O160" s="22"/>
      <c r="P160" s="24"/>
      <c r="BJ160" s="79" t="s">
        <v>1262</v>
      </c>
    </row>
    <row r="161" spans="7:62" ht="15" x14ac:dyDescent="0.25">
      <c r="G161" s="25"/>
      <c r="H161" s="21"/>
      <c r="I161" s="22"/>
      <c r="J161" s="22"/>
      <c r="K161" s="22"/>
      <c r="L161" s="23"/>
      <c r="M161" s="23"/>
      <c r="N161" s="23"/>
      <c r="O161" s="22"/>
      <c r="P161" s="24"/>
      <c r="BJ161" s="79" t="s">
        <v>1263</v>
      </c>
    </row>
    <row r="162" spans="7:62" ht="15" x14ac:dyDescent="0.25">
      <c r="G162" s="25"/>
      <c r="H162" s="21"/>
      <c r="I162" s="22"/>
      <c r="J162" s="22"/>
      <c r="K162" s="22"/>
      <c r="L162" s="23"/>
      <c r="M162" s="23"/>
      <c r="N162" s="23"/>
      <c r="O162" s="22"/>
      <c r="P162" s="24"/>
      <c r="BJ162" s="79" t="s">
        <v>1264</v>
      </c>
    </row>
    <row r="163" spans="7:62" ht="15" x14ac:dyDescent="0.25">
      <c r="G163" s="27"/>
      <c r="H163" s="21"/>
      <c r="I163" s="22"/>
      <c r="J163" s="22"/>
      <c r="K163" s="22"/>
      <c r="L163" s="23"/>
      <c r="M163" s="23"/>
      <c r="N163" s="23"/>
      <c r="O163" s="22"/>
      <c r="P163" s="24"/>
      <c r="BJ163" s="79" t="s">
        <v>1265</v>
      </c>
    </row>
    <row r="164" spans="7:62" ht="15" x14ac:dyDescent="0.25">
      <c r="G164" s="27"/>
      <c r="H164" s="21"/>
      <c r="I164" s="22"/>
      <c r="J164" s="22"/>
      <c r="K164" s="22"/>
      <c r="L164" s="23"/>
      <c r="M164" s="23"/>
      <c r="N164" s="23"/>
      <c r="O164" s="22"/>
      <c r="P164" s="24"/>
    </row>
    <row r="165" spans="7:62" ht="15" x14ac:dyDescent="0.25">
      <c r="G165" s="20"/>
      <c r="H165" s="21"/>
      <c r="I165" s="22"/>
      <c r="J165" s="22"/>
      <c r="K165" s="22"/>
      <c r="L165" s="23"/>
      <c r="M165" s="23"/>
      <c r="N165" s="23"/>
      <c r="O165" s="22"/>
      <c r="P165" s="24"/>
    </row>
    <row r="166" spans="7:62" ht="15" x14ac:dyDescent="0.25">
      <c r="G166" s="20"/>
      <c r="H166" s="21"/>
      <c r="I166" s="22"/>
      <c r="J166" s="22"/>
      <c r="K166" s="22"/>
      <c r="L166" s="23"/>
      <c r="M166" s="23"/>
      <c r="N166" s="23"/>
      <c r="O166" s="22"/>
      <c r="P166" s="24"/>
    </row>
    <row r="167" spans="7:62" ht="15" x14ac:dyDescent="0.25">
      <c r="G167" s="25"/>
      <c r="H167" s="21"/>
      <c r="I167" s="22"/>
      <c r="J167" s="22"/>
      <c r="K167" s="22"/>
      <c r="L167" s="23"/>
      <c r="M167" s="23"/>
      <c r="N167" s="23"/>
      <c r="O167" s="22"/>
      <c r="P167" s="24"/>
    </row>
    <row r="168" spans="7:62" ht="15" x14ac:dyDescent="0.25">
      <c r="G168" s="25"/>
      <c r="H168" s="21"/>
      <c r="I168" s="22"/>
      <c r="J168" s="22"/>
      <c r="K168" s="22"/>
      <c r="L168" s="23"/>
      <c r="M168" s="23"/>
      <c r="N168" s="23"/>
      <c r="O168" s="22"/>
      <c r="P168" s="24"/>
    </row>
    <row r="169" spans="7:62" ht="15" x14ac:dyDescent="0.25">
      <c r="G169" s="25"/>
      <c r="H169" s="21"/>
      <c r="I169" s="22"/>
      <c r="J169" s="22"/>
      <c r="K169" s="22"/>
      <c r="L169" s="23"/>
      <c r="M169" s="23"/>
      <c r="N169" s="23"/>
      <c r="O169" s="22"/>
      <c r="P169" s="24"/>
    </row>
    <row r="170" spans="7:62" ht="15" x14ac:dyDescent="0.25">
      <c r="G170" s="25"/>
      <c r="H170" s="21"/>
      <c r="I170" s="22"/>
      <c r="J170" s="22"/>
      <c r="K170" s="22"/>
      <c r="L170" s="23"/>
      <c r="M170" s="23"/>
      <c r="N170" s="23"/>
      <c r="O170" s="22"/>
      <c r="P170" s="24"/>
    </row>
    <row r="171" spans="7:62" ht="15" x14ac:dyDescent="0.25">
      <c r="G171" s="25"/>
      <c r="H171" s="21"/>
      <c r="I171" s="22"/>
      <c r="J171" s="22"/>
      <c r="K171" s="22"/>
      <c r="L171" s="23"/>
      <c r="M171" s="23"/>
      <c r="N171" s="23"/>
      <c r="O171" s="22"/>
      <c r="P171" s="24"/>
    </row>
    <row r="172" spans="7:62" ht="15" x14ac:dyDescent="0.25">
      <c r="G172" s="25"/>
      <c r="H172" s="21"/>
      <c r="I172" s="22"/>
      <c r="J172" s="22"/>
      <c r="K172" s="22"/>
      <c r="L172" s="23"/>
      <c r="M172" s="23"/>
      <c r="N172" s="23"/>
      <c r="O172" s="22"/>
      <c r="P172" s="24"/>
    </row>
    <row r="173" spans="7:62" ht="15" x14ac:dyDescent="0.25">
      <c r="G173" s="25"/>
      <c r="H173" s="21"/>
      <c r="I173" s="22"/>
      <c r="J173" s="22"/>
      <c r="K173" s="22"/>
      <c r="L173" s="23"/>
      <c r="M173" s="23"/>
      <c r="N173" s="23"/>
      <c r="O173" s="22"/>
      <c r="P173" s="24"/>
    </row>
    <row r="174" spans="7:62" ht="15" x14ac:dyDescent="0.25">
      <c r="G174" s="25"/>
      <c r="H174" s="21"/>
      <c r="I174" s="22"/>
      <c r="J174" s="22"/>
      <c r="K174" s="22"/>
      <c r="L174" s="23"/>
      <c r="M174" s="23"/>
      <c r="N174" s="23"/>
      <c r="O174" s="22"/>
      <c r="P174" s="24"/>
    </row>
    <row r="175" spans="7:62" ht="15" x14ac:dyDescent="0.25">
      <c r="G175" s="25"/>
      <c r="H175" s="21"/>
      <c r="I175" s="22"/>
      <c r="J175" s="22"/>
      <c r="K175" s="22"/>
      <c r="L175" s="23"/>
      <c r="M175" s="23"/>
      <c r="N175" s="23"/>
      <c r="O175" s="22"/>
      <c r="P175" s="24"/>
    </row>
    <row r="176" spans="7:62" ht="15" x14ac:dyDescent="0.25">
      <c r="G176" s="25"/>
      <c r="H176" s="21"/>
      <c r="I176" s="22"/>
      <c r="J176" s="22"/>
      <c r="K176" s="22"/>
      <c r="L176" s="23"/>
      <c r="M176" s="23"/>
      <c r="N176" s="23"/>
      <c r="O176" s="22"/>
      <c r="P176" s="24"/>
    </row>
    <row r="177" spans="7:16" ht="15" x14ac:dyDescent="0.25">
      <c r="G177" s="25"/>
      <c r="H177" s="21"/>
      <c r="I177" s="22"/>
      <c r="J177" s="22"/>
      <c r="K177" s="22"/>
      <c r="L177" s="23"/>
      <c r="M177" s="23"/>
      <c r="N177" s="23"/>
      <c r="O177" s="22"/>
      <c r="P177" s="24"/>
    </row>
    <row r="178" spans="7:16" ht="15" x14ac:dyDescent="0.25">
      <c r="G178" s="25"/>
      <c r="H178" s="21"/>
      <c r="I178" s="22"/>
      <c r="J178" s="22"/>
      <c r="K178" s="22"/>
      <c r="L178" s="23"/>
      <c r="M178" s="23"/>
      <c r="N178" s="23"/>
      <c r="O178" s="22"/>
      <c r="P178" s="24"/>
    </row>
    <row r="179" spans="7:16" ht="15" x14ac:dyDescent="0.25">
      <c r="G179" s="25"/>
      <c r="H179" s="21"/>
      <c r="I179" s="22"/>
      <c r="J179" s="22"/>
      <c r="K179" s="22"/>
      <c r="L179" s="23"/>
      <c r="M179" s="23"/>
      <c r="N179" s="23"/>
      <c r="O179" s="22"/>
      <c r="P179" s="24"/>
    </row>
    <row r="180" spans="7:16" ht="15" x14ac:dyDescent="0.25">
      <c r="G180" s="25"/>
      <c r="H180" s="21"/>
      <c r="I180" s="22"/>
      <c r="J180" s="22"/>
      <c r="K180" s="22"/>
      <c r="L180" s="23"/>
      <c r="M180" s="23"/>
      <c r="N180" s="23"/>
      <c r="O180" s="22"/>
      <c r="P180" s="24"/>
    </row>
    <row r="181" spans="7:16" ht="15" x14ac:dyDescent="0.25">
      <c r="G181" s="25"/>
      <c r="H181" s="21"/>
      <c r="I181" s="22"/>
      <c r="J181" s="22"/>
      <c r="K181" s="22"/>
      <c r="L181" s="23"/>
      <c r="M181" s="23"/>
      <c r="N181" s="23"/>
      <c r="O181" s="22"/>
      <c r="P181" s="24"/>
    </row>
    <row r="182" spans="7:16" ht="15" x14ac:dyDescent="0.25">
      <c r="G182" s="20"/>
      <c r="H182" s="21"/>
      <c r="I182" s="22"/>
      <c r="J182" s="22"/>
      <c r="K182" s="22"/>
      <c r="L182" s="23"/>
      <c r="M182" s="23"/>
      <c r="N182" s="23"/>
      <c r="O182" s="22"/>
      <c r="P182" s="24"/>
    </row>
    <row r="183" spans="7:16" ht="15" x14ac:dyDescent="0.25">
      <c r="G183" s="25"/>
      <c r="H183" s="21"/>
      <c r="I183" s="22"/>
      <c r="J183" s="22"/>
      <c r="K183" s="22"/>
      <c r="L183" s="23"/>
      <c r="M183" s="23"/>
      <c r="N183" s="23"/>
      <c r="O183" s="22"/>
      <c r="P183" s="24"/>
    </row>
    <row r="184" spans="7:16" ht="15" x14ac:dyDescent="0.25">
      <c r="G184" s="20"/>
      <c r="H184" s="21"/>
      <c r="I184" s="22"/>
      <c r="J184" s="22"/>
      <c r="K184" s="22"/>
      <c r="L184" s="23"/>
      <c r="M184" s="23"/>
      <c r="N184" s="23"/>
      <c r="O184" s="22"/>
      <c r="P184" s="24"/>
    </row>
    <row r="185" spans="7:16" ht="15" x14ac:dyDescent="0.25">
      <c r="G185" s="20"/>
      <c r="H185" s="21"/>
      <c r="I185" s="22"/>
      <c r="J185" s="22"/>
      <c r="K185" s="22"/>
      <c r="L185" s="23"/>
      <c r="M185" s="23"/>
      <c r="N185" s="23"/>
      <c r="O185" s="22"/>
      <c r="P185" s="24"/>
    </row>
    <row r="186" spans="7:16" ht="15" x14ac:dyDescent="0.25">
      <c r="G186" s="20"/>
      <c r="H186" s="21"/>
      <c r="I186" s="22"/>
      <c r="J186" s="22"/>
      <c r="K186" s="22"/>
      <c r="L186" s="23"/>
      <c r="M186" s="23"/>
      <c r="N186" s="23"/>
      <c r="O186" s="22"/>
      <c r="P186" s="24"/>
    </row>
    <row r="187" spans="7:16" ht="15" x14ac:dyDescent="0.25">
      <c r="G187" s="25"/>
      <c r="H187" s="21"/>
      <c r="I187" s="22"/>
      <c r="J187" s="22"/>
      <c r="K187" s="22"/>
      <c r="L187" s="23"/>
      <c r="M187" s="23"/>
      <c r="N187" s="23"/>
      <c r="O187" s="22"/>
      <c r="P187" s="24"/>
    </row>
    <row r="188" spans="7:16" ht="15" x14ac:dyDescent="0.25">
      <c r="G188" s="25"/>
      <c r="H188" s="21"/>
      <c r="I188" s="22"/>
      <c r="J188" s="22"/>
      <c r="K188" s="22"/>
      <c r="L188" s="23"/>
      <c r="M188" s="23"/>
      <c r="N188" s="23"/>
      <c r="O188" s="22"/>
      <c r="P188" s="24"/>
    </row>
    <row r="189" spans="7:16" ht="15" x14ac:dyDescent="0.25">
      <c r="G189" s="25"/>
      <c r="H189" s="21"/>
      <c r="I189" s="22"/>
      <c r="J189" s="22"/>
      <c r="K189" s="22"/>
      <c r="L189" s="23"/>
      <c r="M189" s="23"/>
      <c r="N189" s="23"/>
      <c r="O189" s="22"/>
      <c r="P189" s="24"/>
    </row>
    <row r="190" spans="7:16" ht="15" x14ac:dyDescent="0.25">
      <c r="G190" s="25"/>
      <c r="H190" s="21"/>
      <c r="I190" s="22"/>
      <c r="J190" s="22"/>
      <c r="K190" s="22"/>
      <c r="L190" s="23"/>
      <c r="M190" s="23"/>
      <c r="N190" s="23"/>
      <c r="O190" s="22"/>
      <c r="P190" s="24"/>
    </row>
    <row r="191" spans="7:16" ht="15" x14ac:dyDescent="0.25">
      <c r="G191" s="20"/>
      <c r="H191" s="21"/>
      <c r="I191" s="22"/>
      <c r="J191" s="22"/>
      <c r="K191" s="22"/>
      <c r="L191" s="23"/>
      <c r="M191" s="23"/>
      <c r="N191" s="23"/>
      <c r="O191" s="22"/>
      <c r="P191" s="24"/>
    </row>
    <row r="192" spans="7:16" ht="15" x14ac:dyDescent="0.25">
      <c r="G192" s="25"/>
      <c r="H192" s="21"/>
      <c r="I192" s="22"/>
      <c r="J192" s="22"/>
      <c r="K192" s="22"/>
      <c r="L192" s="23"/>
      <c r="M192" s="23"/>
      <c r="N192" s="23"/>
      <c r="O192" s="22"/>
      <c r="P192" s="24"/>
    </row>
    <row r="193" spans="7:16" ht="15" x14ac:dyDescent="0.25">
      <c r="G193" s="25"/>
      <c r="H193" s="21"/>
      <c r="I193" s="22"/>
      <c r="J193" s="22"/>
      <c r="K193" s="22"/>
      <c r="L193" s="23"/>
      <c r="M193" s="23"/>
      <c r="N193" s="23"/>
      <c r="O193" s="22"/>
      <c r="P193" s="24"/>
    </row>
    <row r="194" spans="7:16" ht="15" x14ac:dyDescent="0.25">
      <c r="G194" s="25"/>
      <c r="H194" s="21"/>
      <c r="I194" s="22"/>
      <c r="J194" s="22"/>
      <c r="K194" s="22"/>
      <c r="L194" s="23"/>
      <c r="M194" s="23"/>
      <c r="N194" s="23"/>
      <c r="O194" s="22"/>
      <c r="P194" s="24"/>
    </row>
    <row r="195" spans="7:16" ht="15" x14ac:dyDescent="0.25">
      <c r="G195" s="25"/>
      <c r="H195" s="21"/>
      <c r="I195" s="22"/>
      <c r="J195" s="22"/>
      <c r="K195" s="22"/>
      <c r="L195" s="23"/>
      <c r="M195" s="23"/>
      <c r="N195" s="23"/>
      <c r="O195" s="22"/>
      <c r="P195" s="24"/>
    </row>
    <row r="196" spans="7:16" ht="15" x14ac:dyDescent="0.25">
      <c r="G196" s="20"/>
      <c r="H196" s="21"/>
      <c r="I196" s="22"/>
      <c r="J196" s="22"/>
      <c r="K196" s="22"/>
      <c r="L196" s="23"/>
      <c r="M196" s="23"/>
      <c r="N196" s="23"/>
      <c r="O196" s="22"/>
      <c r="P196" s="24"/>
    </row>
    <row r="197" spans="7:16" ht="15" x14ac:dyDescent="0.25">
      <c r="G197" s="20"/>
      <c r="H197" s="21"/>
      <c r="I197" s="22"/>
      <c r="J197" s="22"/>
      <c r="K197" s="22"/>
      <c r="L197" s="23"/>
      <c r="M197" s="23"/>
      <c r="N197" s="23"/>
      <c r="O197" s="22"/>
      <c r="P197" s="24"/>
    </row>
    <row r="198" spans="7:16" ht="15" x14ac:dyDescent="0.25">
      <c r="G198" s="25"/>
      <c r="H198" s="21"/>
      <c r="I198" s="22"/>
      <c r="J198" s="22"/>
      <c r="K198" s="22"/>
      <c r="L198" s="23"/>
      <c r="M198" s="23"/>
      <c r="N198" s="23"/>
      <c r="O198" s="22"/>
      <c r="P198" s="24"/>
    </row>
    <row r="199" spans="7:16" ht="15" x14ac:dyDescent="0.2">
      <c r="G199" s="28"/>
      <c r="H199" s="21"/>
      <c r="I199" s="22"/>
      <c r="J199" s="22"/>
      <c r="K199" s="22"/>
      <c r="L199" s="23"/>
      <c r="M199" s="23"/>
      <c r="N199" s="23"/>
      <c r="O199" s="22"/>
      <c r="P199" s="24"/>
    </row>
    <row r="200" spans="7:16" ht="15" x14ac:dyDescent="0.25">
      <c r="G200" s="25"/>
      <c r="H200" s="21"/>
      <c r="I200" s="22"/>
      <c r="J200" s="22"/>
      <c r="K200" s="22"/>
      <c r="L200" s="23"/>
      <c r="M200" s="23"/>
      <c r="N200" s="23"/>
      <c r="O200" s="22"/>
      <c r="P200" s="24"/>
    </row>
    <row r="201" spans="7:16" ht="15" x14ac:dyDescent="0.25">
      <c r="G201" s="25"/>
      <c r="H201" s="21"/>
      <c r="I201" s="22"/>
      <c r="J201" s="22"/>
      <c r="K201" s="22"/>
      <c r="L201" s="23"/>
      <c r="M201" s="23"/>
      <c r="N201" s="23"/>
      <c r="O201" s="22"/>
      <c r="P201" s="24"/>
    </row>
    <row r="202" spans="7:16" ht="15" x14ac:dyDescent="0.25">
      <c r="G202" s="25"/>
      <c r="H202" s="21"/>
      <c r="I202" s="22"/>
      <c r="J202" s="22"/>
      <c r="K202" s="22"/>
      <c r="L202" s="23"/>
      <c r="M202" s="23"/>
      <c r="N202" s="23"/>
      <c r="O202" s="22"/>
      <c r="P202" s="24"/>
    </row>
    <row r="203" spans="7:16" ht="15" x14ac:dyDescent="0.25">
      <c r="G203" s="20"/>
      <c r="H203" s="21"/>
      <c r="I203" s="22"/>
      <c r="J203" s="22"/>
      <c r="K203" s="22"/>
      <c r="L203" s="23"/>
      <c r="M203" s="23"/>
      <c r="N203" s="23"/>
      <c r="O203" s="22"/>
      <c r="P203" s="24"/>
    </row>
    <row r="204" spans="7:16" ht="15" x14ac:dyDescent="0.25">
      <c r="G204" s="25"/>
      <c r="H204" s="21"/>
      <c r="I204" s="22"/>
      <c r="J204" s="22"/>
      <c r="K204" s="22"/>
      <c r="L204" s="23"/>
      <c r="M204" s="23"/>
      <c r="N204" s="23"/>
      <c r="O204" s="22"/>
      <c r="P204" s="24"/>
    </row>
    <row r="205" spans="7:16" ht="15" x14ac:dyDescent="0.25">
      <c r="G205" s="20"/>
      <c r="H205" s="21"/>
      <c r="I205" s="22"/>
      <c r="J205" s="22"/>
      <c r="K205" s="22"/>
      <c r="L205" s="23"/>
      <c r="M205" s="23"/>
      <c r="N205" s="23"/>
      <c r="O205" s="22"/>
      <c r="P205" s="24"/>
    </row>
    <row r="206" spans="7:16" ht="15" x14ac:dyDescent="0.25">
      <c r="G206" s="20"/>
      <c r="H206" s="21"/>
      <c r="I206" s="22"/>
      <c r="J206" s="22"/>
      <c r="K206" s="22"/>
      <c r="L206" s="23"/>
      <c r="M206" s="23"/>
      <c r="N206" s="23"/>
      <c r="O206" s="22"/>
      <c r="P206" s="24"/>
    </row>
    <row r="207" spans="7:16" ht="15" x14ac:dyDescent="0.25">
      <c r="G207" s="20"/>
      <c r="H207" s="21"/>
      <c r="I207" s="22"/>
      <c r="J207" s="22"/>
      <c r="K207" s="22"/>
      <c r="L207" s="23"/>
      <c r="M207" s="23"/>
      <c r="N207" s="23"/>
      <c r="O207" s="22"/>
      <c r="P207" s="24"/>
    </row>
    <row r="208" spans="7:16" ht="15" x14ac:dyDescent="0.25">
      <c r="G208" s="20"/>
      <c r="H208" s="21"/>
      <c r="I208" s="22"/>
      <c r="J208" s="22"/>
      <c r="K208" s="22"/>
      <c r="L208" s="23"/>
      <c r="M208" s="23"/>
      <c r="N208" s="23"/>
      <c r="O208" s="22"/>
      <c r="P208" s="24"/>
    </row>
    <row r="209" spans="7:16" ht="15" x14ac:dyDescent="0.25">
      <c r="G209" s="25"/>
      <c r="H209" s="21"/>
      <c r="I209" s="22"/>
      <c r="J209" s="22"/>
      <c r="K209" s="22"/>
      <c r="L209" s="23"/>
      <c r="M209" s="23"/>
      <c r="N209" s="23"/>
      <c r="O209" s="22"/>
      <c r="P209" s="24"/>
    </row>
    <row r="210" spans="7:16" ht="15" x14ac:dyDescent="0.25">
      <c r="G210" s="25"/>
      <c r="H210" s="21"/>
      <c r="I210" s="22"/>
      <c r="J210" s="22"/>
      <c r="K210" s="22"/>
      <c r="L210" s="23"/>
      <c r="M210" s="23"/>
      <c r="N210" s="23"/>
      <c r="O210" s="22"/>
      <c r="P210" s="24"/>
    </row>
    <row r="211" spans="7:16" ht="15" x14ac:dyDescent="0.25">
      <c r="G211" s="25"/>
      <c r="H211" s="21"/>
      <c r="I211" s="22"/>
      <c r="J211" s="22"/>
      <c r="K211" s="22"/>
      <c r="L211" s="23"/>
      <c r="M211" s="23"/>
      <c r="N211" s="23"/>
      <c r="O211" s="22"/>
      <c r="P211" s="24"/>
    </row>
    <row r="212" spans="7:16" ht="15" x14ac:dyDescent="0.25">
      <c r="G212" s="25"/>
      <c r="H212" s="21"/>
      <c r="I212" s="22"/>
      <c r="J212" s="22"/>
      <c r="K212" s="22"/>
      <c r="L212" s="23"/>
      <c r="M212" s="23"/>
      <c r="N212" s="23"/>
      <c r="O212" s="22"/>
      <c r="P212" s="24"/>
    </row>
    <row r="213" spans="7:16" ht="15" x14ac:dyDescent="0.25">
      <c r="G213" s="25"/>
      <c r="H213" s="21"/>
      <c r="I213" s="22"/>
      <c r="J213" s="22"/>
      <c r="K213" s="22"/>
      <c r="L213" s="23"/>
      <c r="M213" s="23"/>
      <c r="N213" s="23"/>
      <c r="O213" s="22"/>
      <c r="P213" s="24"/>
    </row>
    <row r="214" spans="7:16" ht="15" x14ac:dyDescent="0.25">
      <c r="G214" s="25"/>
      <c r="H214" s="21"/>
      <c r="I214" s="22"/>
      <c r="J214" s="22"/>
      <c r="K214" s="22"/>
      <c r="L214" s="23"/>
      <c r="M214" s="23"/>
      <c r="N214" s="23"/>
      <c r="O214" s="22"/>
      <c r="P214" s="24"/>
    </row>
    <row r="215" spans="7:16" ht="15" x14ac:dyDescent="0.25">
      <c r="G215" s="25"/>
      <c r="H215" s="21"/>
      <c r="I215" s="22"/>
      <c r="J215" s="22"/>
      <c r="K215" s="22"/>
      <c r="L215" s="23"/>
      <c r="M215" s="23"/>
      <c r="N215" s="23"/>
      <c r="O215" s="22"/>
      <c r="P215" s="24"/>
    </row>
    <row r="216" spans="7:16" ht="15" x14ac:dyDescent="0.25">
      <c r="G216" s="25"/>
      <c r="H216" s="21"/>
      <c r="I216" s="22"/>
      <c r="J216" s="22"/>
      <c r="K216" s="22"/>
      <c r="L216" s="23"/>
      <c r="M216" s="23"/>
      <c r="N216" s="23"/>
      <c r="O216" s="22"/>
      <c r="P216" s="24"/>
    </row>
    <row r="217" spans="7:16" ht="15" x14ac:dyDescent="0.25">
      <c r="G217" s="25"/>
      <c r="H217" s="21"/>
      <c r="I217" s="22"/>
      <c r="J217" s="22"/>
      <c r="K217" s="22"/>
      <c r="L217" s="23"/>
      <c r="M217" s="23"/>
      <c r="N217" s="23"/>
      <c r="O217" s="22"/>
      <c r="P217" s="24"/>
    </row>
    <row r="218" spans="7:16" ht="15" x14ac:dyDescent="0.25">
      <c r="G218" s="25"/>
      <c r="H218" s="21"/>
      <c r="I218" s="22"/>
      <c r="J218" s="22"/>
      <c r="K218" s="22"/>
      <c r="L218" s="23"/>
      <c r="M218" s="23"/>
      <c r="N218" s="23"/>
      <c r="O218" s="22"/>
      <c r="P218" s="24"/>
    </row>
    <row r="219" spans="7:16" ht="15" x14ac:dyDescent="0.25">
      <c r="G219" s="25"/>
      <c r="H219" s="21"/>
      <c r="I219" s="22"/>
      <c r="J219" s="22"/>
      <c r="K219" s="22"/>
      <c r="L219" s="23"/>
      <c r="M219" s="23"/>
      <c r="N219" s="23"/>
      <c r="O219" s="22"/>
      <c r="P219" s="24"/>
    </row>
    <row r="220" spans="7:16" ht="15" x14ac:dyDescent="0.25">
      <c r="G220" s="25"/>
      <c r="H220" s="21"/>
      <c r="I220" s="22"/>
      <c r="J220" s="22"/>
      <c r="K220" s="22"/>
      <c r="L220" s="23"/>
      <c r="M220" s="23"/>
      <c r="N220" s="23"/>
      <c r="O220" s="22"/>
      <c r="P220" s="24"/>
    </row>
    <row r="221" spans="7:16" ht="15" x14ac:dyDescent="0.25">
      <c r="G221" s="25"/>
      <c r="H221" s="21"/>
      <c r="I221" s="22"/>
      <c r="J221" s="22"/>
      <c r="K221" s="22"/>
      <c r="L221" s="23"/>
      <c r="M221" s="23"/>
      <c r="N221" s="23"/>
      <c r="O221" s="22"/>
      <c r="P221" s="24"/>
    </row>
    <row r="222" spans="7:16" ht="15" x14ac:dyDescent="0.25">
      <c r="G222" s="25"/>
      <c r="H222" s="21"/>
      <c r="I222" s="22"/>
      <c r="J222" s="22"/>
      <c r="K222" s="22"/>
      <c r="L222" s="23"/>
      <c r="M222" s="23"/>
      <c r="N222" s="23"/>
      <c r="O222" s="22"/>
      <c r="P222" s="24"/>
    </row>
    <row r="223" spans="7:16" ht="15" x14ac:dyDescent="0.25">
      <c r="G223" s="25"/>
      <c r="H223" s="21"/>
      <c r="I223" s="22"/>
      <c r="J223" s="22"/>
      <c r="K223" s="22"/>
      <c r="L223" s="23"/>
      <c r="M223" s="23"/>
      <c r="N223" s="23"/>
      <c r="O223" s="22"/>
      <c r="P223" s="24"/>
    </row>
    <row r="224" spans="7:16" ht="15" x14ac:dyDescent="0.25">
      <c r="G224" s="25"/>
      <c r="H224" s="21"/>
      <c r="I224" s="22"/>
      <c r="J224" s="22"/>
      <c r="K224" s="22"/>
      <c r="L224" s="23"/>
      <c r="M224" s="23"/>
      <c r="N224" s="23"/>
      <c r="O224" s="22"/>
      <c r="P224" s="24"/>
    </row>
    <row r="225" spans="7:16" ht="15" x14ac:dyDescent="0.25">
      <c r="G225" s="25"/>
      <c r="H225" s="21"/>
      <c r="I225" s="22"/>
      <c r="J225" s="22"/>
      <c r="K225" s="22"/>
      <c r="L225" s="23"/>
      <c r="M225" s="23"/>
      <c r="N225" s="23"/>
      <c r="O225" s="22"/>
      <c r="P225" s="24"/>
    </row>
    <row r="226" spans="7:16" ht="15" x14ac:dyDescent="0.25">
      <c r="G226" s="25"/>
      <c r="H226" s="21"/>
      <c r="I226" s="22"/>
      <c r="J226" s="22"/>
      <c r="K226" s="22"/>
      <c r="L226" s="23"/>
      <c r="M226" s="23"/>
      <c r="N226" s="23"/>
      <c r="O226" s="22"/>
      <c r="P226" s="24"/>
    </row>
    <row r="227" spans="7:16" ht="15" x14ac:dyDescent="0.25">
      <c r="G227" s="25"/>
      <c r="H227" s="21"/>
      <c r="I227" s="22"/>
      <c r="J227" s="22"/>
      <c r="K227" s="22"/>
      <c r="L227" s="23"/>
      <c r="M227" s="23"/>
      <c r="N227" s="23"/>
      <c r="O227" s="22"/>
      <c r="P227" s="24"/>
    </row>
    <row r="228" spans="7:16" ht="15" x14ac:dyDescent="0.25">
      <c r="G228" s="25"/>
      <c r="H228" s="21"/>
      <c r="I228" s="22"/>
      <c r="J228" s="22"/>
      <c r="K228" s="22"/>
      <c r="L228" s="23"/>
      <c r="M228" s="23"/>
      <c r="N228" s="23"/>
      <c r="O228" s="22"/>
      <c r="P228" s="24"/>
    </row>
    <row r="229" spans="7:16" ht="15" x14ac:dyDescent="0.25">
      <c r="G229" s="25"/>
      <c r="H229" s="21"/>
      <c r="I229" s="22"/>
      <c r="J229" s="22"/>
      <c r="K229" s="22"/>
      <c r="L229" s="23"/>
      <c r="M229" s="23"/>
      <c r="N229" s="23"/>
      <c r="O229" s="22"/>
      <c r="P229" s="24"/>
    </row>
    <row r="230" spans="7:16" ht="15" x14ac:dyDescent="0.25">
      <c r="G230" s="25"/>
      <c r="H230" s="21"/>
      <c r="I230" s="22"/>
      <c r="J230" s="22"/>
      <c r="K230" s="22"/>
      <c r="L230" s="23"/>
      <c r="M230" s="23"/>
      <c r="N230" s="23"/>
      <c r="O230" s="22"/>
      <c r="P230" s="24"/>
    </row>
    <row r="231" spans="7:16" ht="15" x14ac:dyDescent="0.25">
      <c r="G231" s="25"/>
      <c r="H231" s="21"/>
      <c r="I231" s="22"/>
      <c r="J231" s="22"/>
      <c r="K231" s="22"/>
      <c r="L231" s="23"/>
      <c r="M231" s="23"/>
      <c r="N231" s="23"/>
      <c r="O231" s="22"/>
      <c r="P231" s="24"/>
    </row>
    <row r="232" spans="7:16" ht="15" x14ac:dyDescent="0.25">
      <c r="G232" s="25"/>
      <c r="H232" s="21"/>
      <c r="I232" s="22"/>
      <c r="J232" s="22"/>
      <c r="K232" s="22"/>
      <c r="L232" s="23"/>
      <c r="M232" s="23"/>
      <c r="N232" s="23"/>
      <c r="O232" s="22"/>
      <c r="P232" s="24"/>
    </row>
    <row r="233" spans="7:16" ht="15" x14ac:dyDescent="0.25">
      <c r="G233" s="25"/>
      <c r="H233" s="21"/>
      <c r="I233" s="22"/>
      <c r="J233" s="22"/>
      <c r="K233" s="22"/>
      <c r="L233" s="23"/>
      <c r="M233" s="23"/>
      <c r="N233" s="23"/>
      <c r="O233" s="22"/>
      <c r="P233" s="24"/>
    </row>
    <row r="234" spans="7:16" ht="15" x14ac:dyDescent="0.25">
      <c r="G234" s="25"/>
      <c r="H234" s="21"/>
      <c r="I234" s="22"/>
      <c r="J234" s="22"/>
      <c r="K234" s="22"/>
      <c r="L234" s="23"/>
      <c r="M234" s="23"/>
      <c r="N234" s="23"/>
      <c r="O234" s="22"/>
      <c r="P234" s="24"/>
    </row>
    <row r="235" spans="7:16" ht="15" x14ac:dyDescent="0.25">
      <c r="G235" s="25"/>
      <c r="H235" s="21"/>
      <c r="I235" s="22"/>
      <c r="J235" s="22"/>
      <c r="K235" s="22"/>
      <c r="L235" s="23"/>
      <c r="M235" s="23"/>
      <c r="N235" s="23"/>
      <c r="O235" s="22"/>
      <c r="P235" s="24"/>
    </row>
    <row r="236" spans="7:16" ht="15" x14ac:dyDescent="0.25">
      <c r="G236" s="25"/>
      <c r="H236" s="21"/>
      <c r="I236" s="22"/>
      <c r="J236" s="22"/>
      <c r="K236" s="22"/>
      <c r="L236" s="23"/>
      <c r="M236" s="23"/>
      <c r="N236" s="23"/>
      <c r="O236" s="22"/>
      <c r="P236" s="24"/>
    </row>
    <row r="237" spans="7:16" ht="15" x14ac:dyDescent="0.25">
      <c r="G237" s="25"/>
      <c r="H237" s="21"/>
      <c r="I237" s="22"/>
      <c r="J237" s="22"/>
      <c r="K237" s="22"/>
      <c r="L237" s="23"/>
      <c r="M237" s="23"/>
      <c r="N237" s="23"/>
      <c r="O237" s="22"/>
      <c r="P237" s="24"/>
    </row>
    <row r="238" spans="7:16" ht="15" x14ac:dyDescent="0.25">
      <c r="G238" s="25"/>
      <c r="H238" s="21"/>
      <c r="I238" s="22"/>
      <c r="J238" s="22"/>
      <c r="K238" s="22"/>
      <c r="L238" s="23"/>
      <c r="M238" s="23"/>
      <c r="N238" s="23"/>
      <c r="O238" s="22"/>
      <c r="P238" s="24"/>
    </row>
    <row r="239" spans="7:16" ht="15" x14ac:dyDescent="0.25">
      <c r="G239" s="25"/>
      <c r="H239" s="21"/>
      <c r="I239" s="22"/>
      <c r="J239" s="22"/>
      <c r="K239" s="22"/>
      <c r="L239" s="23"/>
      <c r="M239" s="23"/>
      <c r="N239" s="23"/>
      <c r="O239" s="22"/>
      <c r="P239" s="24"/>
    </row>
    <row r="240" spans="7:16" ht="15" x14ac:dyDescent="0.25">
      <c r="G240" s="25"/>
      <c r="H240" s="21"/>
      <c r="I240" s="22"/>
      <c r="J240" s="22"/>
      <c r="K240" s="22"/>
      <c r="L240" s="23"/>
      <c r="M240" s="23"/>
      <c r="N240" s="23"/>
      <c r="O240" s="22"/>
      <c r="P240" s="24"/>
    </row>
    <row r="241" spans="7:16" ht="15" x14ac:dyDescent="0.25">
      <c r="G241" s="25"/>
      <c r="H241" s="21"/>
      <c r="I241" s="22"/>
      <c r="J241" s="22"/>
      <c r="K241" s="22"/>
      <c r="L241" s="23"/>
      <c r="M241" s="23"/>
      <c r="N241" s="23"/>
      <c r="O241" s="22"/>
      <c r="P241" s="24"/>
    </row>
    <row r="242" spans="7:16" ht="15" x14ac:dyDescent="0.25">
      <c r="G242" s="25"/>
      <c r="H242" s="21"/>
      <c r="I242" s="22"/>
      <c r="J242" s="22"/>
      <c r="K242" s="22"/>
      <c r="L242" s="23"/>
      <c r="M242" s="23"/>
      <c r="N242" s="23"/>
      <c r="O242" s="22"/>
      <c r="P242" s="24"/>
    </row>
    <row r="243" spans="7:16" ht="15" x14ac:dyDescent="0.25">
      <c r="G243" s="25"/>
      <c r="H243" s="21"/>
      <c r="I243" s="22"/>
      <c r="J243" s="22"/>
      <c r="K243" s="22"/>
      <c r="L243" s="23"/>
      <c r="M243" s="23"/>
      <c r="N243" s="23"/>
      <c r="O243" s="22"/>
      <c r="P243" s="24"/>
    </row>
    <row r="244" spans="7:16" ht="15" x14ac:dyDescent="0.25">
      <c r="G244" s="25"/>
      <c r="H244" s="21"/>
      <c r="I244" s="22"/>
      <c r="J244" s="22"/>
      <c r="K244" s="22"/>
      <c r="L244" s="23"/>
      <c r="M244" s="23"/>
      <c r="N244" s="23"/>
      <c r="O244" s="22"/>
      <c r="P244" s="24"/>
    </row>
    <row r="245" spans="7:16" ht="15" x14ac:dyDescent="0.25">
      <c r="G245" s="25"/>
      <c r="H245" s="21"/>
      <c r="I245" s="22"/>
      <c r="J245" s="22"/>
      <c r="K245" s="22"/>
      <c r="L245" s="23"/>
      <c r="M245" s="23"/>
      <c r="N245" s="23"/>
      <c r="O245" s="22"/>
      <c r="P245" s="24"/>
    </row>
    <row r="246" spans="7:16" ht="15" x14ac:dyDescent="0.25">
      <c r="G246" s="25"/>
      <c r="H246" s="21"/>
      <c r="I246" s="22"/>
      <c r="J246" s="22"/>
      <c r="K246" s="22"/>
      <c r="L246" s="23"/>
      <c r="M246" s="23"/>
      <c r="N246" s="23"/>
      <c r="O246" s="22"/>
      <c r="P246" s="24"/>
    </row>
    <row r="247" spans="7:16" ht="15" x14ac:dyDescent="0.25">
      <c r="G247" s="27"/>
      <c r="H247" s="21"/>
      <c r="I247" s="22"/>
      <c r="J247" s="22"/>
      <c r="K247" s="22"/>
      <c r="L247" s="23"/>
      <c r="M247" s="23"/>
      <c r="N247" s="23"/>
      <c r="O247" s="22"/>
      <c r="P247" s="24"/>
    </row>
    <row r="248" spans="7:16" ht="15" x14ac:dyDescent="0.25">
      <c r="G248" s="27"/>
      <c r="H248" s="21"/>
      <c r="I248" s="22"/>
      <c r="J248" s="22"/>
      <c r="K248" s="22"/>
      <c r="L248" s="23"/>
      <c r="M248" s="23"/>
      <c r="N248" s="23"/>
      <c r="O248" s="22"/>
      <c r="P248" s="24"/>
    </row>
    <row r="249" spans="7:16" ht="15" x14ac:dyDescent="0.25">
      <c r="G249" s="25"/>
      <c r="H249" s="21"/>
      <c r="I249" s="22"/>
      <c r="J249" s="22"/>
      <c r="K249" s="22"/>
      <c r="L249" s="23"/>
      <c r="M249" s="23"/>
      <c r="N249" s="23"/>
      <c r="O249" s="22"/>
      <c r="P249" s="24"/>
    </row>
    <row r="250" spans="7:16" ht="15" x14ac:dyDescent="0.25">
      <c r="G250" s="25"/>
      <c r="H250" s="21"/>
      <c r="I250" s="22"/>
      <c r="J250" s="22"/>
      <c r="K250" s="22"/>
      <c r="L250" s="23"/>
      <c r="M250" s="23"/>
      <c r="N250" s="23"/>
      <c r="O250" s="22"/>
      <c r="P250" s="24"/>
    </row>
    <row r="251" spans="7:16" ht="15" x14ac:dyDescent="0.25">
      <c r="G251" s="27"/>
      <c r="H251" s="21"/>
      <c r="I251" s="22"/>
      <c r="J251" s="22"/>
      <c r="K251" s="22"/>
      <c r="L251" s="23"/>
      <c r="M251" s="23"/>
      <c r="N251" s="23"/>
      <c r="O251" s="22"/>
      <c r="P251" s="24"/>
    </row>
    <row r="252" spans="7:16" ht="15" x14ac:dyDescent="0.25">
      <c r="G252" s="27"/>
      <c r="H252" s="21"/>
      <c r="I252" s="22"/>
      <c r="J252" s="22"/>
      <c r="K252" s="22"/>
      <c r="L252" s="23"/>
      <c r="M252" s="23"/>
      <c r="N252" s="23"/>
      <c r="O252" s="22"/>
      <c r="P252" s="24"/>
    </row>
    <row r="253" spans="7:16" ht="15" x14ac:dyDescent="0.25">
      <c r="G253" s="27"/>
      <c r="H253" s="21"/>
      <c r="I253" s="22"/>
      <c r="J253" s="22"/>
      <c r="K253" s="22"/>
      <c r="L253" s="23"/>
      <c r="M253" s="23"/>
      <c r="N253" s="23"/>
      <c r="O253" s="22"/>
      <c r="P253" s="24"/>
    </row>
    <row r="254" spans="7:16" ht="15" x14ac:dyDescent="0.25">
      <c r="G254" s="27"/>
      <c r="H254" s="21"/>
      <c r="I254" s="22"/>
      <c r="J254" s="22"/>
      <c r="K254" s="22"/>
      <c r="L254" s="23"/>
      <c r="M254" s="23"/>
      <c r="N254" s="23"/>
      <c r="O254" s="22"/>
      <c r="P254" s="24"/>
    </row>
    <row r="255" spans="7:16" ht="15" x14ac:dyDescent="0.25">
      <c r="G255" s="27"/>
      <c r="H255" s="21"/>
      <c r="I255" s="22"/>
      <c r="J255" s="22"/>
      <c r="K255" s="22"/>
      <c r="L255" s="23"/>
      <c r="M255" s="23"/>
      <c r="N255" s="23"/>
      <c r="O255" s="22"/>
      <c r="P255" s="24"/>
    </row>
    <row r="256" spans="7:16" ht="15" x14ac:dyDescent="0.25">
      <c r="G256" s="25"/>
      <c r="H256" s="21"/>
      <c r="I256" s="22"/>
      <c r="J256" s="22"/>
      <c r="K256" s="22"/>
      <c r="L256" s="23"/>
      <c r="M256" s="23"/>
      <c r="N256" s="23"/>
      <c r="O256" s="22"/>
      <c r="P256" s="24"/>
    </row>
    <row r="257" spans="7:16" ht="15" x14ac:dyDescent="0.25">
      <c r="G257" s="20"/>
      <c r="H257" s="21"/>
      <c r="I257" s="22"/>
      <c r="J257" s="22"/>
      <c r="K257" s="22"/>
      <c r="L257" s="23"/>
      <c r="M257" s="23"/>
      <c r="N257" s="23"/>
      <c r="O257" s="22"/>
      <c r="P257" s="24"/>
    </row>
    <row r="258" spans="7:16" ht="15" x14ac:dyDescent="0.25">
      <c r="G258" s="25"/>
      <c r="H258" s="21"/>
      <c r="I258" s="22"/>
      <c r="J258" s="22"/>
      <c r="K258" s="22"/>
      <c r="L258" s="23"/>
      <c r="M258" s="23"/>
      <c r="N258" s="23"/>
      <c r="O258" s="22"/>
      <c r="P258" s="24"/>
    </row>
    <row r="259" spans="7:16" ht="15" x14ac:dyDescent="0.25">
      <c r="G259" s="25"/>
      <c r="H259" s="21"/>
      <c r="I259" s="22"/>
      <c r="J259" s="22"/>
      <c r="K259" s="22"/>
      <c r="L259" s="23"/>
      <c r="M259" s="23"/>
      <c r="N259" s="23"/>
      <c r="O259" s="22"/>
      <c r="P259" s="24"/>
    </row>
    <row r="260" spans="7:16" ht="15" x14ac:dyDescent="0.25">
      <c r="G260" s="25"/>
      <c r="H260" s="21"/>
      <c r="I260" s="22"/>
      <c r="J260" s="22"/>
      <c r="K260" s="22"/>
      <c r="L260" s="23"/>
      <c r="M260" s="23"/>
      <c r="N260" s="23"/>
      <c r="O260" s="22"/>
      <c r="P260" s="24"/>
    </row>
    <row r="261" spans="7:16" ht="15" x14ac:dyDescent="0.25">
      <c r="G261" s="20"/>
      <c r="H261" s="21"/>
      <c r="I261" s="22"/>
      <c r="J261" s="22"/>
      <c r="K261" s="22"/>
      <c r="L261" s="23"/>
      <c r="M261" s="23"/>
      <c r="N261" s="23"/>
      <c r="O261" s="22"/>
      <c r="P261" s="24"/>
    </row>
    <row r="262" spans="7:16" ht="15" x14ac:dyDescent="0.2">
      <c r="G262" s="26"/>
      <c r="H262" s="21"/>
      <c r="I262" s="22"/>
      <c r="J262" s="22"/>
      <c r="K262" s="22"/>
      <c r="L262" s="23"/>
      <c r="M262" s="23"/>
      <c r="N262" s="23"/>
      <c r="O262" s="22"/>
      <c r="P262" s="24"/>
    </row>
    <row r="263" spans="7:16" ht="15" x14ac:dyDescent="0.25">
      <c r="G263" s="20"/>
      <c r="H263" s="21"/>
      <c r="I263" s="22"/>
      <c r="J263" s="22"/>
      <c r="K263" s="22"/>
      <c r="L263" s="23"/>
      <c r="M263" s="23"/>
      <c r="N263" s="23"/>
      <c r="O263" s="22"/>
      <c r="P263" s="24"/>
    </row>
    <row r="264" spans="7:16" ht="15" x14ac:dyDescent="0.25">
      <c r="G264" s="20"/>
      <c r="H264" s="21"/>
      <c r="I264" s="22"/>
      <c r="J264" s="22"/>
      <c r="K264" s="22"/>
      <c r="L264" s="23"/>
      <c r="M264" s="23"/>
      <c r="N264" s="23"/>
      <c r="O264" s="22"/>
      <c r="P264" s="24"/>
    </row>
    <row r="265" spans="7:16" ht="15" x14ac:dyDescent="0.25">
      <c r="G265" s="20"/>
      <c r="H265" s="21"/>
      <c r="I265" s="22"/>
      <c r="J265" s="22"/>
      <c r="K265" s="22"/>
      <c r="L265" s="23"/>
      <c r="M265" s="23"/>
      <c r="N265" s="23"/>
      <c r="O265" s="22"/>
      <c r="P265" s="24"/>
    </row>
    <row r="266" spans="7:16" ht="15" x14ac:dyDescent="0.25">
      <c r="G266" s="20"/>
      <c r="H266" s="21"/>
      <c r="I266" s="22"/>
      <c r="J266" s="22"/>
      <c r="K266" s="22"/>
      <c r="L266" s="23"/>
      <c r="M266" s="23"/>
      <c r="N266" s="23"/>
      <c r="O266" s="22"/>
      <c r="P266" s="24"/>
    </row>
    <row r="267" spans="7:16" ht="15" x14ac:dyDescent="0.25">
      <c r="G267" s="20"/>
      <c r="H267" s="21"/>
      <c r="I267" s="22"/>
      <c r="J267" s="22"/>
      <c r="K267" s="22"/>
      <c r="L267" s="23"/>
      <c r="M267" s="23"/>
      <c r="N267" s="23"/>
      <c r="O267" s="22"/>
      <c r="P267" s="24"/>
    </row>
    <row r="268" spans="7:16" ht="15" x14ac:dyDescent="0.25">
      <c r="G268" s="20"/>
      <c r="H268" s="21"/>
      <c r="I268" s="22"/>
      <c r="J268" s="22"/>
      <c r="K268" s="22"/>
      <c r="L268" s="23"/>
      <c r="M268" s="23"/>
      <c r="N268" s="23"/>
      <c r="O268" s="22"/>
      <c r="P268" s="24"/>
    </row>
    <row r="269" spans="7:16" ht="15" x14ac:dyDescent="0.25">
      <c r="G269" s="20"/>
      <c r="H269" s="21"/>
      <c r="I269" s="22"/>
      <c r="J269" s="22"/>
      <c r="K269" s="22"/>
      <c r="L269" s="23"/>
      <c r="M269" s="23"/>
      <c r="N269" s="23"/>
      <c r="O269" s="22"/>
      <c r="P269" s="24"/>
    </row>
    <row r="270" spans="7:16" ht="15" x14ac:dyDescent="0.25">
      <c r="G270" s="20"/>
      <c r="H270" s="21"/>
      <c r="I270" s="22"/>
      <c r="J270" s="22"/>
      <c r="K270" s="22"/>
      <c r="L270" s="23"/>
      <c r="M270" s="23"/>
      <c r="N270" s="23"/>
      <c r="O270" s="22"/>
      <c r="P270" s="24"/>
    </row>
    <row r="271" spans="7:16" ht="15" x14ac:dyDescent="0.25">
      <c r="G271" s="25"/>
      <c r="H271" s="21"/>
      <c r="I271" s="22"/>
      <c r="J271" s="22"/>
      <c r="K271" s="22"/>
      <c r="L271" s="23"/>
      <c r="M271" s="23"/>
      <c r="N271" s="23"/>
      <c r="O271" s="22"/>
      <c r="P271" s="24"/>
    </row>
    <row r="272" spans="7:16" ht="15" x14ac:dyDescent="0.25">
      <c r="G272" s="25"/>
      <c r="H272" s="21"/>
      <c r="I272" s="22"/>
      <c r="J272" s="22"/>
      <c r="K272" s="22"/>
      <c r="L272" s="23"/>
      <c r="M272" s="23"/>
      <c r="N272" s="23"/>
      <c r="O272" s="22"/>
      <c r="P272" s="24"/>
    </row>
    <row r="273" spans="7:16" ht="15" x14ac:dyDescent="0.25">
      <c r="G273" s="20"/>
      <c r="H273" s="21"/>
      <c r="I273" s="22"/>
      <c r="J273" s="22"/>
      <c r="K273" s="22"/>
      <c r="L273" s="23"/>
      <c r="M273" s="23"/>
      <c r="N273" s="23"/>
      <c r="O273" s="22"/>
      <c r="P273" s="24"/>
    </row>
    <row r="274" spans="7:16" ht="15" x14ac:dyDescent="0.25">
      <c r="G274" s="20"/>
      <c r="H274" s="21"/>
      <c r="I274" s="22"/>
      <c r="J274" s="22"/>
      <c r="K274" s="22"/>
      <c r="L274" s="23"/>
      <c r="M274" s="23"/>
      <c r="N274" s="23"/>
      <c r="O274" s="22"/>
      <c r="P274" s="24"/>
    </row>
    <row r="275" spans="7:16" ht="15" x14ac:dyDescent="0.25">
      <c r="G275" s="20"/>
      <c r="H275" s="21"/>
      <c r="I275" s="22"/>
      <c r="J275" s="22"/>
      <c r="K275" s="22"/>
      <c r="L275" s="23"/>
      <c r="M275" s="23"/>
      <c r="N275" s="23"/>
      <c r="O275" s="22"/>
      <c r="P275" s="24"/>
    </row>
    <row r="276" spans="7:16" ht="15" x14ac:dyDescent="0.25">
      <c r="G276" s="25"/>
      <c r="H276" s="21"/>
      <c r="I276" s="22"/>
      <c r="J276" s="22"/>
      <c r="K276" s="22"/>
      <c r="L276" s="23"/>
      <c r="M276" s="23"/>
      <c r="N276" s="23"/>
      <c r="O276" s="22"/>
      <c r="P276" s="24"/>
    </row>
    <row r="277" spans="7:16" ht="15" x14ac:dyDescent="0.25">
      <c r="G277" s="20"/>
      <c r="H277" s="21"/>
      <c r="I277" s="22"/>
      <c r="J277" s="22"/>
      <c r="K277" s="22"/>
      <c r="L277" s="23"/>
      <c r="M277" s="23"/>
      <c r="N277" s="23"/>
      <c r="O277" s="22"/>
      <c r="P277" s="24"/>
    </row>
    <row r="278" spans="7:16" ht="15" x14ac:dyDescent="0.25">
      <c r="G278" s="25"/>
      <c r="H278" s="21"/>
      <c r="I278" s="22"/>
      <c r="J278" s="22"/>
      <c r="K278" s="22"/>
      <c r="L278" s="23"/>
      <c r="M278" s="23"/>
      <c r="N278" s="23"/>
      <c r="O278" s="22"/>
      <c r="P278" s="24"/>
    </row>
    <row r="279" spans="7:16" ht="15" x14ac:dyDescent="0.25">
      <c r="G279" s="20"/>
      <c r="H279" s="21"/>
      <c r="I279" s="22"/>
      <c r="J279" s="22"/>
      <c r="K279" s="22"/>
      <c r="L279" s="23"/>
      <c r="M279" s="23"/>
      <c r="N279" s="23"/>
      <c r="O279" s="22"/>
      <c r="P279" s="24"/>
    </row>
    <row r="280" spans="7:16" ht="15" x14ac:dyDescent="0.25">
      <c r="G280" s="20"/>
      <c r="H280" s="21"/>
      <c r="I280" s="22"/>
      <c r="J280" s="22"/>
      <c r="K280" s="22"/>
      <c r="L280" s="23"/>
      <c r="M280" s="23"/>
      <c r="N280" s="23"/>
      <c r="O280" s="22"/>
      <c r="P280" s="24"/>
    </row>
    <row r="281" spans="7:16" ht="15" x14ac:dyDescent="0.25">
      <c r="G281" s="20"/>
      <c r="H281" s="21"/>
      <c r="I281" s="22"/>
      <c r="J281" s="22"/>
      <c r="K281" s="22"/>
      <c r="L281" s="23"/>
      <c r="M281" s="23"/>
      <c r="N281" s="23"/>
      <c r="O281" s="22"/>
      <c r="P281" s="24"/>
    </row>
    <row r="282" spans="7:16" ht="15" x14ac:dyDescent="0.25">
      <c r="G282" s="20"/>
      <c r="H282" s="21"/>
      <c r="I282" s="22"/>
      <c r="J282" s="22"/>
      <c r="K282" s="22"/>
      <c r="L282" s="23"/>
      <c r="M282" s="23"/>
      <c r="N282" s="23"/>
      <c r="O282" s="22"/>
      <c r="P282" s="24"/>
    </row>
    <row r="283" spans="7:16" ht="15" x14ac:dyDescent="0.25">
      <c r="G283" s="20"/>
      <c r="H283" s="21"/>
      <c r="I283" s="22"/>
      <c r="J283" s="22"/>
      <c r="K283" s="22"/>
      <c r="L283" s="23"/>
      <c r="M283" s="23"/>
      <c r="N283" s="23"/>
      <c r="O283" s="22"/>
      <c r="P283" s="24"/>
    </row>
    <row r="284" spans="7:16" ht="15" x14ac:dyDescent="0.25">
      <c r="G284" s="25"/>
      <c r="H284" s="21"/>
      <c r="I284" s="22"/>
      <c r="J284" s="22"/>
      <c r="K284" s="22"/>
      <c r="L284" s="23"/>
      <c r="M284" s="23"/>
      <c r="N284" s="23"/>
      <c r="O284" s="22"/>
      <c r="P284" s="24"/>
    </row>
    <row r="285" spans="7:16" ht="15" x14ac:dyDescent="0.25">
      <c r="G285" s="25"/>
      <c r="H285" s="21"/>
      <c r="I285" s="22"/>
      <c r="J285" s="22"/>
      <c r="K285" s="22"/>
      <c r="L285" s="23"/>
      <c r="M285" s="23"/>
      <c r="N285" s="23"/>
      <c r="O285" s="22"/>
      <c r="P285" s="24"/>
    </row>
    <row r="286" spans="7:16" ht="15" x14ac:dyDescent="0.25">
      <c r="G286" s="25"/>
      <c r="H286" s="21"/>
      <c r="I286" s="22"/>
      <c r="J286" s="22"/>
      <c r="K286" s="22"/>
      <c r="L286" s="23"/>
      <c r="M286" s="23"/>
      <c r="N286" s="23"/>
      <c r="O286" s="22"/>
      <c r="P286" s="24"/>
    </row>
    <row r="287" spans="7:16" ht="15" x14ac:dyDescent="0.2">
      <c r="G287" s="29"/>
      <c r="H287" s="21"/>
      <c r="I287" s="22"/>
      <c r="J287" s="22"/>
      <c r="K287" s="22"/>
      <c r="L287" s="23"/>
      <c r="M287" s="23"/>
      <c r="N287" s="23"/>
      <c r="O287" s="22"/>
      <c r="P287" s="24"/>
    </row>
    <row r="288" spans="7:16" ht="15" x14ac:dyDescent="0.25">
      <c r="G288" s="25"/>
      <c r="H288" s="21"/>
      <c r="I288" s="22"/>
      <c r="J288" s="22"/>
      <c r="K288" s="22"/>
      <c r="L288" s="23"/>
      <c r="M288" s="23"/>
      <c r="N288" s="23"/>
      <c r="O288" s="22"/>
      <c r="P288" s="24"/>
    </row>
    <row r="289" spans="7:16" ht="15" x14ac:dyDescent="0.25">
      <c r="G289" s="25"/>
      <c r="H289" s="21"/>
      <c r="I289" s="22"/>
      <c r="J289" s="22"/>
      <c r="K289" s="22"/>
      <c r="L289" s="23"/>
      <c r="M289" s="23"/>
      <c r="N289" s="23"/>
      <c r="O289" s="22"/>
      <c r="P289" s="24"/>
    </row>
    <row r="290" spans="7:16" ht="15" x14ac:dyDescent="0.25">
      <c r="G290" s="20"/>
      <c r="H290" s="21"/>
      <c r="I290" s="22"/>
      <c r="J290" s="22"/>
      <c r="K290" s="22"/>
      <c r="L290" s="23"/>
      <c r="M290" s="23"/>
      <c r="N290" s="23"/>
      <c r="O290" s="22"/>
      <c r="P290" s="24"/>
    </row>
    <row r="291" spans="7:16" ht="15" x14ac:dyDescent="0.25">
      <c r="G291" s="20"/>
      <c r="H291" s="21"/>
      <c r="I291" s="22"/>
      <c r="J291" s="22"/>
      <c r="K291" s="22"/>
      <c r="L291" s="23"/>
      <c r="M291" s="23"/>
      <c r="N291" s="23"/>
      <c r="O291" s="22"/>
      <c r="P291" s="24"/>
    </row>
    <row r="292" spans="7:16" ht="15" x14ac:dyDescent="0.25">
      <c r="G292" s="20"/>
      <c r="H292" s="21"/>
      <c r="I292" s="22"/>
      <c r="J292" s="22"/>
      <c r="K292" s="22"/>
      <c r="L292" s="23"/>
      <c r="M292" s="23"/>
      <c r="N292" s="23"/>
      <c r="O292" s="22"/>
      <c r="P292" s="24"/>
    </row>
    <row r="293" spans="7:16" ht="15" x14ac:dyDescent="0.25">
      <c r="G293" s="25"/>
      <c r="H293" s="21"/>
      <c r="I293" s="22"/>
      <c r="J293" s="22"/>
      <c r="K293" s="22"/>
      <c r="L293" s="23"/>
      <c r="M293" s="23"/>
      <c r="N293" s="23"/>
      <c r="O293" s="22"/>
      <c r="P293" s="24"/>
    </row>
    <row r="294" spans="7:16" ht="15" x14ac:dyDescent="0.25">
      <c r="G294" s="20"/>
      <c r="H294" s="21"/>
      <c r="I294" s="22"/>
      <c r="J294" s="22"/>
      <c r="K294" s="22"/>
      <c r="L294" s="23"/>
      <c r="M294" s="23"/>
      <c r="N294" s="23"/>
      <c r="O294" s="22"/>
      <c r="P294" s="24"/>
    </row>
    <row r="295" spans="7:16" ht="15" x14ac:dyDescent="0.25">
      <c r="G295" s="25"/>
      <c r="H295" s="21"/>
      <c r="I295" s="22"/>
      <c r="J295" s="22"/>
      <c r="K295" s="22"/>
      <c r="L295" s="23"/>
      <c r="M295" s="23"/>
      <c r="N295" s="23"/>
      <c r="O295" s="22"/>
      <c r="P295" s="24"/>
    </row>
    <row r="296" spans="7:16" ht="15" x14ac:dyDescent="0.25">
      <c r="G296" s="25"/>
      <c r="H296" s="21"/>
      <c r="I296" s="22"/>
      <c r="J296" s="22"/>
      <c r="K296" s="22"/>
      <c r="L296" s="23"/>
      <c r="M296" s="23"/>
      <c r="N296" s="23"/>
      <c r="O296" s="22"/>
      <c r="P296" s="24"/>
    </row>
    <row r="297" spans="7:16" ht="15" x14ac:dyDescent="0.25">
      <c r="G297" s="25"/>
      <c r="H297" s="21"/>
      <c r="I297" s="22"/>
      <c r="J297" s="22"/>
      <c r="K297" s="22"/>
      <c r="L297" s="23"/>
      <c r="M297" s="23"/>
      <c r="N297" s="23"/>
      <c r="O297" s="22"/>
      <c r="P297" s="24"/>
    </row>
    <row r="298" spans="7:16" ht="15" x14ac:dyDescent="0.25">
      <c r="G298" s="25"/>
      <c r="H298" s="21"/>
      <c r="I298" s="22"/>
      <c r="J298" s="22"/>
      <c r="K298" s="22"/>
      <c r="L298" s="23"/>
      <c r="M298" s="23"/>
      <c r="N298" s="23"/>
      <c r="O298" s="22"/>
      <c r="P298" s="24"/>
    </row>
    <row r="299" spans="7:16" ht="15" x14ac:dyDescent="0.25">
      <c r="G299" s="25"/>
      <c r="H299" s="21"/>
      <c r="I299" s="22"/>
      <c r="J299" s="22"/>
      <c r="K299" s="22"/>
      <c r="L299" s="23"/>
      <c r="M299" s="23"/>
      <c r="N299" s="23"/>
      <c r="O299" s="22"/>
      <c r="P299" s="24"/>
    </row>
    <row r="300" spans="7:16" ht="15" x14ac:dyDescent="0.25">
      <c r="G300" s="25"/>
      <c r="H300" s="21"/>
      <c r="I300" s="22"/>
      <c r="J300" s="22"/>
      <c r="K300" s="22"/>
      <c r="L300" s="23"/>
      <c r="M300" s="23"/>
      <c r="N300" s="23"/>
      <c r="O300" s="22"/>
      <c r="P300" s="24"/>
    </row>
    <row r="301" spans="7:16" ht="15" x14ac:dyDescent="0.25">
      <c r="G301" s="25"/>
      <c r="H301" s="21"/>
      <c r="I301" s="22"/>
      <c r="J301" s="22"/>
      <c r="K301" s="22"/>
      <c r="L301" s="23"/>
      <c r="M301" s="23"/>
      <c r="N301" s="23"/>
      <c r="O301" s="22"/>
      <c r="P301" s="24"/>
    </row>
    <row r="302" spans="7:16" ht="15" x14ac:dyDescent="0.25">
      <c r="G302" s="25"/>
      <c r="H302" s="21"/>
      <c r="I302" s="22"/>
      <c r="J302" s="22"/>
      <c r="K302" s="22"/>
      <c r="L302" s="23"/>
      <c r="M302" s="23"/>
      <c r="N302" s="23"/>
      <c r="O302" s="22"/>
      <c r="P302" s="24"/>
    </row>
    <row r="303" spans="7:16" ht="15" x14ac:dyDescent="0.25">
      <c r="G303" s="25"/>
      <c r="H303" s="21"/>
      <c r="I303" s="22"/>
      <c r="J303" s="22"/>
      <c r="K303" s="22"/>
      <c r="L303" s="23"/>
      <c r="M303" s="23"/>
      <c r="N303" s="23"/>
      <c r="O303" s="22"/>
      <c r="P303" s="24"/>
    </row>
    <row r="304" spans="7:16" ht="15" x14ac:dyDescent="0.25">
      <c r="G304" s="25"/>
      <c r="H304" s="21"/>
      <c r="I304" s="22"/>
      <c r="J304" s="22"/>
      <c r="K304" s="22"/>
      <c r="L304" s="23"/>
      <c r="M304" s="23"/>
      <c r="N304" s="23"/>
      <c r="O304" s="22"/>
      <c r="P304" s="24"/>
    </row>
    <row r="305" spans="7:16" ht="15" x14ac:dyDescent="0.25">
      <c r="G305" s="25"/>
      <c r="H305" s="21"/>
      <c r="I305" s="22"/>
      <c r="J305" s="22"/>
      <c r="K305" s="22"/>
      <c r="L305" s="23"/>
      <c r="M305" s="23"/>
      <c r="N305" s="23"/>
      <c r="O305" s="22"/>
      <c r="P305" s="24"/>
    </row>
    <row r="306" spans="7:16" ht="15" x14ac:dyDescent="0.25">
      <c r="G306" s="25"/>
      <c r="H306" s="21"/>
      <c r="I306" s="22"/>
      <c r="J306" s="22"/>
      <c r="K306" s="22"/>
      <c r="L306" s="23"/>
      <c r="M306" s="23"/>
      <c r="N306" s="23"/>
      <c r="O306" s="22"/>
      <c r="P306" s="24"/>
    </row>
    <row r="307" spans="7:16" ht="15" x14ac:dyDescent="0.25">
      <c r="G307" s="25"/>
      <c r="H307" s="21"/>
      <c r="I307" s="22"/>
      <c r="J307" s="22"/>
      <c r="K307" s="22"/>
      <c r="L307" s="23"/>
      <c r="M307" s="23"/>
      <c r="N307" s="23"/>
      <c r="O307" s="22"/>
      <c r="P307" s="24"/>
    </row>
    <row r="308" spans="7:16" ht="15" x14ac:dyDescent="0.25">
      <c r="G308" s="25"/>
      <c r="H308" s="21"/>
      <c r="I308" s="22"/>
      <c r="J308" s="22"/>
      <c r="K308" s="22"/>
      <c r="L308" s="23"/>
      <c r="M308" s="23"/>
      <c r="N308" s="23"/>
      <c r="O308" s="22"/>
      <c r="P308" s="24"/>
    </row>
    <row r="309" spans="7:16" ht="15" x14ac:dyDescent="0.25">
      <c r="G309" s="25"/>
      <c r="H309" s="21"/>
      <c r="I309" s="22"/>
      <c r="J309" s="22"/>
      <c r="K309" s="22"/>
      <c r="L309" s="23"/>
      <c r="M309" s="23"/>
      <c r="N309" s="23"/>
      <c r="O309" s="22"/>
      <c r="P309" s="24"/>
    </row>
    <row r="310" spans="7:16" ht="15" x14ac:dyDescent="0.25">
      <c r="G310" s="25"/>
      <c r="H310" s="21"/>
      <c r="I310" s="22"/>
      <c r="J310" s="22"/>
      <c r="K310" s="22"/>
      <c r="L310" s="23"/>
      <c r="M310" s="23"/>
      <c r="N310" s="23"/>
      <c r="O310" s="22"/>
      <c r="P310" s="24"/>
    </row>
    <row r="311" spans="7:16" ht="15" x14ac:dyDescent="0.25">
      <c r="G311" s="25"/>
      <c r="H311" s="21"/>
      <c r="I311" s="22"/>
      <c r="J311" s="22"/>
      <c r="K311" s="22"/>
      <c r="L311" s="23"/>
      <c r="M311" s="23"/>
      <c r="N311" s="23"/>
      <c r="O311" s="22"/>
      <c r="P311" s="24"/>
    </row>
    <row r="312" spans="7:16" ht="15" x14ac:dyDescent="0.25">
      <c r="G312" s="20"/>
      <c r="H312" s="21"/>
      <c r="I312" s="22"/>
      <c r="J312" s="22"/>
      <c r="K312" s="22"/>
      <c r="L312" s="23"/>
      <c r="M312" s="23"/>
      <c r="N312" s="23"/>
      <c r="O312" s="22"/>
      <c r="P312" s="24"/>
    </row>
    <row r="313" spans="7:16" ht="15" x14ac:dyDescent="0.25">
      <c r="G313" s="20"/>
      <c r="H313" s="21"/>
      <c r="I313" s="22"/>
      <c r="J313" s="22"/>
      <c r="K313" s="22"/>
      <c r="L313" s="23"/>
      <c r="M313" s="23"/>
      <c r="N313" s="23"/>
      <c r="O313" s="22"/>
      <c r="P313" s="24"/>
    </row>
    <row r="314" spans="7:16" ht="15" x14ac:dyDescent="0.25">
      <c r="G314" s="25"/>
      <c r="H314" s="21"/>
      <c r="I314" s="22"/>
      <c r="J314" s="22"/>
      <c r="K314" s="22"/>
      <c r="L314" s="23"/>
      <c r="M314" s="23"/>
      <c r="N314" s="23"/>
      <c r="O314" s="22"/>
      <c r="P314" s="24"/>
    </row>
    <row r="315" spans="7:16" ht="15" x14ac:dyDescent="0.25">
      <c r="G315" s="27"/>
      <c r="H315" s="21"/>
      <c r="I315" s="22"/>
      <c r="J315" s="22"/>
      <c r="K315" s="22"/>
      <c r="L315" s="23"/>
      <c r="M315" s="23"/>
      <c r="N315" s="23"/>
      <c r="O315" s="22"/>
      <c r="P315" s="24"/>
    </row>
    <row r="316" spans="7:16" ht="15" x14ac:dyDescent="0.25">
      <c r="G316" s="27"/>
      <c r="H316" s="21"/>
      <c r="I316" s="22"/>
      <c r="J316" s="22"/>
      <c r="K316" s="22"/>
      <c r="L316" s="23"/>
      <c r="M316" s="23"/>
      <c r="N316" s="23"/>
      <c r="O316" s="22"/>
      <c r="P316" s="24"/>
    </row>
    <row r="317" spans="7:16" ht="15" x14ac:dyDescent="0.25">
      <c r="G317" s="25"/>
      <c r="H317" s="21"/>
      <c r="I317" s="22"/>
      <c r="J317" s="22"/>
      <c r="K317" s="22"/>
      <c r="L317" s="23"/>
      <c r="M317" s="23"/>
      <c r="N317" s="23"/>
      <c r="O317" s="22"/>
      <c r="P317" s="24"/>
    </row>
    <row r="318" spans="7:16" ht="15" x14ac:dyDescent="0.25">
      <c r="G318" s="27"/>
      <c r="H318" s="21"/>
      <c r="I318" s="22"/>
      <c r="J318" s="22"/>
      <c r="K318" s="22"/>
      <c r="L318" s="23"/>
      <c r="M318" s="23"/>
      <c r="N318" s="23"/>
      <c r="O318" s="22"/>
      <c r="P318" s="24"/>
    </row>
    <row r="319" spans="7:16" ht="15" x14ac:dyDescent="0.25">
      <c r="G319" s="25"/>
      <c r="H319" s="21"/>
      <c r="I319" s="22"/>
      <c r="J319" s="22"/>
      <c r="K319" s="22"/>
      <c r="L319" s="23"/>
      <c r="M319" s="23"/>
      <c r="N319" s="23"/>
      <c r="O319" s="22"/>
      <c r="P319" s="24"/>
    </row>
    <row r="320" spans="7:16" ht="15" x14ac:dyDescent="0.25">
      <c r="G320" s="25"/>
      <c r="H320" s="21"/>
      <c r="I320" s="22"/>
      <c r="J320" s="22"/>
      <c r="K320" s="22"/>
      <c r="L320" s="23"/>
      <c r="M320" s="23"/>
      <c r="N320" s="23"/>
      <c r="O320" s="22"/>
      <c r="P320" s="24"/>
    </row>
    <row r="321" spans="7:16" ht="15" x14ac:dyDescent="0.25">
      <c r="G321" s="27"/>
      <c r="H321" s="21"/>
      <c r="I321" s="22"/>
      <c r="J321" s="22"/>
      <c r="K321" s="22"/>
      <c r="L321" s="23"/>
      <c r="M321" s="23"/>
      <c r="N321" s="23"/>
      <c r="O321" s="22"/>
      <c r="P321" s="24"/>
    </row>
    <row r="322" spans="7:16" ht="15" x14ac:dyDescent="0.25">
      <c r="G322" s="27"/>
      <c r="H322" s="21"/>
      <c r="I322" s="22"/>
      <c r="J322" s="22"/>
      <c r="K322" s="22"/>
      <c r="L322" s="23"/>
      <c r="M322" s="23"/>
      <c r="N322" s="23"/>
      <c r="O322" s="22"/>
      <c r="P322" s="24"/>
    </row>
    <row r="323" spans="7:16" ht="15" x14ac:dyDescent="0.25">
      <c r="G323" s="25"/>
      <c r="H323" s="21"/>
      <c r="I323" s="22"/>
      <c r="J323" s="22"/>
      <c r="K323" s="22"/>
      <c r="L323" s="23"/>
      <c r="M323" s="23"/>
      <c r="N323" s="23"/>
      <c r="O323" s="22"/>
      <c r="P323" s="24"/>
    </row>
    <row r="324" spans="7:16" ht="15" x14ac:dyDescent="0.25">
      <c r="G324" s="27"/>
      <c r="H324" s="21"/>
      <c r="I324" s="22"/>
      <c r="J324" s="22"/>
      <c r="K324" s="22"/>
      <c r="L324" s="23"/>
      <c r="M324" s="23"/>
      <c r="N324" s="23"/>
      <c r="O324" s="22"/>
      <c r="P324" s="24"/>
    </row>
    <row r="325" spans="7:16" ht="15" x14ac:dyDescent="0.25">
      <c r="G325" s="25"/>
      <c r="H325" s="21"/>
      <c r="I325" s="22"/>
      <c r="J325" s="22"/>
      <c r="K325" s="22"/>
      <c r="L325" s="23"/>
      <c r="M325" s="23"/>
      <c r="N325" s="23"/>
      <c r="O325" s="22"/>
      <c r="P325" s="24"/>
    </row>
    <row r="326" spans="7:16" ht="15" x14ac:dyDescent="0.25">
      <c r="G326" s="25"/>
      <c r="H326" s="21"/>
      <c r="I326" s="22"/>
      <c r="J326" s="22"/>
      <c r="K326" s="22"/>
      <c r="L326" s="23"/>
      <c r="M326" s="23"/>
      <c r="N326" s="23"/>
      <c r="O326" s="22"/>
      <c r="P326" s="24"/>
    </row>
    <row r="327" spans="7:16" ht="15" x14ac:dyDescent="0.25">
      <c r="G327" s="25"/>
      <c r="H327" s="21"/>
      <c r="I327" s="22"/>
      <c r="J327" s="22"/>
      <c r="K327" s="22"/>
      <c r="L327" s="23"/>
      <c r="M327" s="23"/>
      <c r="N327" s="23"/>
      <c r="O327" s="22"/>
      <c r="P327" s="24"/>
    </row>
    <row r="328" spans="7:16" ht="15" x14ac:dyDescent="0.25">
      <c r="G328" s="25"/>
      <c r="H328" s="21"/>
      <c r="I328" s="22"/>
      <c r="J328" s="22"/>
      <c r="K328" s="22"/>
      <c r="L328" s="23"/>
      <c r="M328" s="23"/>
      <c r="N328" s="23"/>
      <c r="O328" s="22"/>
      <c r="P328" s="24"/>
    </row>
    <row r="329" spans="7:16" ht="15" x14ac:dyDescent="0.25">
      <c r="G329" s="25"/>
      <c r="H329" s="21"/>
      <c r="I329" s="22"/>
      <c r="J329" s="22"/>
      <c r="K329" s="22"/>
      <c r="L329" s="23"/>
      <c r="M329" s="23"/>
      <c r="N329" s="23"/>
      <c r="O329" s="22"/>
      <c r="P329" s="24"/>
    </row>
    <row r="330" spans="7:16" ht="15" x14ac:dyDescent="0.25">
      <c r="G330" s="25"/>
      <c r="H330" s="21"/>
      <c r="I330" s="22"/>
      <c r="J330" s="22"/>
      <c r="K330" s="22"/>
      <c r="L330" s="23"/>
      <c r="M330" s="23"/>
      <c r="N330" s="23"/>
      <c r="O330" s="22"/>
      <c r="P330" s="24"/>
    </row>
    <row r="331" spans="7:16" ht="15" x14ac:dyDescent="0.25">
      <c r="G331" s="25"/>
      <c r="H331" s="21"/>
      <c r="I331" s="22"/>
      <c r="J331" s="22"/>
      <c r="K331" s="22"/>
      <c r="L331" s="23"/>
      <c r="M331" s="23"/>
      <c r="N331" s="23"/>
      <c r="O331" s="22"/>
      <c r="P331" s="24"/>
    </row>
    <row r="332" spans="7:16" ht="15" x14ac:dyDescent="0.25">
      <c r="G332" s="27"/>
      <c r="H332" s="21"/>
      <c r="I332" s="22"/>
      <c r="J332" s="22"/>
      <c r="K332" s="22"/>
      <c r="L332" s="23"/>
      <c r="M332" s="23"/>
      <c r="N332" s="23"/>
      <c r="O332" s="22"/>
      <c r="P332" s="24"/>
    </row>
    <row r="333" spans="7:16" ht="15" x14ac:dyDescent="0.25">
      <c r="G333" s="27"/>
      <c r="H333" s="21"/>
      <c r="I333" s="22"/>
      <c r="J333" s="22"/>
      <c r="K333" s="22"/>
      <c r="L333" s="23"/>
      <c r="M333" s="23"/>
      <c r="N333" s="23"/>
      <c r="O333" s="22"/>
      <c r="P333" s="24"/>
    </row>
    <row r="334" spans="7:16" ht="15" x14ac:dyDescent="0.25">
      <c r="G334" s="25"/>
      <c r="H334" s="21"/>
      <c r="I334" s="22"/>
      <c r="J334" s="22"/>
      <c r="K334" s="22"/>
      <c r="L334" s="23"/>
      <c r="M334" s="23"/>
      <c r="N334" s="23"/>
      <c r="O334" s="22"/>
      <c r="P334" s="24"/>
    </row>
    <row r="335" spans="7:16" ht="15" x14ac:dyDescent="0.25">
      <c r="G335" s="20"/>
      <c r="H335" s="21"/>
      <c r="I335" s="22"/>
      <c r="J335" s="22"/>
      <c r="K335" s="22"/>
      <c r="L335" s="23"/>
      <c r="M335" s="23"/>
      <c r="N335" s="23"/>
      <c r="O335" s="22"/>
      <c r="P335" s="24"/>
    </row>
    <row r="336" spans="7:16" ht="15" x14ac:dyDescent="0.25">
      <c r="G336" s="20"/>
      <c r="H336" s="21"/>
      <c r="I336" s="22"/>
      <c r="J336" s="22"/>
      <c r="K336" s="22"/>
      <c r="L336" s="23"/>
      <c r="M336" s="23"/>
      <c r="N336" s="23"/>
      <c r="O336" s="22"/>
      <c r="P336" s="24"/>
    </row>
    <row r="337" spans="7:16" ht="15" x14ac:dyDescent="0.25">
      <c r="G337" s="20"/>
      <c r="H337" s="21"/>
      <c r="I337" s="22"/>
      <c r="J337" s="22"/>
      <c r="K337" s="22"/>
      <c r="L337" s="23"/>
      <c r="M337" s="23"/>
      <c r="N337" s="23"/>
      <c r="O337" s="22"/>
      <c r="P337" s="24"/>
    </row>
    <row r="338" spans="7:16" ht="15" x14ac:dyDescent="0.25">
      <c r="G338" s="20"/>
      <c r="H338" s="21"/>
      <c r="I338" s="22"/>
      <c r="J338" s="22"/>
      <c r="K338" s="22"/>
      <c r="L338" s="23"/>
      <c r="M338" s="23"/>
      <c r="O338" s="22"/>
      <c r="P338" s="24"/>
    </row>
    <row r="339" spans="7:16" ht="15" x14ac:dyDescent="0.25">
      <c r="G339" s="20"/>
      <c r="H339" s="21"/>
      <c r="I339" s="22"/>
      <c r="J339" s="22"/>
      <c r="K339" s="22"/>
      <c r="L339" s="23"/>
      <c r="M339" s="23"/>
      <c r="O339" s="22"/>
      <c r="P339" s="24"/>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800-000000000000}">
      <formula1>TRIADA</formula1>
    </dataValidation>
    <dataValidation type="list" allowBlank="1" showInputMessage="1" showErrorMessage="1" sqref="K1" xr:uid="{00000000-0002-0000-08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8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7"/>
  <dimension ref="B1:G47"/>
  <sheetViews>
    <sheetView topLeftCell="A2" workbookViewId="0">
      <selection activeCell="E5" sqref="E5"/>
    </sheetView>
  </sheetViews>
  <sheetFormatPr baseColWidth="10" defaultRowHeight="15" x14ac:dyDescent="0.25"/>
  <cols>
    <col min="2" max="2" width="6" style="15" customWidth="1"/>
    <col min="3" max="3" width="22.7109375" style="15" customWidth="1"/>
    <col min="4" max="4" width="18.28515625" style="15" bestFit="1" customWidth="1"/>
    <col min="5" max="5" width="30.28515625" style="15" customWidth="1"/>
    <col min="6" max="7" width="22.42578125" style="15" bestFit="1" customWidth="1"/>
  </cols>
  <sheetData>
    <row r="1" spans="2:7" x14ac:dyDescent="0.25">
      <c r="B1" s="13"/>
      <c r="C1" s="13"/>
      <c r="D1" s="13"/>
      <c r="E1" s="13"/>
      <c r="F1" s="13"/>
      <c r="G1" s="13"/>
    </row>
    <row r="2" spans="2:7" x14ac:dyDescent="0.25">
      <c r="B2" s="46" t="s">
        <v>4</v>
      </c>
      <c r="C2" s="621" t="s">
        <v>6</v>
      </c>
      <c r="D2" s="621"/>
      <c r="E2" s="621"/>
      <c r="F2" s="621"/>
      <c r="G2" s="622"/>
    </row>
    <row r="3" spans="2:7" x14ac:dyDescent="0.25">
      <c r="B3" s="49" t="s">
        <v>4</v>
      </c>
      <c r="C3" s="63" t="s">
        <v>1100</v>
      </c>
      <c r="D3" s="42" t="s">
        <v>1101</v>
      </c>
      <c r="E3" s="42" t="s">
        <v>1097</v>
      </c>
      <c r="F3" s="63" t="s">
        <v>1102</v>
      </c>
      <c r="G3" s="64" t="s">
        <v>1094</v>
      </c>
    </row>
    <row r="4" spans="2:7" x14ac:dyDescent="0.25">
      <c r="B4" s="49" t="s">
        <v>4</v>
      </c>
      <c r="C4" s="42">
        <v>1</v>
      </c>
      <c r="D4" s="42">
        <v>2</v>
      </c>
      <c r="E4" s="42">
        <v>3</v>
      </c>
      <c r="F4" s="42">
        <v>4</v>
      </c>
      <c r="G4" s="43">
        <v>5</v>
      </c>
    </row>
    <row r="5" spans="2:7" ht="41.25" customHeight="1" x14ac:dyDescent="0.25">
      <c r="B5" s="42">
        <v>1</v>
      </c>
      <c r="C5" s="50" t="s">
        <v>630</v>
      </c>
      <c r="D5" s="50" t="s">
        <v>631</v>
      </c>
      <c r="E5" s="51" t="s">
        <v>632</v>
      </c>
      <c r="F5" s="52" t="s">
        <v>633</v>
      </c>
      <c r="G5" s="53" t="s">
        <v>634</v>
      </c>
    </row>
    <row r="6" spans="2:7" ht="41.25" customHeight="1" x14ac:dyDescent="0.25">
      <c r="B6" s="42">
        <v>2</v>
      </c>
      <c r="C6" s="50" t="s">
        <v>637</v>
      </c>
      <c r="D6" s="50" t="s">
        <v>638</v>
      </c>
      <c r="E6" s="51" t="s">
        <v>639</v>
      </c>
      <c r="F6" s="52" t="s">
        <v>640</v>
      </c>
      <c r="G6" s="54" t="s">
        <v>641</v>
      </c>
    </row>
    <row r="7" spans="2:7" ht="41.25" customHeight="1" x14ac:dyDescent="0.25">
      <c r="B7" s="42">
        <v>3</v>
      </c>
      <c r="C7" s="50" t="s">
        <v>644</v>
      </c>
      <c r="D7" s="51" t="s">
        <v>639</v>
      </c>
      <c r="E7" s="52" t="s">
        <v>645</v>
      </c>
      <c r="F7" s="55" t="s">
        <v>646</v>
      </c>
      <c r="G7" s="54" t="s">
        <v>647</v>
      </c>
    </row>
    <row r="8" spans="2:7" ht="41.25" customHeight="1" x14ac:dyDescent="0.25">
      <c r="B8" s="42">
        <v>4</v>
      </c>
      <c r="C8" s="51" t="s">
        <v>9</v>
      </c>
      <c r="D8" s="52" t="s">
        <v>640</v>
      </c>
      <c r="E8" s="52" t="s">
        <v>650</v>
      </c>
      <c r="F8" s="55" t="s">
        <v>651</v>
      </c>
      <c r="G8" s="54" t="s">
        <v>652</v>
      </c>
    </row>
    <row r="9" spans="2:7" ht="41.25" customHeight="1" x14ac:dyDescent="0.25">
      <c r="B9" s="56">
        <v>5</v>
      </c>
      <c r="C9" s="57" t="s">
        <v>634</v>
      </c>
      <c r="D9" s="57" t="s">
        <v>655</v>
      </c>
      <c r="E9" s="71" t="s">
        <v>647</v>
      </c>
      <c r="F9" s="58" t="s">
        <v>652</v>
      </c>
      <c r="G9" s="59" t="s">
        <v>657</v>
      </c>
    </row>
    <row r="11" spans="2:7" x14ac:dyDescent="0.25">
      <c r="B11" s="63"/>
      <c r="C11" s="42"/>
      <c r="D11" s="34"/>
      <c r="E11" s="34"/>
      <c r="F11" s="34"/>
    </row>
    <row r="12" spans="2:7" x14ac:dyDescent="0.25">
      <c r="B12" s="67"/>
      <c r="C12" s="42"/>
      <c r="D12" s="34"/>
      <c r="E12" s="34"/>
      <c r="F12" s="34"/>
    </row>
    <row r="13" spans="2:7" x14ac:dyDescent="0.25">
      <c r="B13" s="67"/>
      <c r="C13" s="42"/>
      <c r="D13" s="34"/>
      <c r="E13" s="34"/>
      <c r="F13" s="34"/>
    </row>
    <row r="14" spans="2:7" x14ac:dyDescent="0.25">
      <c r="B14" s="67"/>
      <c r="C14" s="42"/>
      <c r="D14" s="34"/>
      <c r="E14" s="34"/>
      <c r="F14" s="34"/>
      <c r="G14" s="65"/>
    </row>
    <row r="15" spans="2:7" x14ac:dyDescent="0.25">
      <c r="B15" s="67"/>
      <c r="C15" s="42"/>
      <c r="D15" s="34"/>
      <c r="E15" s="42"/>
      <c r="F15" s="34"/>
      <c r="G15" s="42"/>
    </row>
    <row r="16" spans="2:7" x14ac:dyDescent="0.25">
      <c r="B16" s="68"/>
      <c r="C16" s="42"/>
      <c r="D16" s="34"/>
      <c r="E16" s="34"/>
      <c r="F16" s="34"/>
      <c r="G16" s="65"/>
    </row>
    <row r="17" spans="2:6" x14ac:dyDescent="0.25">
      <c r="B17" s="68"/>
      <c r="C17" s="42"/>
      <c r="D17" s="34"/>
      <c r="E17" s="34"/>
      <c r="F17" s="34"/>
    </row>
    <row r="18" spans="2:6" x14ac:dyDescent="0.25">
      <c r="B18" s="14"/>
    </row>
    <row r="19" spans="2:6" x14ac:dyDescent="0.25">
      <c r="B19" s="14"/>
    </row>
    <row r="20" spans="2:6" x14ac:dyDescent="0.25">
      <c r="B20" s="14"/>
    </row>
    <row r="21" spans="2:6" x14ac:dyDescent="0.25">
      <c r="B21" s="14"/>
    </row>
    <row r="22" spans="2:6" x14ac:dyDescent="0.25">
      <c r="B22" s="14"/>
    </row>
    <row r="23" spans="2:6" x14ac:dyDescent="0.25">
      <c r="B23" s="14"/>
    </row>
    <row r="24" spans="2:6" x14ac:dyDescent="0.25">
      <c r="B24" s="14"/>
    </row>
    <row r="25" spans="2:6" x14ac:dyDescent="0.25">
      <c r="B25" s="14"/>
    </row>
    <row r="26" spans="2:6" x14ac:dyDescent="0.25">
      <c r="B26" s="14"/>
    </row>
    <row r="27" spans="2:6" x14ac:dyDescent="0.25">
      <c r="B27" s="14"/>
    </row>
    <row r="28" spans="2:6" x14ac:dyDescent="0.25">
      <c r="B28" s="14"/>
    </row>
    <row r="29" spans="2:6" x14ac:dyDescent="0.25">
      <c r="B29" s="14"/>
    </row>
    <row r="30" spans="2:6" x14ac:dyDescent="0.25">
      <c r="B30" s="14"/>
    </row>
    <row r="31" spans="2:6" x14ac:dyDescent="0.25">
      <c r="B31" s="14"/>
    </row>
    <row r="32" spans="2:6" x14ac:dyDescent="0.25">
      <c r="B32" s="14"/>
    </row>
    <row r="33" spans="2:2" x14ac:dyDescent="0.25">
      <c r="B33" s="1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40"/>
    <col min="7" max="7" width="15.28515625" style="40" customWidth="1"/>
    <col min="8" max="8" width="17" style="40" customWidth="1"/>
    <col min="9" max="9" width="7.42578125" style="40"/>
    <col min="10" max="10" width="16.7109375" style="40" bestFit="1" customWidth="1"/>
    <col min="11" max="11" width="40.7109375" style="40" customWidth="1"/>
    <col min="12" max="12" width="7.42578125" style="40"/>
    <col min="13" max="13" width="1.42578125" style="40" bestFit="1" customWidth="1"/>
    <col min="14" max="14" width="7.42578125" style="40"/>
    <col min="15" max="15" width="45.7109375" style="40" bestFit="1" customWidth="1"/>
    <col min="16" max="16" width="1.42578125" style="40" bestFit="1" customWidth="1"/>
    <col min="17" max="17" width="7.42578125" style="40"/>
    <col min="18" max="18" width="1.42578125" style="40" bestFit="1" customWidth="1"/>
    <col min="19" max="20" width="7.42578125" style="40"/>
    <col min="21" max="21" width="16.7109375" style="40" bestFit="1" customWidth="1"/>
    <col min="22" max="22" width="21.42578125" style="40" bestFit="1" customWidth="1"/>
    <col min="23" max="16384" width="7.42578125" style="40"/>
  </cols>
  <sheetData>
    <row r="1" spans="1:51" s="39" customFormat="1" x14ac:dyDescent="0.2">
      <c r="A1" s="39" t="s">
        <v>331</v>
      </c>
      <c r="B1" s="39" t="s">
        <v>1</v>
      </c>
      <c r="C1" s="40" t="s">
        <v>4</v>
      </c>
      <c r="D1" s="40" t="s">
        <v>332</v>
      </c>
      <c r="E1" s="40" t="s">
        <v>333</v>
      </c>
      <c r="F1" s="40" t="s">
        <v>334</v>
      </c>
      <c r="G1" s="40" t="s">
        <v>335</v>
      </c>
      <c r="H1" s="40"/>
      <c r="I1" s="40" t="s">
        <v>4</v>
      </c>
      <c r="J1" s="39" t="s">
        <v>5</v>
      </c>
      <c r="K1" s="39" t="s">
        <v>6</v>
      </c>
      <c r="L1" s="40" t="s">
        <v>4</v>
      </c>
      <c r="N1" s="627" t="s">
        <v>336</v>
      </c>
      <c r="O1" s="627"/>
      <c r="P1" s="39" t="s">
        <v>4</v>
      </c>
      <c r="Q1" s="39" t="s">
        <v>337</v>
      </c>
      <c r="R1" s="39" t="s">
        <v>4</v>
      </c>
      <c r="S1" s="39" t="s">
        <v>338</v>
      </c>
      <c r="T1" s="39" t="s">
        <v>339</v>
      </c>
      <c r="U1" s="39" t="s">
        <v>2</v>
      </c>
      <c r="V1" s="39" t="s">
        <v>340</v>
      </c>
      <c r="W1" s="39" t="s">
        <v>341</v>
      </c>
      <c r="X1" s="39" t="s">
        <v>342</v>
      </c>
      <c r="Y1" s="39" t="s">
        <v>343</v>
      </c>
      <c r="Z1" s="39" t="s">
        <v>344</v>
      </c>
      <c r="AA1" s="39" t="s">
        <v>345</v>
      </c>
      <c r="AB1" s="39" t="s">
        <v>346</v>
      </c>
      <c r="AC1" s="39" t="s">
        <v>347</v>
      </c>
      <c r="AD1" s="39" t="s">
        <v>348</v>
      </c>
      <c r="AE1" s="39" t="s">
        <v>349</v>
      </c>
      <c r="AF1" s="39" t="s">
        <v>350</v>
      </c>
      <c r="AG1" s="39" t="s">
        <v>351</v>
      </c>
      <c r="AH1" s="39" t="s">
        <v>352</v>
      </c>
      <c r="AI1" s="39" t="s">
        <v>353</v>
      </c>
      <c r="AJ1" s="39" t="s">
        <v>354</v>
      </c>
      <c r="AK1" s="39" t="s">
        <v>355</v>
      </c>
      <c r="AL1" s="39" t="s">
        <v>356</v>
      </c>
      <c r="AM1" s="39" t="s">
        <v>357</v>
      </c>
      <c r="AN1" s="39" t="s">
        <v>358</v>
      </c>
      <c r="AO1" s="39" t="s">
        <v>359</v>
      </c>
      <c r="AP1" s="39" t="s">
        <v>360</v>
      </c>
      <c r="AQ1" s="39" t="s">
        <v>361</v>
      </c>
      <c r="AR1" s="39" t="s">
        <v>362</v>
      </c>
      <c r="AS1" s="39" t="s">
        <v>363</v>
      </c>
      <c r="AT1" s="39" t="s">
        <v>364</v>
      </c>
      <c r="AU1" s="39" t="s">
        <v>365</v>
      </c>
      <c r="AV1" s="39" t="s">
        <v>366</v>
      </c>
      <c r="AW1" s="39" t="s">
        <v>367</v>
      </c>
      <c r="AX1" s="39" t="s">
        <v>368</v>
      </c>
      <c r="AY1" s="39" t="s">
        <v>369</v>
      </c>
    </row>
    <row r="2" spans="1:51" ht="22.5" x14ac:dyDescent="0.2">
      <c r="A2" s="40">
        <v>1</v>
      </c>
      <c r="B2" s="41" t="s">
        <v>370</v>
      </c>
      <c r="C2" s="40" t="s">
        <v>4</v>
      </c>
      <c r="D2" s="40">
        <v>5</v>
      </c>
      <c r="E2" s="40" t="s">
        <v>338</v>
      </c>
      <c r="F2" s="40" t="s">
        <v>371</v>
      </c>
      <c r="G2" s="40" t="s">
        <v>372</v>
      </c>
      <c r="H2" s="40" t="s">
        <v>373</v>
      </c>
      <c r="I2" s="40" t="s">
        <v>4</v>
      </c>
      <c r="J2" s="40" t="s">
        <v>1085</v>
      </c>
      <c r="K2" s="63" t="s">
        <v>1090</v>
      </c>
      <c r="L2" s="40" t="s">
        <v>4</v>
      </c>
      <c r="N2" s="40">
        <v>1</v>
      </c>
      <c r="O2" s="40" t="s">
        <v>446</v>
      </c>
      <c r="P2" s="40" t="s">
        <v>4</v>
      </c>
      <c r="Q2" s="40" t="s">
        <v>370</v>
      </c>
      <c r="R2" s="40" t="s">
        <v>4</v>
      </c>
      <c r="S2" s="40" t="s">
        <v>372</v>
      </c>
      <c r="T2" s="40" t="s">
        <v>372</v>
      </c>
      <c r="U2" s="40" t="s">
        <v>372</v>
      </c>
      <c r="V2" s="40" t="s">
        <v>372</v>
      </c>
      <c r="W2" s="40" t="s">
        <v>372</v>
      </c>
      <c r="X2" s="40" t="s">
        <v>372</v>
      </c>
      <c r="Y2" s="40" t="s">
        <v>372</v>
      </c>
      <c r="Z2" s="40" t="s">
        <v>372</v>
      </c>
      <c r="AA2" s="40" t="s">
        <v>372</v>
      </c>
      <c r="AB2" s="40" t="s">
        <v>372</v>
      </c>
      <c r="AC2" s="40" t="s">
        <v>372</v>
      </c>
      <c r="AD2" s="40" t="s">
        <v>372</v>
      </c>
      <c r="AE2" s="40" t="s">
        <v>372</v>
      </c>
      <c r="AF2" s="40" t="s">
        <v>372</v>
      </c>
      <c r="AG2" s="40" t="s">
        <v>372</v>
      </c>
      <c r="AH2" s="40" t="s">
        <v>372</v>
      </c>
      <c r="AI2" s="40" t="s">
        <v>372</v>
      </c>
      <c r="AJ2" s="40" t="s">
        <v>372</v>
      </c>
      <c r="AK2" s="40" t="s">
        <v>372</v>
      </c>
      <c r="AL2" s="40" t="s">
        <v>372</v>
      </c>
      <c r="AM2" s="40" t="s">
        <v>372</v>
      </c>
      <c r="AN2" s="40" t="s">
        <v>372</v>
      </c>
      <c r="AO2" s="40" t="s">
        <v>372</v>
      </c>
      <c r="AP2" s="40" t="s">
        <v>372</v>
      </c>
      <c r="AQ2" s="40" t="s">
        <v>372</v>
      </c>
      <c r="AR2" s="40" t="s">
        <v>372</v>
      </c>
      <c r="AS2" s="40" t="s">
        <v>372</v>
      </c>
      <c r="AT2" s="40" t="s">
        <v>372</v>
      </c>
      <c r="AU2" s="40" t="s">
        <v>372</v>
      </c>
      <c r="AV2" s="40" t="s">
        <v>372</v>
      </c>
      <c r="AW2" s="40" t="s">
        <v>372</v>
      </c>
      <c r="AX2" s="40" t="s">
        <v>372</v>
      </c>
      <c r="AY2" s="40" t="s">
        <v>372</v>
      </c>
    </row>
    <row r="3" spans="1:51" x14ac:dyDescent="0.2">
      <c r="A3" s="40">
        <v>5</v>
      </c>
      <c r="B3" s="41" t="s">
        <v>338</v>
      </c>
      <c r="C3" s="40" t="s">
        <v>4</v>
      </c>
      <c r="D3" s="40">
        <v>5</v>
      </c>
      <c r="E3" s="40" t="s">
        <v>338</v>
      </c>
      <c r="F3" s="40" t="s">
        <v>376</v>
      </c>
      <c r="G3" s="40" t="s">
        <v>377</v>
      </c>
      <c r="H3" s="40" t="s">
        <v>378</v>
      </c>
      <c r="I3" s="40" t="s">
        <v>4</v>
      </c>
      <c r="J3" s="40" t="s">
        <v>1086</v>
      </c>
      <c r="K3" s="42" t="s">
        <v>1091</v>
      </c>
      <c r="L3" s="40" t="s">
        <v>4</v>
      </c>
      <c r="N3" s="40">
        <v>2</v>
      </c>
      <c r="O3" s="40" t="s">
        <v>11</v>
      </c>
      <c r="P3" s="40" t="s">
        <v>4</v>
      </c>
      <c r="Q3" s="40" t="s">
        <v>382</v>
      </c>
      <c r="R3" s="40" t="s">
        <v>4</v>
      </c>
      <c r="S3" s="40" t="s">
        <v>377</v>
      </c>
      <c r="T3" s="40" t="s">
        <v>383</v>
      </c>
      <c r="U3" s="40" t="s">
        <v>384</v>
      </c>
      <c r="V3" s="40" t="s">
        <v>385</v>
      </c>
      <c r="W3" s="40" t="s">
        <v>386</v>
      </c>
      <c r="X3" s="40" t="s">
        <v>387</v>
      </c>
      <c r="Y3" s="40" t="s">
        <v>388</v>
      </c>
      <c r="Z3" s="40" t="s">
        <v>389</v>
      </c>
      <c r="AA3" s="40" t="s">
        <v>390</v>
      </c>
      <c r="AB3" s="40" t="s">
        <v>391</v>
      </c>
      <c r="AC3" s="40" t="s">
        <v>392</v>
      </c>
      <c r="AD3" s="40" t="s">
        <v>393</v>
      </c>
      <c r="AE3" s="40" t="s">
        <v>394</v>
      </c>
      <c r="AF3" s="40" t="s">
        <v>395</v>
      </c>
      <c r="AG3" s="40" t="s">
        <v>396</v>
      </c>
      <c r="AH3" s="40" t="s">
        <v>397</v>
      </c>
      <c r="AI3" s="40" t="s">
        <v>398</v>
      </c>
      <c r="AJ3" s="40" t="s">
        <v>399</v>
      </c>
      <c r="AK3" s="40" t="s">
        <v>400</v>
      </c>
      <c r="AL3" s="40" t="s">
        <v>401</v>
      </c>
      <c r="AM3" s="40" t="s">
        <v>402</v>
      </c>
      <c r="AN3" s="40" t="s">
        <v>403</v>
      </c>
      <c r="AO3" s="40" t="s">
        <v>404</v>
      </c>
      <c r="AP3" s="40" t="s">
        <v>405</v>
      </c>
      <c r="AQ3" s="40" t="s">
        <v>406</v>
      </c>
      <c r="AR3" s="40" t="s">
        <v>407</v>
      </c>
      <c r="AS3" s="40" t="s">
        <v>408</v>
      </c>
      <c r="AT3" s="40" t="s">
        <v>409</v>
      </c>
      <c r="AU3" s="40" t="s">
        <v>410</v>
      </c>
      <c r="AV3" s="40" t="s">
        <v>410</v>
      </c>
      <c r="AW3" s="40" t="s">
        <v>410</v>
      </c>
      <c r="AX3" s="40" t="s">
        <v>410</v>
      </c>
      <c r="AY3" s="40" t="s">
        <v>410</v>
      </c>
    </row>
    <row r="4" spans="1:51" x14ac:dyDescent="0.2">
      <c r="A4" s="40">
        <v>8</v>
      </c>
      <c r="B4" s="41" t="s">
        <v>339</v>
      </c>
      <c r="C4" s="40" t="s">
        <v>4</v>
      </c>
      <c r="D4" s="40">
        <v>5</v>
      </c>
      <c r="E4" s="40" t="s">
        <v>338</v>
      </c>
      <c r="F4" s="40" t="s">
        <v>411</v>
      </c>
      <c r="G4" s="40" t="s">
        <v>412</v>
      </c>
      <c r="H4" s="40" t="s">
        <v>413</v>
      </c>
      <c r="I4" s="40" t="s">
        <v>4</v>
      </c>
      <c r="J4" s="40" t="s">
        <v>1087</v>
      </c>
      <c r="K4" s="42" t="s">
        <v>1092</v>
      </c>
      <c r="L4" s="40" t="s">
        <v>4</v>
      </c>
      <c r="N4" s="40">
        <v>3</v>
      </c>
      <c r="O4" s="40" t="s">
        <v>381</v>
      </c>
      <c r="P4" s="40" t="s">
        <v>4</v>
      </c>
      <c r="S4" s="40" t="s">
        <v>412</v>
      </c>
      <c r="T4" s="40" t="s">
        <v>416</v>
      </c>
      <c r="U4" s="40" t="s">
        <v>417</v>
      </c>
      <c r="V4" s="40" t="s">
        <v>418</v>
      </c>
      <c r="W4" s="40" t="s">
        <v>419</v>
      </c>
      <c r="X4" s="40" t="s">
        <v>420</v>
      </c>
      <c r="Y4" s="40" t="s">
        <v>421</v>
      </c>
      <c r="Z4" s="40" t="s">
        <v>422</v>
      </c>
      <c r="AA4" s="40" t="s">
        <v>423</v>
      </c>
      <c r="AB4" s="40" t="s">
        <v>424</v>
      </c>
      <c r="AC4" s="40" t="s">
        <v>425</v>
      </c>
      <c r="AD4" s="40" t="s">
        <v>426</v>
      </c>
      <c r="AE4" s="40" t="s">
        <v>427</v>
      </c>
      <c r="AF4" s="40" t="s">
        <v>428</v>
      </c>
      <c r="AG4" s="40" t="s">
        <v>429</v>
      </c>
      <c r="AH4" s="40" t="s">
        <v>430</v>
      </c>
      <c r="AI4" s="40" t="s">
        <v>431</v>
      </c>
      <c r="AJ4" s="40" t="s">
        <v>432</v>
      </c>
      <c r="AK4" s="40" t="s">
        <v>433</v>
      </c>
      <c r="AL4" s="40" t="s">
        <v>434</v>
      </c>
      <c r="AM4" s="40" t="s">
        <v>435</v>
      </c>
      <c r="AN4" s="40" t="s">
        <v>436</v>
      </c>
      <c r="AO4" s="40" t="s">
        <v>437</v>
      </c>
      <c r="AP4" s="40" t="s">
        <v>438</v>
      </c>
      <c r="AQ4" s="40" t="s">
        <v>439</v>
      </c>
      <c r="AR4" s="40" t="s">
        <v>440</v>
      </c>
      <c r="AS4" s="40" t="s">
        <v>441</v>
      </c>
      <c r="AT4" s="41"/>
      <c r="AU4" s="41"/>
      <c r="AV4" s="41"/>
      <c r="AW4" s="41"/>
      <c r="AX4" s="41"/>
      <c r="AY4" s="41"/>
    </row>
    <row r="5" spans="1:51" ht="22.5" x14ac:dyDescent="0.2">
      <c r="A5" s="40">
        <v>11</v>
      </c>
      <c r="B5" s="41" t="s">
        <v>2</v>
      </c>
      <c r="C5" s="40" t="s">
        <v>4</v>
      </c>
      <c r="D5" s="40">
        <v>5</v>
      </c>
      <c r="E5" s="40" t="s">
        <v>338</v>
      </c>
      <c r="F5" s="40" t="s">
        <v>442</v>
      </c>
      <c r="G5" s="40" t="s">
        <v>443</v>
      </c>
      <c r="H5" s="40" t="s">
        <v>444</v>
      </c>
      <c r="I5" s="40" t="s">
        <v>4</v>
      </c>
      <c r="J5" s="40" t="s">
        <v>1088</v>
      </c>
      <c r="K5" s="63" t="s">
        <v>1093</v>
      </c>
      <c r="L5" s="40" t="s">
        <v>4</v>
      </c>
      <c r="N5" s="40">
        <v>4</v>
      </c>
      <c r="O5" s="40" t="s">
        <v>375</v>
      </c>
      <c r="P5" s="40" t="s">
        <v>4</v>
      </c>
      <c r="S5" s="40" t="s">
        <v>443</v>
      </c>
      <c r="T5" s="40" t="s">
        <v>447</v>
      </c>
      <c r="U5" s="40" t="s">
        <v>448</v>
      </c>
      <c r="V5" s="40" t="s">
        <v>449</v>
      </c>
      <c r="W5" s="40" t="s">
        <v>450</v>
      </c>
      <c r="X5" s="40" t="s">
        <v>451</v>
      </c>
      <c r="Y5" s="40" t="s">
        <v>452</v>
      </c>
      <c r="Z5" s="40" t="s">
        <v>453</v>
      </c>
      <c r="AA5" s="40" t="s">
        <v>454</v>
      </c>
      <c r="AB5" s="40" t="s">
        <v>455</v>
      </c>
      <c r="AC5" s="40" t="s">
        <v>456</v>
      </c>
      <c r="AD5" s="40" t="s">
        <v>457</v>
      </c>
      <c r="AE5" s="40" t="s">
        <v>458</v>
      </c>
      <c r="AF5" s="40" t="s">
        <v>459</v>
      </c>
      <c r="AG5" s="40" t="s">
        <v>460</v>
      </c>
      <c r="AH5" s="40" t="s">
        <v>461</v>
      </c>
      <c r="AI5" s="40" t="s">
        <v>462</v>
      </c>
      <c r="AJ5" s="40" t="s">
        <v>463</v>
      </c>
      <c r="AK5" s="40" t="s">
        <v>464</v>
      </c>
      <c r="AL5" s="40" t="s">
        <v>465</v>
      </c>
      <c r="AM5" s="40" t="s">
        <v>466</v>
      </c>
      <c r="AN5" s="40" t="s">
        <v>467</v>
      </c>
      <c r="AO5" s="40" t="s">
        <v>468</v>
      </c>
      <c r="AP5" s="40" t="s">
        <v>469</v>
      </c>
      <c r="AQ5" s="40" t="s">
        <v>470</v>
      </c>
      <c r="AR5" s="40" t="s">
        <v>471</v>
      </c>
      <c r="AS5" s="40" t="s">
        <v>472</v>
      </c>
      <c r="AT5" s="41"/>
      <c r="AU5" s="41"/>
      <c r="AV5" s="41"/>
      <c r="AW5" s="41"/>
      <c r="AX5" s="41"/>
      <c r="AY5" s="41"/>
    </row>
    <row r="6" spans="1:51" x14ac:dyDescent="0.2">
      <c r="A6" s="40">
        <v>13</v>
      </c>
      <c r="B6" s="41" t="s">
        <v>340</v>
      </c>
      <c r="C6" s="40" t="s">
        <v>4</v>
      </c>
      <c r="D6" s="40">
        <v>5</v>
      </c>
      <c r="E6" s="40" t="s">
        <v>338</v>
      </c>
      <c r="F6" s="40" t="s">
        <v>473</v>
      </c>
      <c r="G6" s="40" t="s">
        <v>474</v>
      </c>
      <c r="H6" s="40" t="s">
        <v>475</v>
      </c>
      <c r="I6" s="40" t="s">
        <v>4</v>
      </c>
      <c r="J6" s="40" t="s">
        <v>1089</v>
      </c>
      <c r="K6" s="43" t="s">
        <v>1094</v>
      </c>
      <c r="L6" s="40" t="s">
        <v>4</v>
      </c>
      <c r="S6" s="40" t="s">
        <v>474</v>
      </c>
      <c r="T6" s="40" t="s">
        <v>478</v>
      </c>
      <c r="U6" s="40" t="s">
        <v>479</v>
      </c>
      <c r="V6" s="40" t="s">
        <v>480</v>
      </c>
      <c r="W6" s="40" t="s">
        <v>481</v>
      </c>
      <c r="X6" s="40" t="s">
        <v>482</v>
      </c>
      <c r="Y6" s="40" t="s">
        <v>483</v>
      </c>
      <c r="Z6" s="40" t="s">
        <v>484</v>
      </c>
      <c r="AA6" s="40" t="s">
        <v>485</v>
      </c>
      <c r="AB6" s="40" t="s">
        <v>486</v>
      </c>
      <c r="AC6" s="40" t="s">
        <v>487</v>
      </c>
      <c r="AD6" s="40" t="s">
        <v>488</v>
      </c>
      <c r="AE6" s="40" t="s">
        <v>489</v>
      </c>
      <c r="AF6" s="40" t="s">
        <v>490</v>
      </c>
      <c r="AG6" s="40" t="s">
        <v>491</v>
      </c>
      <c r="AH6" s="40" t="s">
        <v>492</v>
      </c>
      <c r="AI6" s="40" t="s">
        <v>493</v>
      </c>
      <c r="AJ6" s="40" t="s">
        <v>494</v>
      </c>
      <c r="AK6" s="41"/>
      <c r="AL6" s="40" t="s">
        <v>495</v>
      </c>
      <c r="AM6" s="40" t="s">
        <v>496</v>
      </c>
      <c r="AN6" s="40" t="s">
        <v>497</v>
      </c>
      <c r="AO6" s="40" t="s">
        <v>498</v>
      </c>
      <c r="AP6" s="40" t="s">
        <v>422</v>
      </c>
      <c r="AQ6" s="41"/>
      <c r="AR6" s="41"/>
      <c r="AS6" s="40" t="s">
        <v>499</v>
      </c>
      <c r="AT6" s="41"/>
      <c r="AU6" s="41"/>
      <c r="AV6" s="41"/>
      <c r="AW6" s="41"/>
      <c r="AX6" s="41"/>
      <c r="AY6" s="41"/>
    </row>
    <row r="7" spans="1:51" x14ac:dyDescent="0.2">
      <c r="A7" s="40">
        <v>15</v>
      </c>
      <c r="B7" s="41" t="s">
        <v>341</v>
      </c>
      <c r="C7" s="40" t="s">
        <v>4</v>
      </c>
      <c r="D7" s="40">
        <v>5</v>
      </c>
      <c r="E7" s="40" t="s">
        <v>338</v>
      </c>
      <c r="F7" s="40" t="s">
        <v>500</v>
      </c>
      <c r="G7" s="40" t="s">
        <v>501</v>
      </c>
      <c r="H7" s="40" t="s">
        <v>502</v>
      </c>
      <c r="I7" s="40" t="s">
        <v>4</v>
      </c>
      <c r="S7" s="40" t="s">
        <v>501</v>
      </c>
      <c r="T7" s="40" t="s">
        <v>503</v>
      </c>
      <c r="U7" s="40" t="s">
        <v>504</v>
      </c>
      <c r="V7" s="40" t="s">
        <v>505</v>
      </c>
      <c r="W7" s="40" t="s">
        <v>506</v>
      </c>
      <c r="X7" s="40" t="s">
        <v>436</v>
      </c>
      <c r="Y7" s="41"/>
      <c r="Z7" s="40" t="s">
        <v>436</v>
      </c>
      <c r="AA7" s="40" t="s">
        <v>507</v>
      </c>
      <c r="AB7" s="40" t="s">
        <v>508</v>
      </c>
      <c r="AC7" s="40" t="s">
        <v>509</v>
      </c>
      <c r="AD7" s="40" t="s">
        <v>510</v>
      </c>
      <c r="AE7" s="40" t="s">
        <v>511</v>
      </c>
      <c r="AF7" s="40" t="s">
        <v>512</v>
      </c>
      <c r="AG7" s="40" t="s">
        <v>513</v>
      </c>
      <c r="AH7" s="40" t="s">
        <v>514</v>
      </c>
      <c r="AI7" s="40" t="s">
        <v>515</v>
      </c>
      <c r="AJ7" s="40" t="s">
        <v>516</v>
      </c>
      <c r="AK7" s="41"/>
      <c r="AL7" s="40" t="s">
        <v>517</v>
      </c>
      <c r="AM7" s="40" t="s">
        <v>518</v>
      </c>
      <c r="AN7" s="41"/>
      <c r="AO7" s="40" t="s">
        <v>519</v>
      </c>
      <c r="AP7" s="40" t="s">
        <v>484</v>
      </c>
      <c r="AQ7" s="41"/>
      <c r="AR7" s="41"/>
      <c r="AS7" s="41"/>
      <c r="AT7" s="41"/>
      <c r="AU7" s="41"/>
      <c r="AV7" s="41"/>
      <c r="AW7" s="41"/>
      <c r="AX7" s="41"/>
      <c r="AY7" s="41"/>
    </row>
    <row r="8" spans="1:51" x14ac:dyDescent="0.2">
      <c r="A8" s="40">
        <v>17</v>
      </c>
      <c r="B8" s="41" t="s">
        <v>342</v>
      </c>
      <c r="C8" s="40" t="s">
        <v>4</v>
      </c>
      <c r="D8" s="40">
        <v>5</v>
      </c>
      <c r="E8" s="40" t="s">
        <v>338</v>
      </c>
      <c r="F8" s="40" t="s">
        <v>520</v>
      </c>
      <c r="G8" s="40" t="s">
        <v>521</v>
      </c>
      <c r="H8" s="40" t="s">
        <v>522</v>
      </c>
      <c r="I8" s="40" t="s">
        <v>4</v>
      </c>
      <c r="J8" s="40" t="str">
        <f>+UPPER(J2)</f>
        <v>RARO</v>
      </c>
      <c r="K8" s="40" t="str">
        <f>+UPPER(K2)</f>
        <v xml:space="preserve">LIGERAMENTE DAÑINO
</v>
      </c>
      <c r="S8" s="40" t="s">
        <v>521</v>
      </c>
      <c r="T8" s="40" t="s">
        <v>523</v>
      </c>
      <c r="U8" s="40" t="s">
        <v>524</v>
      </c>
      <c r="V8" s="40" t="s">
        <v>525</v>
      </c>
      <c r="W8" s="40" t="s">
        <v>526</v>
      </c>
      <c r="X8" s="40" t="s">
        <v>527</v>
      </c>
      <c r="Y8" s="41"/>
      <c r="Z8" s="40" t="s">
        <v>528</v>
      </c>
      <c r="AA8" s="41"/>
      <c r="AB8" s="40" t="s">
        <v>529</v>
      </c>
      <c r="AC8" s="40" t="s">
        <v>530</v>
      </c>
      <c r="AD8" s="41"/>
      <c r="AE8" s="41"/>
      <c r="AF8" s="41"/>
      <c r="AG8" s="40" t="s">
        <v>531</v>
      </c>
      <c r="AH8" s="41"/>
      <c r="AI8" s="40" t="s">
        <v>532</v>
      </c>
      <c r="AJ8" s="40" t="s">
        <v>533</v>
      </c>
      <c r="AK8" s="41"/>
      <c r="AL8" s="41"/>
      <c r="AM8" s="40" t="s">
        <v>534</v>
      </c>
      <c r="AN8" s="41"/>
      <c r="AO8" s="40" t="s">
        <v>535</v>
      </c>
      <c r="AP8" s="40" t="s">
        <v>536</v>
      </c>
      <c r="AQ8" s="41"/>
      <c r="AR8" s="41"/>
      <c r="AS8" s="41"/>
      <c r="AT8" s="41"/>
      <c r="AU8" s="41"/>
      <c r="AV8" s="41"/>
      <c r="AW8" s="41"/>
      <c r="AX8" s="41"/>
      <c r="AY8" s="41"/>
    </row>
    <row r="9" spans="1:51" x14ac:dyDescent="0.2">
      <c r="A9" s="40">
        <v>18</v>
      </c>
      <c r="B9" s="41" t="s">
        <v>343</v>
      </c>
      <c r="C9" s="40" t="s">
        <v>4</v>
      </c>
      <c r="D9" s="40">
        <v>5</v>
      </c>
      <c r="E9" s="40" t="s">
        <v>338</v>
      </c>
      <c r="F9" s="40" t="s">
        <v>537</v>
      </c>
      <c r="G9" s="40" t="s">
        <v>538</v>
      </c>
      <c r="H9" s="40" t="s">
        <v>539</v>
      </c>
      <c r="I9" s="40" t="s">
        <v>4</v>
      </c>
      <c r="J9" s="40" t="str">
        <f t="shared" ref="J9:J12" si="0">+UPPER(J3)</f>
        <v>IMPROBABLE</v>
      </c>
      <c r="K9" s="40" t="str">
        <f t="shared" ref="K9:K13" si="1">+UPPER(K3)</f>
        <v xml:space="preserve">MENOR </v>
      </c>
      <c r="S9" s="40" t="s">
        <v>538</v>
      </c>
      <c r="T9" s="40" t="s">
        <v>540</v>
      </c>
      <c r="U9" s="40" t="s">
        <v>541</v>
      </c>
      <c r="V9" s="40" t="s">
        <v>542</v>
      </c>
      <c r="W9" s="40" t="s">
        <v>543</v>
      </c>
      <c r="X9" s="41"/>
      <c r="Y9" s="41"/>
      <c r="Z9" s="40" t="s">
        <v>544</v>
      </c>
      <c r="AA9" s="41"/>
      <c r="AB9" s="40" t="s">
        <v>545</v>
      </c>
      <c r="AC9" s="40" t="s">
        <v>546</v>
      </c>
      <c r="AD9" s="41"/>
      <c r="AE9" s="41"/>
      <c r="AF9" s="41"/>
      <c r="AG9" s="40" t="s">
        <v>547</v>
      </c>
      <c r="AH9" s="41"/>
      <c r="AI9" s="40" t="s">
        <v>548</v>
      </c>
      <c r="AJ9" s="41"/>
      <c r="AK9" s="41"/>
      <c r="AL9" s="41"/>
      <c r="AM9" s="40" t="s">
        <v>549</v>
      </c>
      <c r="AN9" s="41"/>
      <c r="AO9" s="40" t="s">
        <v>550</v>
      </c>
      <c r="AP9" s="40" t="s">
        <v>551</v>
      </c>
      <c r="AQ9" s="41"/>
      <c r="AR9" s="41"/>
      <c r="AS9" s="41"/>
      <c r="AT9" s="41"/>
      <c r="AU9" s="41"/>
      <c r="AV9" s="41"/>
      <c r="AW9" s="41"/>
      <c r="AX9" s="41"/>
      <c r="AY9" s="41"/>
    </row>
    <row r="10" spans="1:51" x14ac:dyDescent="0.2">
      <c r="A10" s="40">
        <v>19</v>
      </c>
      <c r="B10" s="41" t="s">
        <v>344</v>
      </c>
      <c r="C10" s="40" t="s">
        <v>4</v>
      </c>
      <c r="D10" s="40">
        <v>5</v>
      </c>
      <c r="E10" s="40" t="s">
        <v>338</v>
      </c>
      <c r="F10" s="40" t="s">
        <v>552</v>
      </c>
      <c r="G10" s="40" t="s">
        <v>553</v>
      </c>
      <c r="H10" s="40" t="s">
        <v>554</v>
      </c>
      <c r="I10" s="40" t="s">
        <v>4</v>
      </c>
      <c r="J10" s="40" t="str">
        <f t="shared" si="0"/>
        <v>MODERADO</v>
      </c>
      <c r="K10" s="40" t="str">
        <f t="shared" si="1"/>
        <v xml:space="preserve">MODERADO </v>
      </c>
      <c r="S10" s="40" t="s">
        <v>553</v>
      </c>
      <c r="T10" s="41"/>
      <c r="U10" s="40" t="s">
        <v>555</v>
      </c>
      <c r="V10" s="40" t="s">
        <v>556</v>
      </c>
      <c r="W10" s="40" t="s">
        <v>557</v>
      </c>
      <c r="X10" s="41"/>
      <c r="Y10" s="41"/>
      <c r="Z10" s="41"/>
      <c r="AA10" s="41"/>
      <c r="AB10" s="40" t="s">
        <v>558</v>
      </c>
      <c r="AC10" s="40" t="s">
        <v>559</v>
      </c>
      <c r="AD10" s="41"/>
      <c r="AE10" s="41"/>
      <c r="AF10" s="41"/>
      <c r="AG10" s="40" t="s">
        <v>560</v>
      </c>
      <c r="AH10" s="41"/>
      <c r="AI10" s="40" t="s">
        <v>561</v>
      </c>
      <c r="AJ10" s="41"/>
      <c r="AK10" s="41"/>
      <c r="AL10" s="41"/>
      <c r="AM10" s="40" t="s">
        <v>562</v>
      </c>
      <c r="AN10" s="41"/>
      <c r="AO10" s="40" t="s">
        <v>563</v>
      </c>
      <c r="AP10" s="40" t="s">
        <v>564</v>
      </c>
      <c r="AQ10" s="41"/>
      <c r="AR10" s="41"/>
      <c r="AS10" s="41"/>
      <c r="AT10" s="41"/>
      <c r="AU10" s="41"/>
      <c r="AV10" s="41"/>
      <c r="AW10" s="41"/>
      <c r="AX10" s="41"/>
      <c r="AY10" s="41"/>
    </row>
    <row r="11" spans="1:51" x14ac:dyDescent="0.2">
      <c r="A11" s="40">
        <v>20</v>
      </c>
      <c r="B11" s="41" t="s">
        <v>345</v>
      </c>
      <c r="C11" s="40" t="s">
        <v>4</v>
      </c>
      <c r="D11" s="40">
        <v>5</v>
      </c>
      <c r="E11" s="40" t="s">
        <v>338</v>
      </c>
      <c r="F11" s="40" t="s">
        <v>565</v>
      </c>
      <c r="G11" s="40" t="s">
        <v>451</v>
      </c>
      <c r="H11" s="40" t="s">
        <v>566</v>
      </c>
      <c r="I11" s="40" t="s">
        <v>4</v>
      </c>
      <c r="J11" s="40" t="str">
        <f t="shared" si="0"/>
        <v xml:space="preserve">PROBABLE </v>
      </c>
      <c r="K11" s="40" t="str">
        <f t="shared" si="1"/>
        <v xml:space="preserve">DAÑINO
</v>
      </c>
      <c r="S11" s="40" t="s">
        <v>451</v>
      </c>
      <c r="T11" s="41"/>
      <c r="U11" s="40" t="s">
        <v>567</v>
      </c>
      <c r="V11" s="41"/>
      <c r="W11" s="40" t="s">
        <v>568</v>
      </c>
      <c r="X11" s="41"/>
      <c r="Y11" s="41"/>
      <c r="Z11" s="41"/>
      <c r="AA11" s="41"/>
      <c r="AB11" s="41"/>
      <c r="AC11" s="40" t="s">
        <v>569</v>
      </c>
      <c r="AD11" s="41"/>
      <c r="AE11" s="41"/>
      <c r="AF11" s="41"/>
      <c r="AG11" s="41"/>
      <c r="AH11" s="41"/>
      <c r="AI11" s="41"/>
      <c r="AJ11" s="41"/>
      <c r="AK11" s="41"/>
      <c r="AL11" s="41"/>
      <c r="AM11" s="40" t="s">
        <v>570</v>
      </c>
      <c r="AN11" s="41"/>
      <c r="AO11" s="40" t="s">
        <v>571</v>
      </c>
      <c r="AP11" s="40" t="s">
        <v>572</v>
      </c>
      <c r="AQ11" s="41"/>
      <c r="AR11" s="41"/>
      <c r="AS11" s="41"/>
      <c r="AT11" s="41"/>
      <c r="AU11" s="41"/>
      <c r="AV11" s="41"/>
      <c r="AW11" s="41"/>
      <c r="AX11" s="41"/>
      <c r="AY11" s="41"/>
    </row>
    <row r="12" spans="1:51" x14ac:dyDescent="0.2">
      <c r="A12" s="40">
        <v>23</v>
      </c>
      <c r="B12" s="41" t="s">
        <v>346</v>
      </c>
      <c r="C12" s="40" t="s">
        <v>4</v>
      </c>
      <c r="D12" s="40">
        <v>5</v>
      </c>
      <c r="E12" s="40" t="s">
        <v>338</v>
      </c>
      <c r="F12" s="40" t="s">
        <v>573</v>
      </c>
      <c r="G12" s="40" t="s">
        <v>574</v>
      </c>
      <c r="H12" s="40" t="s">
        <v>575</v>
      </c>
      <c r="I12" s="40" t="s">
        <v>4</v>
      </c>
      <c r="J12" s="40" t="str">
        <f t="shared" si="0"/>
        <v>CASI CERTEZA</v>
      </c>
      <c r="K12" s="40" t="str">
        <f t="shared" si="1"/>
        <v>EXTREMADAMENTE DAÑINO</v>
      </c>
      <c r="S12" s="40" t="s">
        <v>574</v>
      </c>
      <c r="T12" s="41"/>
      <c r="U12" s="40" t="s">
        <v>576</v>
      </c>
      <c r="V12" s="41"/>
      <c r="W12" s="40" t="s">
        <v>577</v>
      </c>
      <c r="X12" s="41"/>
      <c r="Y12" s="41"/>
      <c r="Z12" s="41"/>
      <c r="AA12" s="41"/>
      <c r="AB12" s="41"/>
      <c r="AC12" s="40" t="s">
        <v>578</v>
      </c>
      <c r="AD12" s="41"/>
      <c r="AE12" s="41"/>
      <c r="AF12" s="41"/>
      <c r="AG12" s="41"/>
      <c r="AH12" s="41"/>
      <c r="AI12" s="41"/>
      <c r="AJ12" s="41"/>
      <c r="AK12" s="41"/>
      <c r="AL12" s="41"/>
      <c r="AM12" s="40" t="s">
        <v>579</v>
      </c>
      <c r="AN12" s="41"/>
      <c r="AO12" s="40" t="s">
        <v>580</v>
      </c>
      <c r="AP12" s="40" t="s">
        <v>581</v>
      </c>
      <c r="AQ12" s="41"/>
      <c r="AR12" s="41"/>
      <c r="AS12" s="41"/>
      <c r="AT12" s="41"/>
      <c r="AU12" s="41"/>
      <c r="AV12" s="41"/>
      <c r="AW12" s="41"/>
      <c r="AX12" s="41"/>
      <c r="AY12" s="41"/>
    </row>
    <row r="13" spans="1:51" x14ac:dyDescent="0.2">
      <c r="A13" s="40">
        <v>25</v>
      </c>
      <c r="B13" s="41" t="s">
        <v>347</v>
      </c>
      <c r="C13" s="40" t="s">
        <v>4</v>
      </c>
      <c r="D13" s="40">
        <v>5</v>
      </c>
      <c r="E13" s="40" t="s">
        <v>338</v>
      </c>
      <c r="F13" s="40" t="s">
        <v>582</v>
      </c>
      <c r="G13" s="40" t="s">
        <v>482</v>
      </c>
      <c r="H13" s="40" t="s">
        <v>583</v>
      </c>
      <c r="I13" s="40" t="s">
        <v>4</v>
      </c>
      <c r="K13" s="40" t="str">
        <f t="shared" si="1"/>
        <v/>
      </c>
      <c r="S13" s="40" t="s">
        <v>482</v>
      </c>
      <c r="T13" s="41"/>
      <c r="U13" s="40" t="s">
        <v>584</v>
      </c>
      <c r="V13" s="41"/>
      <c r="W13" s="40" t="s">
        <v>585</v>
      </c>
      <c r="X13" s="41"/>
      <c r="Y13" s="41"/>
      <c r="Z13" s="41"/>
      <c r="AA13" s="41"/>
      <c r="AB13" s="41"/>
      <c r="AC13" s="40" t="s">
        <v>586</v>
      </c>
      <c r="AD13" s="41"/>
      <c r="AE13" s="41"/>
      <c r="AF13" s="41"/>
      <c r="AG13" s="41"/>
      <c r="AH13" s="41"/>
      <c r="AI13" s="41"/>
      <c r="AJ13" s="41"/>
      <c r="AK13" s="41"/>
      <c r="AL13" s="41"/>
      <c r="AM13" s="41"/>
      <c r="AN13" s="41"/>
      <c r="AO13" s="41"/>
      <c r="AP13" s="40" t="s">
        <v>587</v>
      </c>
      <c r="AQ13" s="41"/>
      <c r="AR13" s="41"/>
      <c r="AS13" s="41"/>
      <c r="AT13" s="41"/>
      <c r="AU13" s="41"/>
      <c r="AV13" s="41"/>
      <c r="AW13" s="41"/>
      <c r="AX13" s="41"/>
      <c r="AY13" s="41"/>
    </row>
    <row r="14" spans="1:51" x14ac:dyDescent="0.2">
      <c r="A14" s="40">
        <v>27</v>
      </c>
      <c r="B14" s="41" t="s">
        <v>348</v>
      </c>
      <c r="C14" s="40" t="s">
        <v>4</v>
      </c>
      <c r="D14" s="40">
        <v>5</v>
      </c>
      <c r="E14" s="40" t="s">
        <v>338</v>
      </c>
      <c r="F14" s="40" t="s">
        <v>588</v>
      </c>
      <c r="G14" s="40" t="s">
        <v>589</v>
      </c>
      <c r="H14" s="40" t="s">
        <v>590</v>
      </c>
      <c r="I14" s="40" t="s">
        <v>4</v>
      </c>
      <c r="S14" s="40" t="s">
        <v>589</v>
      </c>
      <c r="T14" s="41"/>
      <c r="U14" s="40" t="s">
        <v>591</v>
      </c>
      <c r="V14" s="41"/>
      <c r="W14" s="40" t="s">
        <v>592</v>
      </c>
      <c r="X14" s="41"/>
      <c r="Y14" s="41"/>
      <c r="Z14" s="41"/>
      <c r="AA14" s="41"/>
      <c r="AB14" s="41"/>
      <c r="AC14" s="40" t="s">
        <v>593</v>
      </c>
      <c r="AD14" s="41"/>
      <c r="AE14" s="41"/>
      <c r="AF14" s="41"/>
      <c r="AG14" s="41"/>
      <c r="AH14" s="41"/>
      <c r="AI14" s="41"/>
      <c r="AJ14" s="41"/>
      <c r="AK14" s="41"/>
      <c r="AL14" s="41"/>
      <c r="AM14" s="41"/>
      <c r="AN14" s="41"/>
      <c r="AO14" s="41"/>
      <c r="AP14" s="40" t="s">
        <v>594</v>
      </c>
      <c r="AQ14" s="41"/>
      <c r="AR14" s="41"/>
      <c r="AS14" s="41"/>
      <c r="AT14" s="41"/>
      <c r="AU14" s="41"/>
      <c r="AV14" s="41"/>
      <c r="AW14" s="41"/>
      <c r="AX14" s="41"/>
      <c r="AY14" s="41"/>
    </row>
    <row r="15" spans="1:51" x14ac:dyDescent="0.2">
      <c r="A15" s="40">
        <v>41</v>
      </c>
      <c r="B15" s="41" t="s">
        <v>349</v>
      </c>
      <c r="C15" s="40" t="s">
        <v>4</v>
      </c>
      <c r="D15" s="40">
        <v>5</v>
      </c>
      <c r="E15" s="40" t="s">
        <v>338</v>
      </c>
      <c r="F15" s="40" t="s">
        <v>595</v>
      </c>
      <c r="G15" s="40" t="s">
        <v>596</v>
      </c>
      <c r="H15" s="40" t="s">
        <v>597</v>
      </c>
      <c r="I15" s="40" t="s">
        <v>4</v>
      </c>
      <c r="S15" s="40" t="s">
        <v>596</v>
      </c>
      <c r="T15" s="41"/>
      <c r="U15" s="40" t="s">
        <v>598</v>
      </c>
      <c r="V15" s="41"/>
      <c r="W15" s="41"/>
      <c r="X15" s="41"/>
      <c r="Y15" s="41"/>
      <c r="Z15" s="41"/>
      <c r="AA15" s="41"/>
      <c r="AB15" s="41"/>
      <c r="AC15" s="40" t="s">
        <v>599</v>
      </c>
      <c r="AD15" s="41"/>
      <c r="AE15" s="41"/>
      <c r="AF15" s="41"/>
      <c r="AG15" s="41"/>
      <c r="AH15" s="41"/>
      <c r="AI15" s="41"/>
      <c r="AJ15" s="41"/>
      <c r="AK15" s="41"/>
      <c r="AL15" s="41"/>
      <c r="AM15" s="41"/>
      <c r="AN15" s="41"/>
      <c r="AO15" s="41"/>
      <c r="AP15" s="40" t="s">
        <v>600</v>
      </c>
      <c r="AQ15" s="41"/>
      <c r="AR15" s="41"/>
      <c r="AS15" s="41"/>
      <c r="AT15" s="41"/>
      <c r="AU15" s="41"/>
      <c r="AV15" s="41"/>
      <c r="AW15" s="41"/>
      <c r="AX15" s="41"/>
      <c r="AY15" s="41"/>
    </row>
    <row r="16" spans="1:51" x14ac:dyDescent="0.2">
      <c r="A16" s="40">
        <v>44</v>
      </c>
      <c r="B16" s="41" t="s">
        <v>350</v>
      </c>
      <c r="C16" s="40" t="s">
        <v>4</v>
      </c>
      <c r="D16" s="40">
        <v>5</v>
      </c>
      <c r="E16" s="40" t="s">
        <v>338</v>
      </c>
      <c r="F16" s="40" t="s">
        <v>601</v>
      </c>
      <c r="G16" s="40" t="s">
        <v>602</v>
      </c>
      <c r="H16" s="40" t="s">
        <v>603</v>
      </c>
      <c r="I16" s="40" t="s">
        <v>4</v>
      </c>
      <c r="S16" s="40" t="s">
        <v>602</v>
      </c>
      <c r="T16" s="41"/>
      <c r="U16" s="40" t="s">
        <v>604</v>
      </c>
      <c r="V16" s="41"/>
      <c r="W16" s="41"/>
      <c r="X16" s="41"/>
      <c r="Y16" s="41"/>
      <c r="Z16" s="41"/>
      <c r="AA16" s="41"/>
      <c r="AB16" s="41"/>
      <c r="AC16" s="41"/>
      <c r="AD16" s="41"/>
      <c r="AE16" s="41"/>
      <c r="AF16" s="41"/>
      <c r="AG16" s="41"/>
      <c r="AH16" s="41"/>
      <c r="AI16" s="41"/>
      <c r="AJ16" s="41"/>
      <c r="AK16" s="41"/>
      <c r="AL16" s="41"/>
      <c r="AM16" s="41"/>
      <c r="AN16" s="41"/>
      <c r="AO16" s="41"/>
      <c r="AP16" s="40" t="s">
        <v>605</v>
      </c>
      <c r="AQ16" s="41"/>
      <c r="AR16" s="41"/>
      <c r="AS16" s="41"/>
      <c r="AT16" s="41"/>
      <c r="AU16" s="41"/>
      <c r="AV16" s="41"/>
      <c r="AW16" s="41"/>
      <c r="AX16" s="41"/>
      <c r="AY16" s="41"/>
    </row>
    <row r="17" spans="1:51" x14ac:dyDescent="0.2">
      <c r="A17" s="40">
        <v>47</v>
      </c>
      <c r="B17" s="41" t="s">
        <v>351</v>
      </c>
      <c r="C17" s="40" t="s">
        <v>4</v>
      </c>
      <c r="D17" s="40">
        <v>5</v>
      </c>
      <c r="E17" s="40" t="s">
        <v>338</v>
      </c>
      <c r="F17" s="40" t="s">
        <v>606</v>
      </c>
      <c r="G17" s="40" t="s">
        <v>607</v>
      </c>
      <c r="H17" s="40" t="s">
        <v>608</v>
      </c>
      <c r="I17" s="40" t="s">
        <v>4</v>
      </c>
      <c r="S17" s="40" t="s">
        <v>607</v>
      </c>
      <c r="T17" s="41"/>
      <c r="U17" s="40" t="s">
        <v>609</v>
      </c>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row>
    <row r="18" spans="1:51" x14ac:dyDescent="0.2">
      <c r="A18" s="40">
        <v>50</v>
      </c>
      <c r="B18" s="41" t="s">
        <v>352</v>
      </c>
      <c r="C18" s="40" t="s">
        <v>4</v>
      </c>
      <c r="D18" s="40">
        <v>5</v>
      </c>
      <c r="E18" s="40" t="s">
        <v>338</v>
      </c>
      <c r="F18" s="40" t="s">
        <v>610</v>
      </c>
      <c r="G18" s="40" t="s">
        <v>611</v>
      </c>
      <c r="H18" s="40" t="s">
        <v>612</v>
      </c>
      <c r="I18" s="40" t="s">
        <v>4</v>
      </c>
      <c r="S18" s="40" t="s">
        <v>611</v>
      </c>
      <c r="T18" s="41"/>
      <c r="U18" s="40" t="s">
        <v>613</v>
      </c>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row>
    <row r="19" spans="1:51" x14ac:dyDescent="0.2">
      <c r="A19" s="40">
        <v>52</v>
      </c>
      <c r="B19" s="41" t="s">
        <v>353</v>
      </c>
      <c r="C19" s="40" t="s">
        <v>4</v>
      </c>
      <c r="D19" s="40">
        <v>8</v>
      </c>
      <c r="E19" s="40" t="s">
        <v>339</v>
      </c>
      <c r="F19" s="40" t="s">
        <v>614</v>
      </c>
      <c r="G19" s="40" t="s">
        <v>372</v>
      </c>
      <c r="H19" s="40" t="s">
        <v>615</v>
      </c>
      <c r="I19" s="40" t="s">
        <v>4</v>
      </c>
      <c r="U19" s="40" t="s">
        <v>616</v>
      </c>
    </row>
    <row r="20" spans="1:51" x14ac:dyDescent="0.2">
      <c r="A20" s="40">
        <v>54</v>
      </c>
      <c r="B20" s="41" t="s">
        <v>354</v>
      </c>
      <c r="C20" s="40" t="s">
        <v>4</v>
      </c>
      <c r="D20" s="40">
        <v>8</v>
      </c>
      <c r="E20" s="40" t="s">
        <v>339</v>
      </c>
      <c r="F20" s="40" t="s">
        <v>617</v>
      </c>
      <c r="G20" s="40" t="s">
        <v>383</v>
      </c>
      <c r="H20" s="40" t="s">
        <v>618</v>
      </c>
      <c r="I20" s="40" t="s">
        <v>4</v>
      </c>
      <c r="R20" s="39"/>
      <c r="U20" s="40" t="s">
        <v>619</v>
      </c>
    </row>
    <row r="21" spans="1:51" x14ac:dyDescent="0.2">
      <c r="A21" s="40">
        <v>63</v>
      </c>
      <c r="B21" s="41" t="s">
        <v>355</v>
      </c>
      <c r="C21" s="40" t="s">
        <v>4</v>
      </c>
      <c r="D21" s="40">
        <v>8</v>
      </c>
      <c r="E21" s="40" t="s">
        <v>339</v>
      </c>
      <c r="F21" s="40" t="s">
        <v>620</v>
      </c>
      <c r="G21" s="40" t="s">
        <v>416</v>
      </c>
      <c r="H21" s="40" t="s">
        <v>621</v>
      </c>
      <c r="I21" s="40" t="s">
        <v>4</v>
      </c>
    </row>
    <row r="22" spans="1:51" ht="15" x14ac:dyDescent="0.25">
      <c r="A22" s="40">
        <v>66</v>
      </c>
      <c r="B22" s="41" t="s">
        <v>356</v>
      </c>
      <c r="C22" s="40" t="s">
        <v>4</v>
      </c>
      <c r="D22" s="40">
        <v>8</v>
      </c>
      <c r="E22" s="40" t="s">
        <v>339</v>
      </c>
      <c r="F22" s="40" t="s">
        <v>622</v>
      </c>
      <c r="G22" s="40" t="s">
        <v>447</v>
      </c>
      <c r="H22" s="40" t="s">
        <v>623</v>
      </c>
      <c r="I22" s="40" t="s">
        <v>4</v>
      </c>
      <c r="S22" s="44"/>
      <c r="T22" s="45" t="s">
        <v>4</v>
      </c>
      <c r="U22" s="46" t="s">
        <v>4</v>
      </c>
      <c r="V22" s="46" t="s">
        <v>4</v>
      </c>
      <c r="W22" s="621" t="s">
        <v>6</v>
      </c>
      <c r="X22" s="621"/>
      <c r="Y22" s="621"/>
      <c r="Z22" s="621"/>
      <c r="AA22" s="622"/>
      <c r="AB22" s="47"/>
      <c r="AC22" s="44"/>
      <c r="AD22" s="44"/>
    </row>
    <row r="23" spans="1:51" ht="11.25" customHeight="1" x14ac:dyDescent="0.2">
      <c r="A23" s="40">
        <v>68</v>
      </c>
      <c r="B23" s="41" t="s">
        <v>357</v>
      </c>
      <c r="C23" s="40" t="s">
        <v>4</v>
      </c>
      <c r="D23" s="40">
        <v>8</v>
      </c>
      <c r="E23" s="40" t="s">
        <v>339</v>
      </c>
      <c r="F23" s="40" t="s">
        <v>624</v>
      </c>
      <c r="G23" s="40" t="s">
        <v>478</v>
      </c>
      <c r="H23" s="40" t="s">
        <v>625</v>
      </c>
      <c r="I23" s="40" t="s">
        <v>4</v>
      </c>
      <c r="S23" s="44"/>
      <c r="T23" s="48" t="s">
        <v>4</v>
      </c>
      <c r="U23" s="49" t="s">
        <v>4</v>
      </c>
      <c r="V23" s="49" t="s">
        <v>4</v>
      </c>
      <c r="W23" s="42" t="s">
        <v>8</v>
      </c>
      <c r="X23" s="42" t="s">
        <v>380</v>
      </c>
      <c r="Y23" s="42" t="s">
        <v>415</v>
      </c>
      <c r="Z23" s="42" t="s">
        <v>445</v>
      </c>
      <c r="AA23" s="43" t="s">
        <v>477</v>
      </c>
      <c r="AB23" s="40" t="s">
        <v>4</v>
      </c>
      <c r="AC23" s="44"/>
      <c r="AD23" s="44"/>
    </row>
    <row r="24" spans="1:51" x14ac:dyDescent="0.2">
      <c r="A24" s="40">
        <v>70</v>
      </c>
      <c r="B24" s="41" t="s">
        <v>358</v>
      </c>
      <c r="C24" s="40" t="s">
        <v>4</v>
      </c>
      <c r="D24" s="40">
        <v>8</v>
      </c>
      <c r="E24" s="40" t="s">
        <v>339</v>
      </c>
      <c r="F24" s="40" t="s">
        <v>626</v>
      </c>
      <c r="G24" s="40" t="s">
        <v>503</v>
      </c>
      <c r="H24" s="40" t="s">
        <v>627</v>
      </c>
      <c r="I24" s="40" t="s">
        <v>4</v>
      </c>
      <c r="S24" s="44"/>
      <c r="T24" s="48" t="s">
        <v>4</v>
      </c>
      <c r="U24" s="49" t="s">
        <v>4</v>
      </c>
      <c r="V24" s="49" t="s">
        <v>4</v>
      </c>
      <c r="W24" s="42">
        <v>1</v>
      </c>
      <c r="X24" s="42">
        <v>2</v>
      </c>
      <c r="Y24" s="42">
        <v>3</v>
      </c>
      <c r="Z24" s="42">
        <v>4</v>
      </c>
      <c r="AA24" s="43">
        <v>5</v>
      </c>
      <c r="AB24" s="40" t="s">
        <v>4</v>
      </c>
      <c r="AC24" s="44"/>
      <c r="AD24" s="44"/>
    </row>
    <row r="25" spans="1:51" x14ac:dyDescent="0.2">
      <c r="A25" s="40">
        <v>73</v>
      </c>
      <c r="B25" s="41" t="s">
        <v>359</v>
      </c>
      <c r="C25" s="40" t="s">
        <v>4</v>
      </c>
      <c r="D25" s="40">
        <v>8</v>
      </c>
      <c r="E25" s="40" t="s">
        <v>339</v>
      </c>
      <c r="F25" s="40" t="s">
        <v>628</v>
      </c>
      <c r="G25" s="40" t="s">
        <v>523</v>
      </c>
      <c r="H25" s="40" t="s">
        <v>629</v>
      </c>
      <c r="I25" s="40" t="s">
        <v>4</v>
      </c>
      <c r="S25" s="44"/>
      <c r="T25" s="628" t="s">
        <v>5</v>
      </c>
      <c r="U25" s="42" t="s">
        <v>374</v>
      </c>
      <c r="V25" s="42">
        <v>1</v>
      </c>
      <c r="W25" s="50" t="s">
        <v>630</v>
      </c>
      <c r="X25" s="50" t="s">
        <v>631</v>
      </c>
      <c r="Y25" s="51" t="s">
        <v>632</v>
      </c>
      <c r="Z25" s="52" t="s">
        <v>633</v>
      </c>
      <c r="AA25" s="53" t="s">
        <v>634</v>
      </c>
      <c r="AB25" s="40" t="s">
        <v>4</v>
      </c>
    </row>
    <row r="26" spans="1:51" x14ac:dyDescent="0.2">
      <c r="A26" s="40">
        <v>76</v>
      </c>
      <c r="B26" s="41" t="s">
        <v>360</v>
      </c>
      <c r="C26" s="40" t="s">
        <v>4</v>
      </c>
      <c r="D26" s="40">
        <v>8</v>
      </c>
      <c r="E26" s="40" t="s">
        <v>339</v>
      </c>
      <c r="F26" s="40" t="s">
        <v>635</v>
      </c>
      <c r="G26" s="40" t="s">
        <v>540</v>
      </c>
      <c r="H26" s="40" t="s">
        <v>636</v>
      </c>
      <c r="I26" s="40" t="s">
        <v>4</v>
      </c>
      <c r="S26" s="44"/>
      <c r="T26" s="628"/>
      <c r="U26" s="42" t="s">
        <v>379</v>
      </c>
      <c r="V26" s="42">
        <v>2</v>
      </c>
      <c r="W26" s="50" t="s">
        <v>637</v>
      </c>
      <c r="X26" s="50" t="s">
        <v>638</v>
      </c>
      <c r="Y26" s="51" t="s">
        <v>639</v>
      </c>
      <c r="Z26" s="52" t="s">
        <v>640</v>
      </c>
      <c r="AA26" s="54" t="s">
        <v>641</v>
      </c>
      <c r="AB26" s="40" t="s">
        <v>4</v>
      </c>
    </row>
    <row r="27" spans="1:51" x14ac:dyDescent="0.2">
      <c r="A27" s="40">
        <v>81</v>
      </c>
      <c r="B27" s="41" t="s">
        <v>361</v>
      </c>
      <c r="C27" s="40" t="s">
        <v>4</v>
      </c>
      <c r="D27" s="40">
        <v>11</v>
      </c>
      <c r="E27" s="40" t="s">
        <v>2</v>
      </c>
      <c r="F27" s="40" t="s">
        <v>642</v>
      </c>
      <c r="G27" s="40" t="s">
        <v>372</v>
      </c>
      <c r="H27" s="40" t="s">
        <v>643</v>
      </c>
      <c r="I27" s="40" t="s">
        <v>4</v>
      </c>
      <c r="S27" s="44"/>
      <c r="T27" s="628"/>
      <c r="U27" s="42" t="s">
        <v>414</v>
      </c>
      <c r="V27" s="42">
        <v>3</v>
      </c>
      <c r="W27" s="50" t="s">
        <v>644</v>
      </c>
      <c r="X27" s="51" t="s">
        <v>639</v>
      </c>
      <c r="Y27" s="52" t="s">
        <v>645</v>
      </c>
      <c r="Z27" s="55" t="s">
        <v>646</v>
      </c>
      <c r="AA27" s="54" t="s">
        <v>647</v>
      </c>
      <c r="AB27" s="40" t="s">
        <v>4</v>
      </c>
    </row>
    <row r="28" spans="1:51" x14ac:dyDescent="0.2">
      <c r="A28" s="40">
        <v>85</v>
      </c>
      <c r="B28" s="41" t="s">
        <v>362</v>
      </c>
      <c r="C28" s="40" t="s">
        <v>4</v>
      </c>
      <c r="D28" s="40">
        <v>11</v>
      </c>
      <c r="E28" s="40" t="s">
        <v>2</v>
      </c>
      <c r="F28" s="40" t="s">
        <v>648</v>
      </c>
      <c r="G28" s="40" t="s">
        <v>384</v>
      </c>
      <c r="H28" s="40" t="s">
        <v>649</v>
      </c>
      <c r="I28" s="40" t="s">
        <v>4</v>
      </c>
      <c r="S28" s="44"/>
      <c r="T28" s="628"/>
      <c r="U28" s="42" t="s">
        <v>7</v>
      </c>
      <c r="V28" s="42">
        <v>4</v>
      </c>
      <c r="W28" s="51" t="s">
        <v>9</v>
      </c>
      <c r="X28" s="52" t="s">
        <v>640</v>
      </c>
      <c r="Y28" s="52" t="s">
        <v>650</v>
      </c>
      <c r="Z28" s="55" t="s">
        <v>651</v>
      </c>
      <c r="AA28" s="54" t="s">
        <v>652</v>
      </c>
      <c r="AB28" s="40" t="s">
        <v>4</v>
      </c>
    </row>
    <row r="29" spans="1:51" ht="11.25" customHeight="1" x14ac:dyDescent="0.2">
      <c r="A29" s="40">
        <v>86</v>
      </c>
      <c r="B29" s="41" t="s">
        <v>363</v>
      </c>
      <c r="C29" s="40" t="s">
        <v>4</v>
      </c>
      <c r="D29" s="40">
        <v>11</v>
      </c>
      <c r="E29" s="40" t="s">
        <v>2</v>
      </c>
      <c r="F29" s="40" t="s">
        <v>653</v>
      </c>
      <c r="G29" s="40" t="s">
        <v>417</v>
      </c>
      <c r="H29" s="40" t="s">
        <v>654</v>
      </c>
      <c r="I29" s="40" t="s">
        <v>4</v>
      </c>
      <c r="S29" s="44"/>
      <c r="T29" s="629"/>
      <c r="U29" s="56" t="s">
        <v>476</v>
      </c>
      <c r="V29" s="56">
        <v>5</v>
      </c>
      <c r="W29" s="57" t="s">
        <v>634</v>
      </c>
      <c r="X29" s="57" t="s">
        <v>655</v>
      </c>
      <c r="Y29" s="58" t="s">
        <v>656</v>
      </c>
      <c r="Z29" s="58" t="s">
        <v>652</v>
      </c>
      <c r="AA29" s="59" t="s">
        <v>657</v>
      </c>
      <c r="AB29" s="40" t="s">
        <v>4</v>
      </c>
    </row>
    <row r="30" spans="1:51" x14ac:dyDescent="0.2">
      <c r="A30" s="40">
        <v>88</v>
      </c>
      <c r="B30" s="41" t="s">
        <v>364</v>
      </c>
      <c r="C30" s="40" t="s">
        <v>4</v>
      </c>
      <c r="D30" s="40">
        <v>11</v>
      </c>
      <c r="E30" s="40" t="s">
        <v>2</v>
      </c>
      <c r="F30" s="40" t="s">
        <v>658</v>
      </c>
      <c r="G30" s="40" t="s">
        <v>448</v>
      </c>
      <c r="H30" s="40" t="s">
        <v>659</v>
      </c>
      <c r="I30" s="40" t="s">
        <v>4</v>
      </c>
    </row>
    <row r="31" spans="1:51" x14ac:dyDescent="0.2">
      <c r="A31" s="40">
        <v>91</v>
      </c>
      <c r="B31" s="41" t="s">
        <v>365</v>
      </c>
      <c r="C31" s="40" t="s">
        <v>4</v>
      </c>
      <c r="D31" s="40">
        <v>11</v>
      </c>
      <c r="E31" s="40" t="s">
        <v>2</v>
      </c>
      <c r="F31" s="40" t="s">
        <v>660</v>
      </c>
      <c r="G31" s="40" t="s">
        <v>479</v>
      </c>
      <c r="H31" s="40" t="s">
        <v>661</v>
      </c>
      <c r="I31" s="40" t="s">
        <v>4</v>
      </c>
    </row>
    <row r="32" spans="1:51" x14ac:dyDescent="0.2">
      <c r="A32" s="40">
        <v>94</v>
      </c>
      <c r="B32" s="41" t="s">
        <v>366</v>
      </c>
      <c r="C32" s="40" t="s">
        <v>4</v>
      </c>
      <c r="D32" s="40">
        <v>11</v>
      </c>
      <c r="E32" s="40" t="s">
        <v>2</v>
      </c>
      <c r="F32" s="40" t="s">
        <v>662</v>
      </c>
      <c r="G32" s="40" t="s">
        <v>504</v>
      </c>
      <c r="H32" s="40" t="s">
        <v>663</v>
      </c>
      <c r="I32" s="40" t="s">
        <v>4</v>
      </c>
    </row>
    <row r="33" spans="1:17" x14ac:dyDescent="0.2">
      <c r="A33" s="40">
        <v>95</v>
      </c>
      <c r="B33" s="41" t="s">
        <v>367</v>
      </c>
      <c r="C33" s="40" t="s">
        <v>4</v>
      </c>
      <c r="D33" s="40">
        <v>11</v>
      </c>
      <c r="E33" s="40" t="s">
        <v>2</v>
      </c>
      <c r="F33" s="40" t="s">
        <v>664</v>
      </c>
      <c r="G33" s="40" t="s">
        <v>524</v>
      </c>
      <c r="H33" s="40" t="s">
        <v>665</v>
      </c>
      <c r="I33" s="40" t="s">
        <v>4</v>
      </c>
    </row>
    <row r="34" spans="1:17" x14ac:dyDescent="0.2">
      <c r="A34" s="40">
        <v>97</v>
      </c>
      <c r="B34" s="41" t="s">
        <v>368</v>
      </c>
      <c r="C34" s="40" t="s">
        <v>4</v>
      </c>
      <c r="D34" s="40">
        <v>11</v>
      </c>
      <c r="E34" s="40" t="s">
        <v>2</v>
      </c>
      <c r="F34" s="40" t="s">
        <v>666</v>
      </c>
      <c r="G34" s="40" t="s">
        <v>541</v>
      </c>
      <c r="H34" s="40" t="s">
        <v>667</v>
      </c>
      <c r="I34" s="40" t="s">
        <v>4</v>
      </c>
    </row>
    <row r="35" spans="1:17" ht="12.75" x14ac:dyDescent="0.2">
      <c r="A35" s="40">
        <v>99</v>
      </c>
      <c r="B35" s="41" t="s">
        <v>369</v>
      </c>
      <c r="C35" s="40" t="s">
        <v>4</v>
      </c>
      <c r="D35" s="40">
        <v>11</v>
      </c>
      <c r="E35" s="40" t="s">
        <v>2</v>
      </c>
      <c r="F35" s="40" t="s">
        <v>668</v>
      </c>
      <c r="G35" s="40" t="s">
        <v>555</v>
      </c>
      <c r="H35" s="40" t="s">
        <v>669</v>
      </c>
      <c r="I35" s="40" t="s">
        <v>4</v>
      </c>
      <c r="O35" s="84"/>
    </row>
    <row r="36" spans="1:17" ht="12.75" x14ac:dyDescent="0.2">
      <c r="D36" s="40">
        <v>11</v>
      </c>
      <c r="E36" s="40" t="s">
        <v>2</v>
      </c>
      <c r="F36" s="40" t="s">
        <v>670</v>
      </c>
      <c r="G36" s="40" t="s">
        <v>567</v>
      </c>
      <c r="H36" s="40" t="s">
        <v>671</v>
      </c>
      <c r="I36" s="40" t="s">
        <v>4</v>
      </c>
      <c r="O36" s="85"/>
    </row>
    <row r="37" spans="1:17" ht="12.75" x14ac:dyDescent="0.2">
      <c r="A37" s="41" t="s">
        <v>370</v>
      </c>
      <c r="B37" s="41" t="s">
        <v>370</v>
      </c>
      <c r="C37" s="40" t="s">
        <v>4</v>
      </c>
      <c r="D37" s="40">
        <v>11</v>
      </c>
      <c r="E37" s="40" t="s">
        <v>2</v>
      </c>
      <c r="F37" s="40" t="s">
        <v>672</v>
      </c>
      <c r="G37" s="40" t="s">
        <v>576</v>
      </c>
      <c r="H37" s="40" t="s">
        <v>673</v>
      </c>
      <c r="I37" s="40" t="s">
        <v>4</v>
      </c>
      <c r="O37" s="84"/>
    </row>
    <row r="38" spans="1:17" ht="12.75" x14ac:dyDescent="0.2">
      <c r="A38" s="41" t="s">
        <v>338</v>
      </c>
      <c r="B38" s="41" t="s">
        <v>338</v>
      </c>
      <c r="C38" s="40" t="s">
        <v>4</v>
      </c>
      <c r="D38" s="40">
        <v>11</v>
      </c>
      <c r="E38" s="40" t="s">
        <v>2</v>
      </c>
      <c r="F38" s="40" t="s">
        <v>674</v>
      </c>
      <c r="G38" s="40" t="s">
        <v>584</v>
      </c>
      <c r="H38" s="40" t="s">
        <v>675</v>
      </c>
      <c r="I38" s="40" t="s">
        <v>4</v>
      </c>
      <c r="O38" s="85"/>
    </row>
    <row r="39" spans="1:17" ht="12.75" x14ac:dyDescent="0.2">
      <c r="A39" s="41" t="s">
        <v>339</v>
      </c>
      <c r="B39" s="41" t="s">
        <v>339</v>
      </c>
      <c r="C39" s="40" t="s">
        <v>4</v>
      </c>
      <c r="D39" s="40">
        <v>11</v>
      </c>
      <c r="E39" s="40" t="s">
        <v>2</v>
      </c>
      <c r="F39" s="40" t="s">
        <v>676</v>
      </c>
      <c r="G39" s="40" t="s">
        <v>591</v>
      </c>
      <c r="H39" s="40" t="s">
        <v>677</v>
      </c>
      <c r="I39" s="40" t="s">
        <v>4</v>
      </c>
      <c r="K39" s="60"/>
      <c r="O39" s="84"/>
      <c r="Q39" s="41"/>
    </row>
    <row r="40" spans="1:17" ht="12.75" x14ac:dyDescent="0.2">
      <c r="A40" s="41" t="s">
        <v>2</v>
      </c>
      <c r="B40" s="41" t="s">
        <v>2</v>
      </c>
      <c r="C40" s="40" t="s">
        <v>4</v>
      </c>
      <c r="D40" s="40">
        <v>11</v>
      </c>
      <c r="E40" s="40" t="s">
        <v>2</v>
      </c>
      <c r="F40" s="40" t="s">
        <v>678</v>
      </c>
      <c r="G40" s="40" t="s">
        <v>598</v>
      </c>
      <c r="H40" s="40" t="s">
        <v>679</v>
      </c>
      <c r="I40" s="40" t="s">
        <v>4</v>
      </c>
      <c r="K40" s="60"/>
      <c r="O40" s="85"/>
      <c r="Q40" s="41"/>
    </row>
    <row r="41" spans="1:17" ht="12.75" x14ac:dyDescent="0.2">
      <c r="A41" s="41" t="s">
        <v>340</v>
      </c>
      <c r="B41" s="41" t="s">
        <v>340</v>
      </c>
      <c r="C41" s="40" t="s">
        <v>4</v>
      </c>
      <c r="D41" s="40">
        <v>11</v>
      </c>
      <c r="E41" s="40" t="s">
        <v>2</v>
      </c>
      <c r="F41" s="40" t="s">
        <v>680</v>
      </c>
      <c r="G41" s="40" t="s">
        <v>604</v>
      </c>
      <c r="H41" s="40" t="s">
        <v>681</v>
      </c>
      <c r="I41" s="40" t="s">
        <v>4</v>
      </c>
      <c r="O41" s="84"/>
      <c r="Q41" s="41"/>
    </row>
    <row r="42" spans="1:17" ht="12.75" x14ac:dyDescent="0.2">
      <c r="A42" s="41" t="s">
        <v>341</v>
      </c>
      <c r="B42" s="41" t="s">
        <v>341</v>
      </c>
      <c r="C42" s="40" t="s">
        <v>4</v>
      </c>
      <c r="D42" s="40">
        <v>11</v>
      </c>
      <c r="E42" s="40" t="s">
        <v>2</v>
      </c>
      <c r="F42" s="40" t="s">
        <v>682</v>
      </c>
      <c r="G42" s="40" t="s">
        <v>609</v>
      </c>
      <c r="H42" s="40" t="s">
        <v>683</v>
      </c>
      <c r="I42" s="40" t="s">
        <v>4</v>
      </c>
      <c r="K42" s="60"/>
      <c r="O42" s="85"/>
      <c r="Q42" s="41"/>
    </row>
    <row r="43" spans="1:17" ht="12.75" x14ac:dyDescent="0.2">
      <c r="A43" s="41" t="s">
        <v>342</v>
      </c>
      <c r="B43" s="41" t="s">
        <v>342</v>
      </c>
      <c r="C43" s="40" t="s">
        <v>4</v>
      </c>
      <c r="D43" s="40">
        <v>11</v>
      </c>
      <c r="E43" s="40" t="s">
        <v>2</v>
      </c>
      <c r="F43" s="40" t="s">
        <v>684</v>
      </c>
      <c r="G43" s="40" t="s">
        <v>613</v>
      </c>
      <c r="H43" s="40" t="s">
        <v>685</v>
      </c>
      <c r="I43" s="40" t="s">
        <v>4</v>
      </c>
      <c r="K43" s="60"/>
      <c r="O43" s="84"/>
      <c r="Q43" s="41"/>
    </row>
    <row r="44" spans="1:17" ht="12.75" x14ac:dyDescent="0.2">
      <c r="A44" s="41" t="s">
        <v>343</v>
      </c>
      <c r="B44" s="41" t="s">
        <v>343</v>
      </c>
      <c r="C44" s="40" t="s">
        <v>4</v>
      </c>
      <c r="D44" s="40">
        <v>13</v>
      </c>
      <c r="E44" s="40" t="s">
        <v>340</v>
      </c>
      <c r="F44" s="40" t="s">
        <v>686</v>
      </c>
      <c r="G44" s="40" t="s">
        <v>372</v>
      </c>
      <c r="H44" s="40" t="s">
        <v>687</v>
      </c>
      <c r="I44" s="40" t="s">
        <v>4</v>
      </c>
      <c r="K44" s="60"/>
      <c r="O44" s="85"/>
      <c r="Q44" s="41"/>
    </row>
    <row r="45" spans="1:17" ht="12.75" x14ac:dyDescent="0.2">
      <c r="A45" s="41" t="s">
        <v>344</v>
      </c>
      <c r="B45" s="41" t="s">
        <v>344</v>
      </c>
      <c r="C45" s="40" t="s">
        <v>4</v>
      </c>
      <c r="D45" s="40">
        <v>13</v>
      </c>
      <c r="E45" s="40" t="s">
        <v>340</v>
      </c>
      <c r="F45" s="40" t="s">
        <v>688</v>
      </c>
      <c r="G45" s="40" t="s">
        <v>385</v>
      </c>
      <c r="H45" s="40" t="s">
        <v>689</v>
      </c>
      <c r="I45" s="40" t="s">
        <v>4</v>
      </c>
      <c r="K45" s="60"/>
      <c r="O45" s="84"/>
      <c r="Q45" s="41"/>
    </row>
    <row r="46" spans="1:17" ht="12.75" x14ac:dyDescent="0.2">
      <c r="A46" s="41" t="s">
        <v>345</v>
      </c>
      <c r="B46" s="41" t="s">
        <v>345</v>
      </c>
      <c r="C46" s="40" t="s">
        <v>4</v>
      </c>
      <c r="D46" s="40">
        <v>13</v>
      </c>
      <c r="E46" s="40" t="s">
        <v>340</v>
      </c>
      <c r="F46" s="40" t="s">
        <v>690</v>
      </c>
      <c r="G46" s="40" t="s">
        <v>418</v>
      </c>
      <c r="H46" s="40" t="s">
        <v>691</v>
      </c>
      <c r="I46" s="40" t="s">
        <v>4</v>
      </c>
      <c r="K46" s="60"/>
      <c r="O46" s="85"/>
      <c r="Q46" s="41"/>
    </row>
    <row r="47" spans="1:17" ht="12.75" x14ac:dyDescent="0.2">
      <c r="A47" s="41" t="s">
        <v>346</v>
      </c>
      <c r="B47" s="41" t="s">
        <v>346</v>
      </c>
      <c r="C47" s="40" t="s">
        <v>4</v>
      </c>
      <c r="D47" s="40">
        <v>13</v>
      </c>
      <c r="E47" s="40" t="s">
        <v>340</v>
      </c>
      <c r="F47" s="40" t="s">
        <v>692</v>
      </c>
      <c r="G47" s="40" t="s">
        <v>449</v>
      </c>
      <c r="H47" s="40" t="s">
        <v>693</v>
      </c>
      <c r="I47" s="40" t="s">
        <v>4</v>
      </c>
      <c r="K47" s="60"/>
      <c r="O47" s="84"/>
      <c r="Q47" s="41"/>
    </row>
    <row r="48" spans="1:17" ht="12.75" x14ac:dyDescent="0.2">
      <c r="A48" s="41" t="s">
        <v>347</v>
      </c>
      <c r="B48" s="41" t="s">
        <v>347</v>
      </c>
      <c r="C48" s="40" t="s">
        <v>4</v>
      </c>
      <c r="D48" s="40">
        <v>13</v>
      </c>
      <c r="E48" s="40" t="s">
        <v>340</v>
      </c>
      <c r="F48" s="40" t="s">
        <v>694</v>
      </c>
      <c r="G48" s="40" t="s">
        <v>480</v>
      </c>
      <c r="H48" s="40" t="s">
        <v>695</v>
      </c>
      <c r="I48" s="40" t="s">
        <v>4</v>
      </c>
      <c r="K48" s="60"/>
      <c r="O48" s="85"/>
      <c r="Q48" s="41"/>
    </row>
    <row r="49" spans="1:17" ht="12.75" x14ac:dyDescent="0.2">
      <c r="A49" s="41" t="s">
        <v>348</v>
      </c>
      <c r="B49" s="41" t="s">
        <v>348</v>
      </c>
      <c r="C49" s="40" t="s">
        <v>4</v>
      </c>
      <c r="D49" s="40">
        <v>13</v>
      </c>
      <c r="E49" s="40" t="s">
        <v>340</v>
      </c>
      <c r="F49" s="40" t="s">
        <v>696</v>
      </c>
      <c r="G49" s="40" t="s">
        <v>505</v>
      </c>
      <c r="H49" s="40" t="s">
        <v>697</v>
      </c>
      <c r="I49" s="40" t="s">
        <v>4</v>
      </c>
      <c r="K49" s="60"/>
      <c r="O49" s="84"/>
      <c r="Q49" s="41"/>
    </row>
    <row r="50" spans="1:17" ht="12.75" x14ac:dyDescent="0.2">
      <c r="A50" s="41" t="s">
        <v>349</v>
      </c>
      <c r="B50" s="41" t="s">
        <v>349</v>
      </c>
      <c r="C50" s="40" t="s">
        <v>4</v>
      </c>
      <c r="D50" s="40">
        <v>13</v>
      </c>
      <c r="E50" s="40" t="s">
        <v>340</v>
      </c>
      <c r="F50" s="40" t="s">
        <v>698</v>
      </c>
      <c r="G50" s="40" t="s">
        <v>525</v>
      </c>
      <c r="H50" s="40" t="s">
        <v>699</v>
      </c>
      <c r="I50" s="40" t="s">
        <v>4</v>
      </c>
      <c r="K50" s="60"/>
      <c r="O50" s="85"/>
      <c r="Q50" s="41"/>
    </row>
    <row r="51" spans="1:17" ht="12.75" x14ac:dyDescent="0.2">
      <c r="A51" s="41" t="s">
        <v>350</v>
      </c>
      <c r="B51" s="41" t="s">
        <v>700</v>
      </c>
      <c r="C51" s="40" t="s">
        <v>4</v>
      </c>
      <c r="D51" s="40">
        <v>13</v>
      </c>
      <c r="E51" s="40" t="s">
        <v>340</v>
      </c>
      <c r="F51" s="40" t="s">
        <v>701</v>
      </c>
      <c r="G51" s="40" t="s">
        <v>542</v>
      </c>
      <c r="H51" s="40" t="s">
        <v>702</v>
      </c>
      <c r="I51" s="40" t="s">
        <v>4</v>
      </c>
      <c r="K51" s="60"/>
      <c r="O51" s="84"/>
      <c r="Q51" s="41"/>
    </row>
    <row r="52" spans="1:17" ht="12.75" x14ac:dyDescent="0.2">
      <c r="A52" s="41" t="s">
        <v>351</v>
      </c>
      <c r="B52" s="41" t="s">
        <v>351</v>
      </c>
      <c r="C52" s="40" t="s">
        <v>4</v>
      </c>
      <c r="D52" s="40">
        <v>13</v>
      </c>
      <c r="E52" s="40" t="s">
        <v>340</v>
      </c>
      <c r="F52" s="40" t="s">
        <v>703</v>
      </c>
      <c r="G52" s="40" t="s">
        <v>556</v>
      </c>
      <c r="H52" s="40" t="s">
        <v>704</v>
      </c>
      <c r="I52" s="40" t="s">
        <v>4</v>
      </c>
      <c r="K52" s="60"/>
      <c r="O52" s="85"/>
      <c r="Q52" s="41"/>
    </row>
    <row r="53" spans="1:17" ht="12.75" x14ac:dyDescent="0.2">
      <c r="A53" s="41" t="s">
        <v>352</v>
      </c>
      <c r="B53" s="41" t="s">
        <v>352</v>
      </c>
      <c r="C53" s="40" t="s">
        <v>4</v>
      </c>
      <c r="D53" s="40">
        <v>15</v>
      </c>
      <c r="E53" s="40" t="s">
        <v>341</v>
      </c>
      <c r="F53" s="40" t="s">
        <v>705</v>
      </c>
      <c r="G53" s="40" t="s">
        <v>372</v>
      </c>
      <c r="H53" s="40" t="s">
        <v>706</v>
      </c>
      <c r="I53" s="40" t="s">
        <v>4</v>
      </c>
      <c r="K53" s="60"/>
      <c r="O53" s="84"/>
      <c r="Q53" s="41"/>
    </row>
    <row r="54" spans="1:17" ht="12.75" x14ac:dyDescent="0.2">
      <c r="A54" s="41" t="s">
        <v>353</v>
      </c>
      <c r="B54" s="41" t="s">
        <v>353</v>
      </c>
      <c r="C54" s="40" t="s">
        <v>4</v>
      </c>
      <c r="D54" s="40">
        <v>15</v>
      </c>
      <c r="E54" s="40" t="s">
        <v>341</v>
      </c>
      <c r="F54" s="40" t="s">
        <v>707</v>
      </c>
      <c r="G54" s="40" t="s">
        <v>386</v>
      </c>
      <c r="H54" s="40" t="s">
        <v>708</v>
      </c>
      <c r="I54" s="40" t="s">
        <v>4</v>
      </c>
      <c r="K54" s="60"/>
      <c r="O54" s="85"/>
      <c r="Q54" s="41"/>
    </row>
    <row r="55" spans="1:17" ht="12.75" x14ac:dyDescent="0.2">
      <c r="A55" s="41" t="s">
        <v>354</v>
      </c>
      <c r="B55" s="41" t="s">
        <v>709</v>
      </c>
      <c r="C55" s="40" t="s">
        <v>4</v>
      </c>
      <c r="D55" s="40">
        <v>15</v>
      </c>
      <c r="E55" s="40" t="s">
        <v>341</v>
      </c>
      <c r="F55" s="40" t="s">
        <v>710</v>
      </c>
      <c r="G55" s="40" t="s">
        <v>419</v>
      </c>
      <c r="H55" s="40" t="s">
        <v>711</v>
      </c>
      <c r="I55" s="40" t="s">
        <v>4</v>
      </c>
      <c r="O55" s="84"/>
      <c r="Q55" s="41"/>
    </row>
    <row r="56" spans="1:17" ht="12.75" x14ac:dyDescent="0.2">
      <c r="A56" s="41" t="s">
        <v>355</v>
      </c>
      <c r="B56" s="41" t="s">
        <v>355</v>
      </c>
      <c r="C56" s="40" t="s">
        <v>4</v>
      </c>
      <c r="D56" s="40">
        <v>15</v>
      </c>
      <c r="E56" s="40" t="s">
        <v>341</v>
      </c>
      <c r="F56" s="40" t="s">
        <v>712</v>
      </c>
      <c r="G56" s="40" t="s">
        <v>450</v>
      </c>
      <c r="H56" s="40" t="s">
        <v>713</v>
      </c>
      <c r="I56" s="40" t="s">
        <v>4</v>
      </c>
      <c r="K56" s="60"/>
      <c r="O56" s="85"/>
      <c r="Q56" s="41"/>
    </row>
    <row r="57" spans="1:17" ht="12.75" x14ac:dyDescent="0.2">
      <c r="A57" s="41" t="s">
        <v>356</v>
      </c>
      <c r="B57" s="41" t="s">
        <v>356</v>
      </c>
      <c r="C57" s="40" t="s">
        <v>4</v>
      </c>
      <c r="D57" s="40">
        <v>15</v>
      </c>
      <c r="E57" s="40" t="s">
        <v>341</v>
      </c>
      <c r="F57" s="40" t="s">
        <v>714</v>
      </c>
      <c r="G57" s="40" t="s">
        <v>481</v>
      </c>
      <c r="H57" s="40" t="s">
        <v>715</v>
      </c>
      <c r="I57" s="40" t="s">
        <v>4</v>
      </c>
      <c r="K57" s="60"/>
      <c r="O57" s="84"/>
      <c r="Q57" s="41"/>
    </row>
    <row r="58" spans="1:17" ht="12.75" x14ac:dyDescent="0.2">
      <c r="A58" s="41" t="s">
        <v>357</v>
      </c>
      <c r="B58" s="41" t="s">
        <v>357</v>
      </c>
      <c r="C58" s="40" t="s">
        <v>4</v>
      </c>
      <c r="D58" s="40">
        <v>15</v>
      </c>
      <c r="E58" s="40" t="s">
        <v>341</v>
      </c>
      <c r="F58" s="40" t="s">
        <v>716</v>
      </c>
      <c r="G58" s="40" t="s">
        <v>506</v>
      </c>
      <c r="H58" s="40" t="s">
        <v>717</v>
      </c>
      <c r="I58" s="40" t="s">
        <v>4</v>
      </c>
      <c r="K58" s="60"/>
      <c r="O58" s="85"/>
      <c r="Q58" s="41"/>
    </row>
    <row r="59" spans="1:17" ht="12.75" x14ac:dyDescent="0.2">
      <c r="A59" s="41" t="s">
        <v>358</v>
      </c>
      <c r="B59" s="41" t="s">
        <v>358</v>
      </c>
      <c r="C59" s="40" t="s">
        <v>4</v>
      </c>
      <c r="D59" s="40">
        <v>15</v>
      </c>
      <c r="E59" s="40" t="s">
        <v>341</v>
      </c>
      <c r="F59" s="40" t="s">
        <v>718</v>
      </c>
      <c r="G59" s="40" t="s">
        <v>526</v>
      </c>
      <c r="H59" s="40" t="s">
        <v>719</v>
      </c>
      <c r="I59" s="40" t="s">
        <v>4</v>
      </c>
      <c r="K59" s="60"/>
      <c r="O59" s="84"/>
      <c r="Q59" s="41"/>
    </row>
    <row r="60" spans="1:17" ht="12.75" x14ac:dyDescent="0.2">
      <c r="A60" s="41" t="s">
        <v>359</v>
      </c>
      <c r="B60" s="41" t="s">
        <v>359</v>
      </c>
      <c r="C60" s="40" t="s">
        <v>4</v>
      </c>
      <c r="D60" s="40">
        <v>15</v>
      </c>
      <c r="E60" s="40" t="s">
        <v>341</v>
      </c>
      <c r="F60" s="40" t="s">
        <v>720</v>
      </c>
      <c r="G60" s="40" t="s">
        <v>543</v>
      </c>
      <c r="H60" s="40" t="s">
        <v>721</v>
      </c>
      <c r="I60" s="40" t="s">
        <v>4</v>
      </c>
      <c r="O60" s="85"/>
      <c r="Q60" s="41"/>
    </row>
    <row r="61" spans="1:17" ht="12.75" x14ac:dyDescent="0.2">
      <c r="A61" s="41" t="s">
        <v>360</v>
      </c>
      <c r="B61" s="41" t="s">
        <v>360</v>
      </c>
      <c r="C61" s="40" t="s">
        <v>4</v>
      </c>
      <c r="D61" s="40">
        <v>15</v>
      </c>
      <c r="E61" s="40" t="s">
        <v>341</v>
      </c>
      <c r="F61" s="40" t="s">
        <v>722</v>
      </c>
      <c r="G61" s="40" t="s">
        <v>557</v>
      </c>
      <c r="H61" s="40" t="s">
        <v>723</v>
      </c>
      <c r="I61" s="40" t="s">
        <v>4</v>
      </c>
      <c r="K61" s="60"/>
      <c r="O61" s="84"/>
      <c r="Q61" s="41"/>
    </row>
    <row r="62" spans="1:17" ht="12.75" x14ac:dyDescent="0.2">
      <c r="A62" s="41" t="s">
        <v>361</v>
      </c>
      <c r="B62" s="41" t="s">
        <v>361</v>
      </c>
      <c r="C62" s="40" t="s">
        <v>4</v>
      </c>
      <c r="D62" s="40">
        <v>15</v>
      </c>
      <c r="E62" s="40" t="s">
        <v>341</v>
      </c>
      <c r="F62" s="40" t="s">
        <v>724</v>
      </c>
      <c r="G62" s="40" t="s">
        <v>568</v>
      </c>
      <c r="H62" s="40" t="s">
        <v>725</v>
      </c>
      <c r="I62" s="40" t="s">
        <v>4</v>
      </c>
      <c r="K62" s="60"/>
      <c r="O62" s="85"/>
      <c r="Q62" s="41"/>
    </row>
    <row r="63" spans="1:17" ht="12.75" x14ac:dyDescent="0.2">
      <c r="A63" s="41" t="s">
        <v>362</v>
      </c>
      <c r="B63" s="41" t="s">
        <v>362</v>
      </c>
      <c r="C63" s="40" t="s">
        <v>4</v>
      </c>
      <c r="D63" s="40">
        <v>15</v>
      </c>
      <c r="E63" s="40" t="s">
        <v>341</v>
      </c>
      <c r="F63" s="40" t="s">
        <v>726</v>
      </c>
      <c r="G63" s="40" t="s">
        <v>577</v>
      </c>
      <c r="H63" s="40" t="s">
        <v>727</v>
      </c>
      <c r="I63" s="40" t="s">
        <v>4</v>
      </c>
      <c r="K63" s="60"/>
      <c r="O63" s="84"/>
      <c r="Q63" s="41"/>
    </row>
    <row r="64" spans="1:17" ht="12.75" x14ac:dyDescent="0.2">
      <c r="A64" s="41" t="s">
        <v>363</v>
      </c>
      <c r="B64" s="41" t="s">
        <v>363</v>
      </c>
      <c r="C64" s="40" t="s">
        <v>4</v>
      </c>
      <c r="D64" s="40">
        <v>15</v>
      </c>
      <c r="E64" s="40" t="s">
        <v>341</v>
      </c>
      <c r="F64" s="40" t="s">
        <v>728</v>
      </c>
      <c r="G64" s="40" t="s">
        <v>585</v>
      </c>
      <c r="H64" s="40" t="s">
        <v>729</v>
      </c>
      <c r="I64" s="40" t="s">
        <v>4</v>
      </c>
      <c r="K64" s="60"/>
      <c r="O64" s="85"/>
      <c r="Q64" s="41"/>
    </row>
    <row r="65" spans="1:17" ht="12.75" x14ac:dyDescent="0.2">
      <c r="A65" s="41" t="s">
        <v>364</v>
      </c>
      <c r="B65" s="41" t="s">
        <v>730</v>
      </c>
      <c r="C65" s="40" t="s">
        <v>4</v>
      </c>
      <c r="D65" s="40">
        <v>15</v>
      </c>
      <c r="E65" s="40" t="s">
        <v>341</v>
      </c>
      <c r="F65" s="40" t="s">
        <v>731</v>
      </c>
      <c r="G65" s="40" t="s">
        <v>592</v>
      </c>
      <c r="H65" s="40" t="s">
        <v>732</v>
      </c>
      <c r="I65" s="40" t="s">
        <v>4</v>
      </c>
      <c r="K65" s="60"/>
      <c r="O65" s="84"/>
      <c r="Q65" s="41"/>
    </row>
    <row r="66" spans="1:17" ht="12.75" x14ac:dyDescent="0.2">
      <c r="A66" s="41" t="s">
        <v>365</v>
      </c>
      <c r="B66" s="41" t="s">
        <v>365</v>
      </c>
      <c r="C66" s="40" t="s">
        <v>4</v>
      </c>
      <c r="D66" s="40">
        <v>17</v>
      </c>
      <c r="E66" s="40" t="s">
        <v>342</v>
      </c>
      <c r="F66" s="40" t="s">
        <v>733</v>
      </c>
      <c r="G66" s="40" t="s">
        <v>372</v>
      </c>
      <c r="H66" s="40" t="s">
        <v>734</v>
      </c>
      <c r="I66" s="40" t="s">
        <v>4</v>
      </c>
      <c r="K66" s="60"/>
      <c r="O66" s="85"/>
      <c r="Q66" s="41"/>
    </row>
    <row r="67" spans="1:17" x14ac:dyDescent="0.2">
      <c r="A67" s="41" t="s">
        <v>366</v>
      </c>
      <c r="B67" s="41" t="s">
        <v>366</v>
      </c>
      <c r="C67" s="40" t="s">
        <v>4</v>
      </c>
      <c r="D67" s="40">
        <v>17</v>
      </c>
      <c r="E67" s="40" t="s">
        <v>342</v>
      </c>
      <c r="F67" s="40" t="s">
        <v>735</v>
      </c>
      <c r="G67" s="40" t="s">
        <v>387</v>
      </c>
      <c r="H67" s="40" t="s">
        <v>736</v>
      </c>
      <c r="I67" s="40" t="s">
        <v>4</v>
      </c>
      <c r="K67" s="60"/>
      <c r="Q67" s="41"/>
    </row>
    <row r="68" spans="1:17" x14ac:dyDescent="0.2">
      <c r="A68" s="41" t="s">
        <v>367</v>
      </c>
      <c r="B68" s="41" t="s">
        <v>367</v>
      </c>
      <c r="C68" s="40" t="s">
        <v>4</v>
      </c>
      <c r="D68" s="40">
        <v>17</v>
      </c>
      <c r="E68" s="40" t="s">
        <v>342</v>
      </c>
      <c r="F68" s="40" t="s">
        <v>737</v>
      </c>
      <c r="G68" s="40" t="s">
        <v>420</v>
      </c>
      <c r="H68" s="40" t="s">
        <v>738</v>
      </c>
      <c r="I68" s="40" t="s">
        <v>4</v>
      </c>
    </row>
    <row r="69" spans="1:17" x14ac:dyDescent="0.2">
      <c r="A69" s="41" t="s">
        <v>368</v>
      </c>
      <c r="B69" s="41" t="s">
        <v>368</v>
      </c>
      <c r="C69" s="40" t="s">
        <v>4</v>
      </c>
      <c r="D69" s="40">
        <v>17</v>
      </c>
      <c r="E69" s="40" t="s">
        <v>342</v>
      </c>
      <c r="F69" s="40" t="s">
        <v>739</v>
      </c>
      <c r="G69" s="40" t="s">
        <v>451</v>
      </c>
      <c r="H69" s="40" t="s">
        <v>740</v>
      </c>
      <c r="I69" s="40" t="s">
        <v>4</v>
      </c>
    </row>
    <row r="70" spans="1:17" x14ac:dyDescent="0.2">
      <c r="A70" s="41" t="s">
        <v>369</v>
      </c>
      <c r="B70" s="41" t="s">
        <v>369</v>
      </c>
      <c r="C70" s="40" t="s">
        <v>4</v>
      </c>
      <c r="D70" s="40">
        <v>17</v>
      </c>
      <c r="E70" s="40" t="s">
        <v>342</v>
      </c>
      <c r="F70" s="40" t="s">
        <v>741</v>
      </c>
      <c r="G70" s="40" t="s">
        <v>482</v>
      </c>
      <c r="H70" s="40" t="s">
        <v>742</v>
      </c>
      <c r="I70" s="40" t="s">
        <v>4</v>
      </c>
    </row>
    <row r="71" spans="1:17" x14ac:dyDescent="0.2">
      <c r="D71" s="40">
        <v>17</v>
      </c>
      <c r="E71" s="40" t="s">
        <v>342</v>
      </c>
      <c r="F71" s="40" t="s">
        <v>743</v>
      </c>
      <c r="G71" s="40" t="s">
        <v>436</v>
      </c>
      <c r="H71" s="40" t="s">
        <v>744</v>
      </c>
      <c r="I71" s="40" t="s">
        <v>4</v>
      </c>
    </row>
    <row r="72" spans="1:17" x14ac:dyDescent="0.2">
      <c r="D72" s="40">
        <v>17</v>
      </c>
      <c r="E72" s="40" t="s">
        <v>342</v>
      </c>
      <c r="F72" s="40" t="s">
        <v>745</v>
      </c>
      <c r="G72" s="40" t="s">
        <v>527</v>
      </c>
      <c r="H72" s="40" t="s">
        <v>746</v>
      </c>
      <c r="I72" s="40" t="s">
        <v>4</v>
      </c>
    </row>
    <row r="73" spans="1:17" x14ac:dyDescent="0.2">
      <c r="D73" s="40">
        <v>18</v>
      </c>
      <c r="E73" s="40" t="s">
        <v>343</v>
      </c>
      <c r="F73" s="40" t="s">
        <v>747</v>
      </c>
      <c r="G73" s="40" t="s">
        <v>372</v>
      </c>
      <c r="H73" s="40" t="s">
        <v>748</v>
      </c>
      <c r="I73" s="40" t="s">
        <v>4</v>
      </c>
    </row>
    <row r="74" spans="1:17" x14ac:dyDescent="0.2">
      <c r="D74" s="40">
        <v>18</v>
      </c>
      <c r="E74" s="40" t="s">
        <v>343</v>
      </c>
      <c r="F74" s="40" t="s">
        <v>749</v>
      </c>
      <c r="G74" s="40" t="s">
        <v>388</v>
      </c>
      <c r="H74" s="40" t="s">
        <v>750</v>
      </c>
      <c r="I74" s="40" t="s">
        <v>4</v>
      </c>
    </row>
    <row r="75" spans="1:17" x14ac:dyDescent="0.2">
      <c r="D75" s="40">
        <v>18</v>
      </c>
      <c r="E75" s="40" t="s">
        <v>343</v>
      </c>
      <c r="F75" s="40" t="s">
        <v>751</v>
      </c>
      <c r="G75" s="40" t="s">
        <v>421</v>
      </c>
      <c r="H75" s="40" t="s">
        <v>752</v>
      </c>
      <c r="I75" s="40" t="s">
        <v>4</v>
      </c>
    </row>
    <row r="76" spans="1:17" x14ac:dyDescent="0.2">
      <c r="D76" s="40">
        <v>18</v>
      </c>
      <c r="E76" s="40" t="s">
        <v>343</v>
      </c>
      <c r="F76" s="40" t="s">
        <v>753</v>
      </c>
      <c r="G76" s="40" t="s">
        <v>452</v>
      </c>
      <c r="H76" s="40" t="s">
        <v>754</v>
      </c>
      <c r="I76" s="40" t="s">
        <v>4</v>
      </c>
    </row>
    <row r="77" spans="1:17" x14ac:dyDescent="0.2">
      <c r="D77" s="40">
        <v>18</v>
      </c>
      <c r="E77" s="40" t="s">
        <v>343</v>
      </c>
      <c r="F77" s="40" t="s">
        <v>755</v>
      </c>
      <c r="G77" s="40" t="s">
        <v>483</v>
      </c>
      <c r="H77" s="40" t="s">
        <v>756</v>
      </c>
      <c r="I77" s="40" t="s">
        <v>4</v>
      </c>
    </row>
    <row r="78" spans="1:17" x14ac:dyDescent="0.2">
      <c r="D78" s="40">
        <v>19</v>
      </c>
      <c r="E78" s="40" t="s">
        <v>344</v>
      </c>
      <c r="F78" s="40" t="s">
        <v>757</v>
      </c>
      <c r="G78" s="40" t="s">
        <v>372</v>
      </c>
      <c r="H78" s="40" t="s">
        <v>758</v>
      </c>
      <c r="I78" s="40" t="s">
        <v>4</v>
      </c>
    </row>
    <row r="79" spans="1:17" x14ac:dyDescent="0.2">
      <c r="D79" s="40">
        <v>19</v>
      </c>
      <c r="E79" s="40" t="s">
        <v>344</v>
      </c>
      <c r="F79" s="40" t="s">
        <v>759</v>
      </c>
      <c r="G79" s="40" t="s">
        <v>389</v>
      </c>
      <c r="H79" s="40" t="s">
        <v>760</v>
      </c>
      <c r="I79" s="40" t="s">
        <v>4</v>
      </c>
    </row>
    <row r="80" spans="1:17" x14ac:dyDescent="0.2">
      <c r="D80" s="40">
        <v>19</v>
      </c>
      <c r="E80" s="40" t="s">
        <v>344</v>
      </c>
      <c r="F80" s="40" t="s">
        <v>761</v>
      </c>
      <c r="G80" s="40" t="s">
        <v>422</v>
      </c>
      <c r="H80" s="40" t="s">
        <v>762</v>
      </c>
      <c r="I80" s="40" t="s">
        <v>4</v>
      </c>
    </row>
    <row r="81" spans="4:9" x14ac:dyDescent="0.2">
      <c r="D81" s="40">
        <v>19</v>
      </c>
      <c r="E81" s="40" t="s">
        <v>344</v>
      </c>
      <c r="F81" s="40" t="s">
        <v>763</v>
      </c>
      <c r="G81" s="40" t="s">
        <v>453</v>
      </c>
      <c r="H81" s="40" t="s">
        <v>764</v>
      </c>
      <c r="I81" s="40" t="s">
        <v>4</v>
      </c>
    </row>
    <row r="82" spans="4:9" x14ac:dyDescent="0.2">
      <c r="D82" s="40">
        <v>19</v>
      </c>
      <c r="E82" s="40" t="s">
        <v>344</v>
      </c>
      <c r="F82" s="40" t="s">
        <v>765</v>
      </c>
      <c r="G82" s="40" t="s">
        <v>484</v>
      </c>
      <c r="H82" s="40" t="s">
        <v>766</v>
      </c>
      <c r="I82" s="40" t="s">
        <v>4</v>
      </c>
    </row>
    <row r="83" spans="4:9" x14ac:dyDescent="0.2">
      <c r="D83" s="40">
        <v>19</v>
      </c>
      <c r="E83" s="40" t="s">
        <v>344</v>
      </c>
      <c r="F83" s="40" t="s">
        <v>767</v>
      </c>
      <c r="G83" s="40" t="s">
        <v>436</v>
      </c>
      <c r="H83" s="40" t="s">
        <v>768</v>
      </c>
      <c r="I83" s="40" t="s">
        <v>4</v>
      </c>
    </row>
    <row r="84" spans="4:9" x14ac:dyDescent="0.2">
      <c r="D84" s="40">
        <v>19</v>
      </c>
      <c r="E84" s="40" t="s">
        <v>344</v>
      </c>
      <c r="F84" s="40" t="s">
        <v>769</v>
      </c>
      <c r="G84" s="40" t="s">
        <v>528</v>
      </c>
      <c r="H84" s="40" t="s">
        <v>770</v>
      </c>
      <c r="I84" s="40" t="s">
        <v>4</v>
      </c>
    </row>
    <row r="85" spans="4:9" x14ac:dyDescent="0.2">
      <c r="D85" s="40">
        <v>19</v>
      </c>
      <c r="E85" s="40" t="s">
        <v>344</v>
      </c>
      <c r="F85" s="40" t="s">
        <v>771</v>
      </c>
      <c r="G85" s="40" t="s">
        <v>544</v>
      </c>
      <c r="H85" s="40" t="s">
        <v>772</v>
      </c>
      <c r="I85" s="40" t="s">
        <v>4</v>
      </c>
    </row>
    <row r="86" spans="4:9" x14ac:dyDescent="0.2">
      <c r="D86" s="40">
        <v>20</v>
      </c>
      <c r="E86" s="40" t="s">
        <v>345</v>
      </c>
      <c r="F86" s="40" t="s">
        <v>773</v>
      </c>
      <c r="G86" s="40" t="s">
        <v>372</v>
      </c>
      <c r="H86" s="40" t="s">
        <v>774</v>
      </c>
      <c r="I86" s="40" t="s">
        <v>4</v>
      </c>
    </row>
    <row r="87" spans="4:9" x14ac:dyDescent="0.2">
      <c r="D87" s="40">
        <v>20</v>
      </c>
      <c r="E87" s="40" t="s">
        <v>345</v>
      </c>
      <c r="F87" s="40" t="s">
        <v>775</v>
      </c>
      <c r="G87" s="40" t="s">
        <v>390</v>
      </c>
      <c r="H87" s="40" t="s">
        <v>776</v>
      </c>
      <c r="I87" s="40" t="s">
        <v>4</v>
      </c>
    </row>
    <row r="88" spans="4:9" x14ac:dyDescent="0.2">
      <c r="D88" s="40">
        <v>20</v>
      </c>
      <c r="E88" s="40" t="s">
        <v>345</v>
      </c>
      <c r="F88" s="40" t="s">
        <v>777</v>
      </c>
      <c r="G88" s="40" t="s">
        <v>423</v>
      </c>
      <c r="H88" s="40" t="s">
        <v>778</v>
      </c>
      <c r="I88" s="40" t="s">
        <v>4</v>
      </c>
    </row>
    <row r="89" spans="4:9" x14ac:dyDescent="0.2">
      <c r="D89" s="40">
        <v>20</v>
      </c>
      <c r="E89" s="40" t="s">
        <v>345</v>
      </c>
      <c r="F89" s="40" t="s">
        <v>779</v>
      </c>
      <c r="G89" s="40" t="s">
        <v>454</v>
      </c>
      <c r="H89" s="40" t="s">
        <v>780</v>
      </c>
      <c r="I89" s="40" t="s">
        <v>4</v>
      </c>
    </row>
    <row r="90" spans="4:9" x14ac:dyDescent="0.2">
      <c r="D90" s="40">
        <v>20</v>
      </c>
      <c r="E90" s="40" t="s">
        <v>345</v>
      </c>
      <c r="F90" s="40" t="s">
        <v>781</v>
      </c>
      <c r="G90" s="40" t="s">
        <v>485</v>
      </c>
      <c r="H90" s="40" t="s">
        <v>782</v>
      </c>
      <c r="I90" s="40" t="s">
        <v>4</v>
      </c>
    </row>
    <row r="91" spans="4:9" x14ac:dyDescent="0.2">
      <c r="D91" s="40">
        <v>20</v>
      </c>
      <c r="E91" s="40" t="s">
        <v>345</v>
      </c>
      <c r="F91" s="40" t="s">
        <v>783</v>
      </c>
      <c r="G91" s="40" t="s">
        <v>507</v>
      </c>
      <c r="H91" s="40" t="s">
        <v>784</v>
      </c>
      <c r="I91" s="40" t="s">
        <v>4</v>
      </c>
    </row>
    <row r="92" spans="4:9" x14ac:dyDescent="0.2">
      <c r="D92" s="40">
        <v>23</v>
      </c>
      <c r="E92" s="40" t="s">
        <v>346</v>
      </c>
      <c r="F92" s="40" t="s">
        <v>785</v>
      </c>
      <c r="G92" s="40" t="s">
        <v>372</v>
      </c>
      <c r="H92" s="40" t="s">
        <v>786</v>
      </c>
      <c r="I92" s="40" t="s">
        <v>4</v>
      </c>
    </row>
    <row r="93" spans="4:9" x14ac:dyDescent="0.2">
      <c r="D93" s="40">
        <v>23</v>
      </c>
      <c r="E93" s="40" t="s">
        <v>346</v>
      </c>
      <c r="F93" s="40" t="s">
        <v>787</v>
      </c>
      <c r="G93" s="40" t="s">
        <v>391</v>
      </c>
      <c r="H93" s="40" t="s">
        <v>788</v>
      </c>
      <c r="I93" s="40" t="s">
        <v>4</v>
      </c>
    </row>
    <row r="94" spans="4:9" x14ac:dyDescent="0.2">
      <c r="D94" s="40">
        <v>23</v>
      </c>
      <c r="E94" s="40" t="s">
        <v>346</v>
      </c>
      <c r="F94" s="40" t="s">
        <v>789</v>
      </c>
      <c r="G94" s="40" t="s">
        <v>424</v>
      </c>
      <c r="H94" s="40" t="s">
        <v>790</v>
      </c>
      <c r="I94" s="40" t="s">
        <v>4</v>
      </c>
    </row>
    <row r="95" spans="4:9" x14ac:dyDescent="0.2">
      <c r="D95" s="40">
        <v>23</v>
      </c>
      <c r="E95" s="40" t="s">
        <v>346</v>
      </c>
      <c r="F95" s="40" t="s">
        <v>791</v>
      </c>
      <c r="G95" s="40" t="s">
        <v>455</v>
      </c>
      <c r="H95" s="40" t="s">
        <v>792</v>
      </c>
      <c r="I95" s="40" t="s">
        <v>4</v>
      </c>
    </row>
    <row r="96" spans="4:9" x14ac:dyDescent="0.2">
      <c r="D96" s="40">
        <v>23</v>
      </c>
      <c r="E96" s="40" t="s">
        <v>346</v>
      </c>
      <c r="F96" s="40" t="s">
        <v>793</v>
      </c>
      <c r="G96" s="40" t="s">
        <v>486</v>
      </c>
      <c r="H96" s="40" t="s">
        <v>794</v>
      </c>
      <c r="I96" s="40" t="s">
        <v>4</v>
      </c>
    </row>
    <row r="97" spans="4:9" x14ac:dyDescent="0.2">
      <c r="D97" s="40">
        <v>23</v>
      </c>
      <c r="E97" s="40" t="s">
        <v>346</v>
      </c>
      <c r="F97" s="40" t="s">
        <v>795</v>
      </c>
      <c r="G97" s="40" t="s">
        <v>508</v>
      </c>
      <c r="H97" s="40" t="s">
        <v>796</v>
      </c>
      <c r="I97" s="40" t="s">
        <v>4</v>
      </c>
    </row>
    <row r="98" spans="4:9" x14ac:dyDescent="0.2">
      <c r="D98" s="40">
        <v>23</v>
      </c>
      <c r="E98" s="40" t="s">
        <v>346</v>
      </c>
      <c r="F98" s="40" t="s">
        <v>797</v>
      </c>
      <c r="G98" s="40" t="s">
        <v>529</v>
      </c>
      <c r="H98" s="40" t="s">
        <v>798</v>
      </c>
      <c r="I98" s="40" t="s">
        <v>4</v>
      </c>
    </row>
    <row r="99" spans="4:9" x14ac:dyDescent="0.2">
      <c r="D99" s="40">
        <v>23</v>
      </c>
      <c r="E99" s="40" t="s">
        <v>346</v>
      </c>
      <c r="F99" s="40" t="s">
        <v>799</v>
      </c>
      <c r="G99" s="40" t="s">
        <v>545</v>
      </c>
      <c r="H99" s="40" t="s">
        <v>800</v>
      </c>
      <c r="I99" s="40" t="s">
        <v>4</v>
      </c>
    </row>
    <row r="100" spans="4:9" x14ac:dyDescent="0.2">
      <c r="D100" s="40">
        <v>23</v>
      </c>
      <c r="E100" s="40" t="s">
        <v>346</v>
      </c>
      <c r="F100" s="40" t="s">
        <v>801</v>
      </c>
      <c r="G100" s="40" t="s">
        <v>558</v>
      </c>
      <c r="H100" s="40" t="s">
        <v>802</v>
      </c>
      <c r="I100" s="40" t="s">
        <v>4</v>
      </c>
    </row>
    <row r="101" spans="4:9" x14ac:dyDescent="0.2">
      <c r="D101" s="40">
        <v>25</v>
      </c>
      <c r="E101" s="40" t="s">
        <v>347</v>
      </c>
      <c r="F101" s="40" t="s">
        <v>803</v>
      </c>
      <c r="G101" s="40" t="s">
        <v>372</v>
      </c>
      <c r="H101" s="40" t="s">
        <v>804</v>
      </c>
      <c r="I101" s="40" t="s">
        <v>4</v>
      </c>
    </row>
    <row r="102" spans="4:9" x14ac:dyDescent="0.2">
      <c r="D102" s="40">
        <v>25</v>
      </c>
      <c r="E102" s="40" t="s">
        <v>347</v>
      </c>
      <c r="F102" s="40" t="s">
        <v>805</v>
      </c>
      <c r="G102" s="40" t="s">
        <v>392</v>
      </c>
      <c r="H102" s="40" t="s">
        <v>806</v>
      </c>
      <c r="I102" s="40" t="s">
        <v>4</v>
      </c>
    </row>
    <row r="103" spans="4:9" x14ac:dyDescent="0.2">
      <c r="D103" s="40">
        <v>25</v>
      </c>
      <c r="E103" s="40" t="s">
        <v>347</v>
      </c>
      <c r="F103" s="40" t="s">
        <v>807</v>
      </c>
      <c r="G103" s="40" t="s">
        <v>425</v>
      </c>
      <c r="H103" s="40" t="s">
        <v>808</v>
      </c>
      <c r="I103" s="40" t="s">
        <v>4</v>
      </c>
    </row>
    <row r="104" spans="4:9" x14ac:dyDescent="0.2">
      <c r="D104" s="40">
        <v>25</v>
      </c>
      <c r="E104" s="40" t="s">
        <v>347</v>
      </c>
      <c r="F104" s="40" t="s">
        <v>809</v>
      </c>
      <c r="G104" s="40" t="s">
        <v>456</v>
      </c>
      <c r="H104" s="40" t="s">
        <v>810</v>
      </c>
      <c r="I104" s="40" t="s">
        <v>4</v>
      </c>
    </row>
    <row r="105" spans="4:9" x14ac:dyDescent="0.2">
      <c r="D105" s="40">
        <v>25</v>
      </c>
      <c r="E105" s="40" t="s">
        <v>347</v>
      </c>
      <c r="F105" s="40" t="s">
        <v>811</v>
      </c>
      <c r="G105" s="40" t="s">
        <v>487</v>
      </c>
      <c r="H105" s="40" t="s">
        <v>812</v>
      </c>
      <c r="I105" s="40" t="s">
        <v>4</v>
      </c>
    </row>
    <row r="106" spans="4:9" x14ac:dyDescent="0.2">
      <c r="D106" s="40">
        <v>25</v>
      </c>
      <c r="E106" s="40" t="s">
        <v>347</v>
      </c>
      <c r="F106" s="40" t="s">
        <v>813</v>
      </c>
      <c r="G106" s="40" t="s">
        <v>509</v>
      </c>
      <c r="H106" s="40" t="s">
        <v>814</v>
      </c>
      <c r="I106" s="40" t="s">
        <v>4</v>
      </c>
    </row>
    <row r="107" spans="4:9" x14ac:dyDescent="0.2">
      <c r="D107" s="40">
        <v>25</v>
      </c>
      <c r="E107" s="40" t="s">
        <v>347</v>
      </c>
      <c r="F107" s="40" t="s">
        <v>815</v>
      </c>
      <c r="G107" s="40" t="s">
        <v>530</v>
      </c>
      <c r="H107" s="40" t="s">
        <v>816</v>
      </c>
      <c r="I107" s="40" t="s">
        <v>4</v>
      </c>
    </row>
    <row r="108" spans="4:9" x14ac:dyDescent="0.2">
      <c r="D108" s="40">
        <v>25</v>
      </c>
      <c r="E108" s="40" t="s">
        <v>347</v>
      </c>
      <c r="F108" s="40" t="s">
        <v>817</v>
      </c>
      <c r="G108" s="40" t="s">
        <v>546</v>
      </c>
      <c r="H108" s="40" t="s">
        <v>818</v>
      </c>
      <c r="I108" s="40" t="s">
        <v>4</v>
      </c>
    </row>
    <row r="109" spans="4:9" x14ac:dyDescent="0.2">
      <c r="D109" s="40">
        <v>25</v>
      </c>
      <c r="E109" s="40" t="s">
        <v>347</v>
      </c>
      <c r="F109" s="40" t="s">
        <v>819</v>
      </c>
      <c r="G109" s="40" t="s">
        <v>559</v>
      </c>
      <c r="H109" s="40" t="s">
        <v>820</v>
      </c>
      <c r="I109" s="40" t="s">
        <v>4</v>
      </c>
    </row>
    <row r="110" spans="4:9" x14ac:dyDescent="0.2">
      <c r="D110" s="40">
        <v>25</v>
      </c>
      <c r="E110" s="40" t="s">
        <v>347</v>
      </c>
      <c r="F110" s="40" t="s">
        <v>821</v>
      </c>
      <c r="G110" s="40" t="s">
        <v>569</v>
      </c>
      <c r="H110" s="40" t="s">
        <v>822</v>
      </c>
      <c r="I110" s="40" t="s">
        <v>4</v>
      </c>
    </row>
    <row r="111" spans="4:9" x14ac:dyDescent="0.2">
      <c r="D111" s="40">
        <v>25</v>
      </c>
      <c r="E111" s="40" t="s">
        <v>347</v>
      </c>
      <c r="F111" s="40" t="s">
        <v>823</v>
      </c>
      <c r="G111" s="40" t="s">
        <v>578</v>
      </c>
      <c r="H111" s="40" t="s">
        <v>824</v>
      </c>
      <c r="I111" s="40" t="s">
        <v>4</v>
      </c>
    </row>
    <row r="112" spans="4:9" x14ac:dyDescent="0.2">
      <c r="D112" s="40">
        <v>25</v>
      </c>
      <c r="E112" s="40" t="s">
        <v>347</v>
      </c>
      <c r="F112" s="40" t="s">
        <v>825</v>
      </c>
      <c r="G112" s="40" t="s">
        <v>586</v>
      </c>
      <c r="H112" s="40" t="s">
        <v>826</v>
      </c>
      <c r="I112" s="40" t="s">
        <v>4</v>
      </c>
    </row>
    <row r="113" spans="4:9" x14ac:dyDescent="0.2">
      <c r="D113" s="40">
        <v>25</v>
      </c>
      <c r="E113" s="40" t="s">
        <v>347</v>
      </c>
      <c r="F113" s="40" t="s">
        <v>827</v>
      </c>
      <c r="G113" s="40" t="s">
        <v>593</v>
      </c>
      <c r="H113" s="40" t="s">
        <v>828</v>
      </c>
      <c r="I113" s="40" t="s">
        <v>4</v>
      </c>
    </row>
    <row r="114" spans="4:9" x14ac:dyDescent="0.2">
      <c r="D114" s="40">
        <v>25</v>
      </c>
      <c r="E114" s="40" t="s">
        <v>347</v>
      </c>
      <c r="F114" s="40" t="s">
        <v>829</v>
      </c>
      <c r="G114" s="40" t="s">
        <v>599</v>
      </c>
      <c r="H114" s="40" t="s">
        <v>830</v>
      </c>
      <c r="I114" s="40" t="s">
        <v>4</v>
      </c>
    </row>
    <row r="115" spans="4:9" x14ac:dyDescent="0.2">
      <c r="D115" s="40">
        <v>27</v>
      </c>
      <c r="E115" s="40" t="s">
        <v>348</v>
      </c>
      <c r="F115" s="40" t="s">
        <v>831</v>
      </c>
      <c r="G115" s="40" t="s">
        <v>372</v>
      </c>
      <c r="H115" s="40" t="s">
        <v>832</v>
      </c>
      <c r="I115" s="40" t="s">
        <v>4</v>
      </c>
    </row>
    <row r="116" spans="4:9" x14ac:dyDescent="0.2">
      <c r="D116" s="40">
        <v>27</v>
      </c>
      <c r="E116" s="40" t="s">
        <v>348</v>
      </c>
      <c r="F116" s="40" t="s">
        <v>833</v>
      </c>
      <c r="G116" s="40" t="s">
        <v>393</v>
      </c>
      <c r="H116" s="40" t="s">
        <v>834</v>
      </c>
      <c r="I116" s="40" t="s">
        <v>4</v>
      </c>
    </row>
    <row r="117" spans="4:9" x14ac:dyDescent="0.2">
      <c r="D117" s="40">
        <v>27</v>
      </c>
      <c r="E117" s="40" t="s">
        <v>348</v>
      </c>
      <c r="F117" s="40" t="s">
        <v>835</v>
      </c>
      <c r="G117" s="40" t="s">
        <v>426</v>
      </c>
      <c r="H117" s="40" t="s">
        <v>836</v>
      </c>
      <c r="I117" s="40" t="s">
        <v>4</v>
      </c>
    </row>
    <row r="118" spans="4:9" x14ac:dyDescent="0.2">
      <c r="D118" s="40">
        <v>27</v>
      </c>
      <c r="E118" s="40" t="s">
        <v>348</v>
      </c>
      <c r="F118" s="40" t="s">
        <v>837</v>
      </c>
      <c r="G118" s="40" t="s">
        <v>457</v>
      </c>
      <c r="H118" s="40" t="s">
        <v>838</v>
      </c>
      <c r="I118" s="40" t="s">
        <v>4</v>
      </c>
    </row>
    <row r="119" spans="4:9" x14ac:dyDescent="0.2">
      <c r="D119" s="40">
        <v>27</v>
      </c>
      <c r="E119" s="40" t="s">
        <v>348</v>
      </c>
      <c r="F119" s="40" t="s">
        <v>839</v>
      </c>
      <c r="G119" s="40" t="s">
        <v>488</v>
      </c>
      <c r="H119" s="40" t="s">
        <v>840</v>
      </c>
      <c r="I119" s="40" t="s">
        <v>4</v>
      </c>
    </row>
    <row r="120" spans="4:9" x14ac:dyDescent="0.2">
      <c r="D120" s="40">
        <v>27</v>
      </c>
      <c r="E120" s="40" t="s">
        <v>348</v>
      </c>
      <c r="F120" s="40" t="s">
        <v>841</v>
      </c>
      <c r="G120" s="40" t="s">
        <v>510</v>
      </c>
      <c r="H120" s="40" t="s">
        <v>842</v>
      </c>
      <c r="I120" s="40" t="s">
        <v>4</v>
      </c>
    </row>
    <row r="121" spans="4:9" x14ac:dyDescent="0.2">
      <c r="D121" s="40">
        <v>41</v>
      </c>
      <c r="E121" s="40" t="s">
        <v>349</v>
      </c>
      <c r="F121" s="40" t="s">
        <v>843</v>
      </c>
      <c r="G121" s="40" t="s">
        <v>372</v>
      </c>
      <c r="H121" s="40" t="s">
        <v>844</v>
      </c>
      <c r="I121" s="40" t="s">
        <v>4</v>
      </c>
    </row>
    <row r="122" spans="4:9" x14ac:dyDescent="0.2">
      <c r="D122" s="40">
        <v>41</v>
      </c>
      <c r="E122" s="40" t="s">
        <v>349</v>
      </c>
      <c r="F122" s="40" t="s">
        <v>845</v>
      </c>
      <c r="G122" s="40" t="s">
        <v>394</v>
      </c>
      <c r="H122" s="40" t="s">
        <v>846</v>
      </c>
      <c r="I122" s="40" t="s">
        <v>4</v>
      </c>
    </row>
    <row r="123" spans="4:9" x14ac:dyDescent="0.2">
      <c r="D123" s="40">
        <v>41</v>
      </c>
      <c r="E123" s="40" t="s">
        <v>349</v>
      </c>
      <c r="F123" s="40" t="s">
        <v>847</v>
      </c>
      <c r="G123" s="40" t="s">
        <v>427</v>
      </c>
      <c r="H123" s="40" t="s">
        <v>848</v>
      </c>
      <c r="I123" s="40" t="s">
        <v>4</v>
      </c>
    </row>
    <row r="124" spans="4:9" x14ac:dyDescent="0.2">
      <c r="D124" s="40">
        <v>41</v>
      </c>
      <c r="E124" s="40" t="s">
        <v>349</v>
      </c>
      <c r="F124" s="40" t="s">
        <v>849</v>
      </c>
      <c r="G124" s="40" t="s">
        <v>458</v>
      </c>
      <c r="H124" s="40" t="s">
        <v>850</v>
      </c>
      <c r="I124" s="40" t="s">
        <v>4</v>
      </c>
    </row>
    <row r="125" spans="4:9" x14ac:dyDescent="0.2">
      <c r="D125" s="40">
        <v>41</v>
      </c>
      <c r="E125" s="40" t="s">
        <v>349</v>
      </c>
      <c r="F125" s="40" t="s">
        <v>851</v>
      </c>
      <c r="G125" s="40" t="s">
        <v>489</v>
      </c>
      <c r="H125" s="40" t="s">
        <v>852</v>
      </c>
      <c r="I125" s="40" t="s">
        <v>4</v>
      </c>
    </row>
    <row r="126" spans="4:9" x14ac:dyDescent="0.2">
      <c r="D126" s="40">
        <v>41</v>
      </c>
      <c r="E126" s="40" t="s">
        <v>349</v>
      </c>
      <c r="F126" s="40" t="s">
        <v>853</v>
      </c>
      <c r="G126" s="40" t="s">
        <v>511</v>
      </c>
      <c r="H126" s="40" t="s">
        <v>854</v>
      </c>
      <c r="I126" s="40" t="s">
        <v>4</v>
      </c>
    </row>
    <row r="127" spans="4:9" x14ac:dyDescent="0.2">
      <c r="D127" s="40">
        <v>44</v>
      </c>
      <c r="E127" s="40" t="s">
        <v>350</v>
      </c>
      <c r="F127" s="40" t="s">
        <v>855</v>
      </c>
      <c r="G127" s="40" t="s">
        <v>372</v>
      </c>
      <c r="H127" s="40" t="s">
        <v>856</v>
      </c>
      <c r="I127" s="40" t="s">
        <v>4</v>
      </c>
    </row>
    <row r="128" spans="4:9" x14ac:dyDescent="0.2">
      <c r="D128" s="40">
        <v>44</v>
      </c>
      <c r="E128" s="40" t="s">
        <v>350</v>
      </c>
      <c r="F128" s="40" t="s">
        <v>857</v>
      </c>
      <c r="G128" s="40" t="s">
        <v>395</v>
      </c>
      <c r="H128" s="40" t="s">
        <v>858</v>
      </c>
      <c r="I128" s="40" t="s">
        <v>4</v>
      </c>
    </row>
    <row r="129" spans="4:9" x14ac:dyDescent="0.2">
      <c r="D129" s="40">
        <v>44</v>
      </c>
      <c r="E129" s="40" t="s">
        <v>350</v>
      </c>
      <c r="F129" s="40" t="s">
        <v>859</v>
      </c>
      <c r="G129" s="40" t="s">
        <v>428</v>
      </c>
      <c r="H129" s="40" t="s">
        <v>860</v>
      </c>
      <c r="I129" s="40" t="s">
        <v>4</v>
      </c>
    </row>
    <row r="130" spans="4:9" x14ac:dyDescent="0.2">
      <c r="D130" s="40">
        <v>44</v>
      </c>
      <c r="E130" s="40" t="s">
        <v>350</v>
      </c>
      <c r="F130" s="40" t="s">
        <v>861</v>
      </c>
      <c r="G130" s="40" t="s">
        <v>459</v>
      </c>
      <c r="H130" s="40" t="s">
        <v>862</v>
      </c>
      <c r="I130" s="40" t="s">
        <v>4</v>
      </c>
    </row>
    <row r="131" spans="4:9" x14ac:dyDescent="0.2">
      <c r="D131" s="40">
        <v>44</v>
      </c>
      <c r="E131" s="40" t="s">
        <v>350</v>
      </c>
      <c r="F131" s="40" t="s">
        <v>863</v>
      </c>
      <c r="G131" s="40" t="s">
        <v>490</v>
      </c>
      <c r="H131" s="40" t="s">
        <v>864</v>
      </c>
      <c r="I131" s="40" t="s">
        <v>4</v>
      </c>
    </row>
    <row r="132" spans="4:9" x14ac:dyDescent="0.2">
      <c r="D132" s="40">
        <v>44</v>
      </c>
      <c r="E132" s="40" t="s">
        <v>350</v>
      </c>
      <c r="F132" s="40" t="s">
        <v>865</v>
      </c>
      <c r="G132" s="40" t="s">
        <v>512</v>
      </c>
      <c r="H132" s="40" t="s">
        <v>866</v>
      </c>
      <c r="I132" s="40" t="s">
        <v>4</v>
      </c>
    </row>
    <row r="133" spans="4:9" x14ac:dyDescent="0.2">
      <c r="D133" s="40">
        <v>47</v>
      </c>
      <c r="E133" s="40" t="s">
        <v>351</v>
      </c>
      <c r="F133" s="40" t="s">
        <v>867</v>
      </c>
      <c r="G133" s="40" t="s">
        <v>372</v>
      </c>
      <c r="H133" s="40" t="s">
        <v>868</v>
      </c>
      <c r="I133" s="40" t="s">
        <v>4</v>
      </c>
    </row>
    <row r="134" spans="4:9" x14ac:dyDescent="0.2">
      <c r="D134" s="40">
        <v>47</v>
      </c>
      <c r="E134" s="40" t="s">
        <v>351</v>
      </c>
      <c r="F134" s="40" t="s">
        <v>869</v>
      </c>
      <c r="G134" s="40" t="s">
        <v>396</v>
      </c>
      <c r="H134" s="40" t="s">
        <v>870</v>
      </c>
      <c r="I134" s="40" t="s">
        <v>4</v>
      </c>
    </row>
    <row r="135" spans="4:9" x14ac:dyDescent="0.2">
      <c r="D135" s="40">
        <v>47</v>
      </c>
      <c r="E135" s="40" t="s">
        <v>351</v>
      </c>
      <c r="F135" s="40" t="s">
        <v>871</v>
      </c>
      <c r="G135" s="40" t="s">
        <v>429</v>
      </c>
      <c r="H135" s="40" t="s">
        <v>872</v>
      </c>
      <c r="I135" s="40" t="s">
        <v>4</v>
      </c>
    </row>
    <row r="136" spans="4:9" x14ac:dyDescent="0.2">
      <c r="D136" s="40">
        <v>47</v>
      </c>
      <c r="E136" s="40" t="s">
        <v>351</v>
      </c>
      <c r="F136" s="40" t="s">
        <v>873</v>
      </c>
      <c r="G136" s="40" t="s">
        <v>460</v>
      </c>
      <c r="H136" s="40" t="s">
        <v>874</v>
      </c>
      <c r="I136" s="40" t="s">
        <v>4</v>
      </c>
    </row>
    <row r="137" spans="4:9" x14ac:dyDescent="0.2">
      <c r="D137" s="40">
        <v>47</v>
      </c>
      <c r="E137" s="40" t="s">
        <v>351</v>
      </c>
      <c r="F137" s="40" t="s">
        <v>875</v>
      </c>
      <c r="G137" s="40" t="s">
        <v>491</v>
      </c>
      <c r="H137" s="40" t="s">
        <v>876</v>
      </c>
      <c r="I137" s="40" t="s">
        <v>4</v>
      </c>
    </row>
    <row r="138" spans="4:9" x14ac:dyDescent="0.2">
      <c r="D138" s="40">
        <v>47</v>
      </c>
      <c r="E138" s="40" t="s">
        <v>351</v>
      </c>
      <c r="F138" s="40" t="s">
        <v>877</v>
      </c>
      <c r="G138" s="40" t="s">
        <v>513</v>
      </c>
      <c r="H138" s="40" t="s">
        <v>878</v>
      </c>
      <c r="I138" s="40" t="s">
        <v>4</v>
      </c>
    </row>
    <row r="139" spans="4:9" x14ac:dyDescent="0.2">
      <c r="D139" s="40">
        <v>47</v>
      </c>
      <c r="E139" s="40" t="s">
        <v>351</v>
      </c>
      <c r="F139" s="40" t="s">
        <v>879</v>
      </c>
      <c r="G139" s="40" t="s">
        <v>531</v>
      </c>
      <c r="H139" s="40" t="s">
        <v>880</v>
      </c>
      <c r="I139" s="40" t="s">
        <v>4</v>
      </c>
    </row>
    <row r="140" spans="4:9" x14ac:dyDescent="0.2">
      <c r="D140" s="40">
        <v>47</v>
      </c>
      <c r="E140" s="40" t="s">
        <v>351</v>
      </c>
      <c r="F140" s="40" t="s">
        <v>881</v>
      </c>
      <c r="G140" s="40" t="s">
        <v>547</v>
      </c>
      <c r="H140" s="40" t="s">
        <v>882</v>
      </c>
      <c r="I140" s="40" t="s">
        <v>4</v>
      </c>
    </row>
    <row r="141" spans="4:9" x14ac:dyDescent="0.2">
      <c r="D141" s="40">
        <v>47</v>
      </c>
      <c r="E141" s="40" t="s">
        <v>351</v>
      </c>
      <c r="F141" s="40" t="s">
        <v>883</v>
      </c>
      <c r="G141" s="40" t="s">
        <v>560</v>
      </c>
      <c r="H141" s="40" t="s">
        <v>884</v>
      </c>
      <c r="I141" s="40" t="s">
        <v>4</v>
      </c>
    </row>
    <row r="142" spans="4:9" x14ac:dyDescent="0.2">
      <c r="D142" s="40">
        <v>50</v>
      </c>
      <c r="E142" s="40" t="s">
        <v>352</v>
      </c>
      <c r="F142" s="40" t="s">
        <v>885</v>
      </c>
      <c r="G142" s="40" t="s">
        <v>372</v>
      </c>
      <c r="H142" s="40" t="s">
        <v>886</v>
      </c>
      <c r="I142" s="40" t="s">
        <v>4</v>
      </c>
    </row>
    <row r="143" spans="4:9" x14ac:dyDescent="0.2">
      <c r="D143" s="40">
        <v>50</v>
      </c>
      <c r="E143" s="40" t="s">
        <v>352</v>
      </c>
      <c r="F143" s="40" t="s">
        <v>887</v>
      </c>
      <c r="G143" s="40" t="s">
        <v>397</v>
      </c>
      <c r="H143" s="40" t="s">
        <v>888</v>
      </c>
      <c r="I143" s="40" t="s">
        <v>4</v>
      </c>
    </row>
    <row r="144" spans="4:9" x14ac:dyDescent="0.2">
      <c r="D144" s="40">
        <v>50</v>
      </c>
      <c r="E144" s="40" t="s">
        <v>352</v>
      </c>
      <c r="F144" s="40" t="s">
        <v>889</v>
      </c>
      <c r="G144" s="40" t="s">
        <v>430</v>
      </c>
      <c r="H144" s="40" t="s">
        <v>890</v>
      </c>
      <c r="I144" s="40" t="s">
        <v>4</v>
      </c>
    </row>
    <row r="145" spans="4:9" x14ac:dyDescent="0.2">
      <c r="D145" s="40">
        <v>50</v>
      </c>
      <c r="E145" s="40" t="s">
        <v>352</v>
      </c>
      <c r="F145" s="40" t="s">
        <v>891</v>
      </c>
      <c r="G145" s="40" t="s">
        <v>461</v>
      </c>
      <c r="H145" s="40" t="s">
        <v>892</v>
      </c>
      <c r="I145" s="40" t="s">
        <v>4</v>
      </c>
    </row>
    <row r="146" spans="4:9" x14ac:dyDescent="0.2">
      <c r="D146" s="40">
        <v>50</v>
      </c>
      <c r="E146" s="40" t="s">
        <v>352</v>
      </c>
      <c r="F146" s="40" t="s">
        <v>893</v>
      </c>
      <c r="G146" s="40" t="s">
        <v>492</v>
      </c>
      <c r="H146" s="40" t="s">
        <v>894</v>
      </c>
      <c r="I146" s="40" t="s">
        <v>4</v>
      </c>
    </row>
    <row r="147" spans="4:9" x14ac:dyDescent="0.2">
      <c r="D147" s="40">
        <v>50</v>
      </c>
      <c r="E147" s="40" t="s">
        <v>352</v>
      </c>
      <c r="F147" s="40" t="s">
        <v>895</v>
      </c>
      <c r="G147" s="40" t="s">
        <v>514</v>
      </c>
      <c r="H147" s="40" t="s">
        <v>896</v>
      </c>
      <c r="I147" s="40" t="s">
        <v>4</v>
      </c>
    </row>
    <row r="148" spans="4:9" x14ac:dyDescent="0.2">
      <c r="D148" s="40">
        <v>52</v>
      </c>
      <c r="E148" s="40" t="s">
        <v>353</v>
      </c>
      <c r="F148" s="40" t="s">
        <v>897</v>
      </c>
      <c r="G148" s="40" t="s">
        <v>372</v>
      </c>
      <c r="H148" s="40" t="s">
        <v>898</v>
      </c>
      <c r="I148" s="40" t="s">
        <v>4</v>
      </c>
    </row>
    <row r="149" spans="4:9" x14ac:dyDescent="0.2">
      <c r="D149" s="40">
        <v>52</v>
      </c>
      <c r="E149" s="40" t="s">
        <v>353</v>
      </c>
      <c r="F149" s="40" t="s">
        <v>899</v>
      </c>
      <c r="G149" s="40" t="s">
        <v>398</v>
      </c>
      <c r="H149" s="40" t="s">
        <v>900</v>
      </c>
      <c r="I149" s="40" t="s">
        <v>4</v>
      </c>
    </row>
    <row r="150" spans="4:9" x14ac:dyDescent="0.2">
      <c r="D150" s="40">
        <v>52</v>
      </c>
      <c r="E150" s="40" t="s">
        <v>353</v>
      </c>
      <c r="F150" s="40" t="s">
        <v>901</v>
      </c>
      <c r="G150" s="40" t="s">
        <v>431</v>
      </c>
      <c r="H150" s="40" t="s">
        <v>902</v>
      </c>
      <c r="I150" s="40" t="s">
        <v>4</v>
      </c>
    </row>
    <row r="151" spans="4:9" x14ac:dyDescent="0.2">
      <c r="D151" s="40">
        <v>52</v>
      </c>
      <c r="E151" s="40" t="s">
        <v>353</v>
      </c>
      <c r="F151" s="40" t="s">
        <v>903</v>
      </c>
      <c r="G151" s="40" t="s">
        <v>462</v>
      </c>
      <c r="H151" s="40" t="s">
        <v>904</v>
      </c>
      <c r="I151" s="40" t="s">
        <v>4</v>
      </c>
    </row>
    <row r="152" spans="4:9" x14ac:dyDescent="0.2">
      <c r="D152" s="40">
        <v>52</v>
      </c>
      <c r="E152" s="40" t="s">
        <v>353</v>
      </c>
      <c r="F152" s="40" t="s">
        <v>905</v>
      </c>
      <c r="G152" s="40" t="s">
        <v>493</v>
      </c>
      <c r="H152" s="40" t="s">
        <v>906</v>
      </c>
      <c r="I152" s="40" t="s">
        <v>4</v>
      </c>
    </row>
    <row r="153" spans="4:9" x14ac:dyDescent="0.2">
      <c r="D153" s="40">
        <v>52</v>
      </c>
      <c r="E153" s="40" t="s">
        <v>353</v>
      </c>
      <c r="F153" s="40" t="s">
        <v>907</v>
      </c>
      <c r="G153" s="40" t="s">
        <v>515</v>
      </c>
      <c r="H153" s="40" t="s">
        <v>908</v>
      </c>
      <c r="I153" s="40" t="s">
        <v>4</v>
      </c>
    </row>
    <row r="154" spans="4:9" x14ac:dyDescent="0.2">
      <c r="D154" s="40">
        <v>52</v>
      </c>
      <c r="E154" s="40" t="s">
        <v>353</v>
      </c>
      <c r="F154" s="40" t="s">
        <v>909</v>
      </c>
      <c r="G154" s="40" t="s">
        <v>532</v>
      </c>
      <c r="H154" s="40" t="s">
        <v>910</v>
      </c>
      <c r="I154" s="40" t="s">
        <v>4</v>
      </c>
    </row>
    <row r="155" spans="4:9" x14ac:dyDescent="0.2">
      <c r="D155" s="40">
        <v>52</v>
      </c>
      <c r="E155" s="40" t="s">
        <v>353</v>
      </c>
      <c r="F155" s="40" t="s">
        <v>911</v>
      </c>
      <c r="G155" s="40" t="s">
        <v>548</v>
      </c>
      <c r="H155" s="40" t="s">
        <v>912</v>
      </c>
      <c r="I155" s="40" t="s">
        <v>4</v>
      </c>
    </row>
    <row r="156" spans="4:9" x14ac:dyDescent="0.2">
      <c r="D156" s="40">
        <v>52</v>
      </c>
      <c r="E156" s="40" t="s">
        <v>353</v>
      </c>
      <c r="F156" s="40" t="s">
        <v>913</v>
      </c>
      <c r="G156" s="40" t="s">
        <v>561</v>
      </c>
      <c r="H156" s="40" t="s">
        <v>914</v>
      </c>
      <c r="I156" s="40" t="s">
        <v>4</v>
      </c>
    </row>
    <row r="157" spans="4:9" x14ac:dyDescent="0.2">
      <c r="D157" s="40">
        <v>54</v>
      </c>
      <c r="E157" s="40" t="s">
        <v>354</v>
      </c>
      <c r="F157" s="40" t="s">
        <v>915</v>
      </c>
      <c r="G157" s="40" t="s">
        <v>372</v>
      </c>
      <c r="H157" s="40" t="s">
        <v>916</v>
      </c>
      <c r="I157" s="40" t="s">
        <v>4</v>
      </c>
    </row>
    <row r="158" spans="4:9" x14ac:dyDescent="0.2">
      <c r="D158" s="40">
        <v>54</v>
      </c>
      <c r="E158" s="40" t="s">
        <v>354</v>
      </c>
      <c r="F158" s="40" t="s">
        <v>917</v>
      </c>
      <c r="G158" s="40" t="s">
        <v>399</v>
      </c>
      <c r="H158" s="40" t="s">
        <v>918</v>
      </c>
      <c r="I158" s="40" t="s">
        <v>4</v>
      </c>
    </row>
    <row r="159" spans="4:9" x14ac:dyDescent="0.2">
      <c r="D159" s="40">
        <v>54</v>
      </c>
      <c r="E159" s="40" t="s">
        <v>354</v>
      </c>
      <c r="F159" s="40" t="s">
        <v>919</v>
      </c>
      <c r="G159" s="40" t="s">
        <v>432</v>
      </c>
      <c r="H159" s="40" t="s">
        <v>920</v>
      </c>
      <c r="I159" s="40" t="s">
        <v>4</v>
      </c>
    </row>
    <row r="160" spans="4:9" x14ac:dyDescent="0.2">
      <c r="D160" s="40">
        <v>54</v>
      </c>
      <c r="E160" s="40" t="s">
        <v>354</v>
      </c>
      <c r="F160" s="40" t="s">
        <v>921</v>
      </c>
      <c r="G160" s="40" t="s">
        <v>463</v>
      </c>
      <c r="H160" s="40" t="s">
        <v>922</v>
      </c>
      <c r="I160" s="40" t="s">
        <v>4</v>
      </c>
    </row>
    <row r="161" spans="4:9" x14ac:dyDescent="0.2">
      <c r="D161" s="40">
        <v>54</v>
      </c>
      <c r="E161" s="40" t="s">
        <v>354</v>
      </c>
      <c r="F161" s="40" t="s">
        <v>923</v>
      </c>
      <c r="G161" s="40" t="s">
        <v>494</v>
      </c>
      <c r="H161" s="40" t="s">
        <v>924</v>
      </c>
      <c r="I161" s="40" t="s">
        <v>4</v>
      </c>
    </row>
    <row r="162" spans="4:9" x14ac:dyDescent="0.2">
      <c r="D162" s="40">
        <v>54</v>
      </c>
      <c r="E162" s="40" t="s">
        <v>354</v>
      </c>
      <c r="F162" s="40" t="s">
        <v>925</v>
      </c>
      <c r="G162" s="40" t="s">
        <v>516</v>
      </c>
      <c r="H162" s="40" t="s">
        <v>926</v>
      </c>
      <c r="I162" s="40" t="s">
        <v>4</v>
      </c>
    </row>
    <row r="163" spans="4:9" x14ac:dyDescent="0.2">
      <c r="D163" s="40">
        <v>54</v>
      </c>
      <c r="E163" s="40" t="s">
        <v>354</v>
      </c>
      <c r="F163" s="40" t="s">
        <v>927</v>
      </c>
      <c r="G163" s="40" t="s">
        <v>533</v>
      </c>
      <c r="H163" s="40" t="s">
        <v>928</v>
      </c>
      <c r="I163" s="40" t="s">
        <v>4</v>
      </c>
    </row>
    <row r="164" spans="4:9" x14ac:dyDescent="0.2">
      <c r="D164" s="40">
        <v>63</v>
      </c>
      <c r="E164" s="40" t="s">
        <v>355</v>
      </c>
      <c r="F164" s="40" t="s">
        <v>929</v>
      </c>
      <c r="G164" s="40" t="s">
        <v>372</v>
      </c>
      <c r="H164" s="40" t="s">
        <v>930</v>
      </c>
      <c r="I164" s="40" t="s">
        <v>4</v>
      </c>
    </row>
    <row r="165" spans="4:9" x14ac:dyDescent="0.2">
      <c r="D165" s="40">
        <v>63</v>
      </c>
      <c r="E165" s="40" t="s">
        <v>355</v>
      </c>
      <c r="F165" s="40" t="s">
        <v>931</v>
      </c>
      <c r="G165" s="40" t="s">
        <v>400</v>
      </c>
      <c r="H165" s="40" t="s">
        <v>932</v>
      </c>
      <c r="I165" s="40" t="s">
        <v>4</v>
      </c>
    </row>
    <row r="166" spans="4:9" x14ac:dyDescent="0.2">
      <c r="D166" s="40">
        <v>63</v>
      </c>
      <c r="E166" s="40" t="s">
        <v>355</v>
      </c>
      <c r="F166" s="40" t="s">
        <v>933</v>
      </c>
      <c r="G166" s="40" t="s">
        <v>433</v>
      </c>
      <c r="H166" s="40" t="s">
        <v>934</v>
      </c>
      <c r="I166" s="40" t="s">
        <v>4</v>
      </c>
    </row>
    <row r="167" spans="4:9" x14ac:dyDescent="0.2">
      <c r="D167" s="40">
        <v>63</v>
      </c>
      <c r="E167" s="40" t="s">
        <v>355</v>
      </c>
      <c r="F167" s="40" t="s">
        <v>935</v>
      </c>
      <c r="G167" s="40" t="s">
        <v>464</v>
      </c>
      <c r="H167" s="40" t="s">
        <v>936</v>
      </c>
      <c r="I167" s="40" t="s">
        <v>4</v>
      </c>
    </row>
    <row r="168" spans="4:9" x14ac:dyDescent="0.2">
      <c r="D168" s="40">
        <v>66</v>
      </c>
      <c r="E168" s="40" t="s">
        <v>356</v>
      </c>
      <c r="F168" s="40" t="s">
        <v>937</v>
      </c>
      <c r="G168" s="40" t="s">
        <v>372</v>
      </c>
      <c r="H168" s="40" t="s">
        <v>938</v>
      </c>
      <c r="I168" s="40" t="s">
        <v>4</v>
      </c>
    </row>
    <row r="169" spans="4:9" x14ac:dyDescent="0.2">
      <c r="D169" s="40">
        <v>66</v>
      </c>
      <c r="E169" s="40" t="s">
        <v>356</v>
      </c>
      <c r="F169" s="40" t="s">
        <v>939</v>
      </c>
      <c r="G169" s="40" t="s">
        <v>401</v>
      </c>
      <c r="H169" s="40" t="s">
        <v>940</v>
      </c>
      <c r="I169" s="40" t="s">
        <v>4</v>
      </c>
    </row>
    <row r="170" spans="4:9" x14ac:dyDescent="0.2">
      <c r="D170" s="40">
        <v>66</v>
      </c>
      <c r="E170" s="40" t="s">
        <v>356</v>
      </c>
      <c r="F170" s="40" t="s">
        <v>941</v>
      </c>
      <c r="G170" s="40" t="s">
        <v>434</v>
      </c>
      <c r="H170" s="40" t="s">
        <v>942</v>
      </c>
      <c r="I170" s="40" t="s">
        <v>4</v>
      </c>
    </row>
    <row r="171" spans="4:9" x14ac:dyDescent="0.2">
      <c r="D171" s="40">
        <v>66</v>
      </c>
      <c r="E171" s="40" t="s">
        <v>356</v>
      </c>
      <c r="F171" s="40" t="s">
        <v>943</v>
      </c>
      <c r="G171" s="40" t="s">
        <v>465</v>
      </c>
      <c r="H171" s="40" t="s">
        <v>944</v>
      </c>
      <c r="I171" s="40" t="s">
        <v>4</v>
      </c>
    </row>
    <row r="172" spans="4:9" x14ac:dyDescent="0.2">
      <c r="D172" s="40">
        <v>66</v>
      </c>
      <c r="E172" s="40" t="s">
        <v>356</v>
      </c>
      <c r="F172" s="40" t="s">
        <v>945</v>
      </c>
      <c r="G172" s="40" t="s">
        <v>495</v>
      </c>
      <c r="H172" s="40" t="s">
        <v>946</v>
      </c>
      <c r="I172" s="40" t="s">
        <v>4</v>
      </c>
    </row>
    <row r="173" spans="4:9" x14ac:dyDescent="0.2">
      <c r="D173" s="40">
        <v>66</v>
      </c>
      <c r="E173" s="40" t="s">
        <v>356</v>
      </c>
      <c r="F173" s="40" t="s">
        <v>947</v>
      </c>
      <c r="G173" s="40" t="s">
        <v>517</v>
      </c>
      <c r="H173" s="40" t="s">
        <v>948</v>
      </c>
      <c r="I173" s="40" t="s">
        <v>4</v>
      </c>
    </row>
    <row r="174" spans="4:9" x14ac:dyDescent="0.2">
      <c r="D174" s="40">
        <v>68</v>
      </c>
      <c r="E174" s="40" t="s">
        <v>357</v>
      </c>
      <c r="F174" s="40" t="s">
        <v>949</v>
      </c>
      <c r="G174" s="40" t="s">
        <v>372</v>
      </c>
      <c r="H174" s="40" t="s">
        <v>950</v>
      </c>
      <c r="I174" s="40" t="s">
        <v>4</v>
      </c>
    </row>
    <row r="175" spans="4:9" x14ac:dyDescent="0.2">
      <c r="D175" s="40">
        <v>68</v>
      </c>
      <c r="E175" s="40" t="s">
        <v>357</v>
      </c>
      <c r="F175" s="40" t="s">
        <v>951</v>
      </c>
      <c r="G175" s="40" t="s">
        <v>402</v>
      </c>
      <c r="H175" s="40" t="s">
        <v>952</v>
      </c>
      <c r="I175" s="40" t="s">
        <v>4</v>
      </c>
    </row>
    <row r="176" spans="4:9" x14ac:dyDescent="0.2">
      <c r="D176" s="40">
        <v>68</v>
      </c>
      <c r="E176" s="40" t="s">
        <v>357</v>
      </c>
      <c r="F176" s="40" t="s">
        <v>953</v>
      </c>
      <c r="G176" s="40" t="s">
        <v>435</v>
      </c>
      <c r="H176" s="40" t="s">
        <v>954</v>
      </c>
      <c r="I176" s="40" t="s">
        <v>4</v>
      </c>
    </row>
    <row r="177" spans="4:9" x14ac:dyDescent="0.2">
      <c r="D177" s="40">
        <v>68</v>
      </c>
      <c r="E177" s="40" t="s">
        <v>357</v>
      </c>
      <c r="F177" s="40" t="s">
        <v>955</v>
      </c>
      <c r="G177" s="40" t="s">
        <v>466</v>
      </c>
      <c r="H177" s="40" t="s">
        <v>956</v>
      </c>
      <c r="I177" s="40" t="s">
        <v>4</v>
      </c>
    </row>
    <row r="178" spans="4:9" x14ac:dyDescent="0.2">
      <c r="D178" s="40">
        <v>68</v>
      </c>
      <c r="E178" s="40" t="s">
        <v>357</v>
      </c>
      <c r="F178" s="40" t="s">
        <v>957</v>
      </c>
      <c r="G178" s="40" t="s">
        <v>496</v>
      </c>
      <c r="H178" s="40" t="s">
        <v>958</v>
      </c>
      <c r="I178" s="40" t="s">
        <v>4</v>
      </c>
    </row>
    <row r="179" spans="4:9" x14ac:dyDescent="0.2">
      <c r="D179" s="40">
        <v>68</v>
      </c>
      <c r="E179" s="40" t="s">
        <v>357</v>
      </c>
      <c r="F179" s="40" t="s">
        <v>959</v>
      </c>
      <c r="G179" s="40" t="s">
        <v>518</v>
      </c>
      <c r="H179" s="40" t="s">
        <v>960</v>
      </c>
      <c r="I179" s="40" t="s">
        <v>4</v>
      </c>
    </row>
    <row r="180" spans="4:9" x14ac:dyDescent="0.2">
      <c r="D180" s="40">
        <v>68</v>
      </c>
      <c r="E180" s="40" t="s">
        <v>357</v>
      </c>
      <c r="F180" s="40" t="s">
        <v>961</v>
      </c>
      <c r="G180" s="40" t="s">
        <v>534</v>
      </c>
      <c r="H180" s="40" t="s">
        <v>962</v>
      </c>
      <c r="I180" s="40" t="s">
        <v>4</v>
      </c>
    </row>
    <row r="181" spans="4:9" x14ac:dyDescent="0.2">
      <c r="D181" s="40">
        <v>68</v>
      </c>
      <c r="E181" s="40" t="s">
        <v>357</v>
      </c>
      <c r="F181" s="40" t="s">
        <v>963</v>
      </c>
      <c r="G181" s="40" t="s">
        <v>549</v>
      </c>
      <c r="H181" s="40" t="s">
        <v>964</v>
      </c>
      <c r="I181" s="40" t="s">
        <v>4</v>
      </c>
    </row>
    <row r="182" spans="4:9" x14ac:dyDescent="0.2">
      <c r="D182" s="40">
        <v>68</v>
      </c>
      <c r="E182" s="40" t="s">
        <v>357</v>
      </c>
      <c r="F182" s="40" t="s">
        <v>965</v>
      </c>
      <c r="G182" s="40" t="s">
        <v>562</v>
      </c>
      <c r="H182" s="40" t="s">
        <v>966</v>
      </c>
      <c r="I182" s="40" t="s">
        <v>4</v>
      </c>
    </row>
    <row r="183" spans="4:9" x14ac:dyDescent="0.2">
      <c r="D183" s="40">
        <v>68</v>
      </c>
      <c r="E183" s="40" t="s">
        <v>357</v>
      </c>
      <c r="F183" s="40" t="s">
        <v>967</v>
      </c>
      <c r="G183" s="40" t="s">
        <v>570</v>
      </c>
      <c r="H183" s="40" t="s">
        <v>968</v>
      </c>
      <c r="I183" s="40" t="s">
        <v>4</v>
      </c>
    </row>
    <row r="184" spans="4:9" x14ac:dyDescent="0.2">
      <c r="D184" s="40">
        <v>68</v>
      </c>
      <c r="E184" s="40" t="s">
        <v>357</v>
      </c>
      <c r="F184" s="40" t="s">
        <v>969</v>
      </c>
      <c r="G184" s="40" t="s">
        <v>579</v>
      </c>
      <c r="H184" s="40" t="s">
        <v>970</v>
      </c>
      <c r="I184" s="40" t="s">
        <v>4</v>
      </c>
    </row>
    <row r="185" spans="4:9" x14ac:dyDescent="0.2">
      <c r="D185" s="40">
        <v>70</v>
      </c>
      <c r="E185" s="40" t="s">
        <v>358</v>
      </c>
      <c r="F185" s="40" t="s">
        <v>971</v>
      </c>
      <c r="G185" s="40" t="s">
        <v>372</v>
      </c>
      <c r="H185" s="40" t="s">
        <v>972</v>
      </c>
      <c r="I185" s="40" t="s">
        <v>4</v>
      </c>
    </row>
    <row r="186" spans="4:9" x14ac:dyDescent="0.2">
      <c r="D186" s="40">
        <v>70</v>
      </c>
      <c r="E186" s="40" t="s">
        <v>358</v>
      </c>
      <c r="F186" s="40" t="s">
        <v>973</v>
      </c>
      <c r="G186" s="40" t="s">
        <v>403</v>
      </c>
      <c r="H186" s="40" t="s">
        <v>974</v>
      </c>
      <c r="I186" s="40" t="s">
        <v>4</v>
      </c>
    </row>
    <row r="187" spans="4:9" x14ac:dyDescent="0.2">
      <c r="D187" s="40">
        <v>70</v>
      </c>
      <c r="E187" s="40" t="s">
        <v>358</v>
      </c>
      <c r="F187" s="40" t="s">
        <v>975</v>
      </c>
      <c r="G187" s="40" t="s">
        <v>436</v>
      </c>
      <c r="H187" s="40" t="s">
        <v>976</v>
      </c>
      <c r="I187" s="40" t="s">
        <v>4</v>
      </c>
    </row>
    <row r="188" spans="4:9" x14ac:dyDescent="0.2">
      <c r="D188" s="40">
        <v>70</v>
      </c>
      <c r="E188" s="40" t="s">
        <v>358</v>
      </c>
      <c r="F188" s="40" t="s">
        <v>977</v>
      </c>
      <c r="G188" s="40" t="s">
        <v>467</v>
      </c>
      <c r="H188" s="40" t="s">
        <v>978</v>
      </c>
      <c r="I188" s="40" t="s">
        <v>4</v>
      </c>
    </row>
    <row r="189" spans="4:9" x14ac:dyDescent="0.2">
      <c r="D189" s="40">
        <v>70</v>
      </c>
      <c r="E189" s="40" t="s">
        <v>358</v>
      </c>
      <c r="F189" s="40" t="s">
        <v>979</v>
      </c>
      <c r="G189" s="40" t="s">
        <v>497</v>
      </c>
      <c r="H189" s="40" t="s">
        <v>980</v>
      </c>
      <c r="I189" s="40" t="s">
        <v>4</v>
      </c>
    </row>
    <row r="190" spans="4:9" x14ac:dyDescent="0.2">
      <c r="D190" s="40">
        <v>73</v>
      </c>
      <c r="E190" s="40" t="s">
        <v>359</v>
      </c>
      <c r="F190" s="40" t="s">
        <v>981</v>
      </c>
      <c r="G190" s="40" t="s">
        <v>372</v>
      </c>
      <c r="H190" s="40" t="s">
        <v>982</v>
      </c>
      <c r="I190" s="40" t="s">
        <v>4</v>
      </c>
    </row>
    <row r="191" spans="4:9" x14ac:dyDescent="0.2">
      <c r="D191" s="40">
        <v>73</v>
      </c>
      <c r="E191" s="40" t="s">
        <v>359</v>
      </c>
      <c r="F191" s="40" t="s">
        <v>983</v>
      </c>
      <c r="G191" s="40" t="s">
        <v>404</v>
      </c>
      <c r="H191" s="40" t="s">
        <v>984</v>
      </c>
      <c r="I191" s="40" t="s">
        <v>4</v>
      </c>
    </row>
    <row r="192" spans="4:9" x14ac:dyDescent="0.2">
      <c r="D192" s="40">
        <v>73</v>
      </c>
      <c r="E192" s="40" t="s">
        <v>359</v>
      </c>
      <c r="F192" s="40" t="s">
        <v>985</v>
      </c>
      <c r="G192" s="40" t="s">
        <v>437</v>
      </c>
      <c r="H192" s="40" t="s">
        <v>986</v>
      </c>
      <c r="I192" s="40" t="s">
        <v>4</v>
      </c>
    </row>
    <row r="193" spans="4:9" x14ac:dyDescent="0.2">
      <c r="D193" s="40">
        <v>73</v>
      </c>
      <c r="E193" s="40" t="s">
        <v>359</v>
      </c>
      <c r="F193" s="40" t="s">
        <v>987</v>
      </c>
      <c r="G193" s="40" t="s">
        <v>468</v>
      </c>
      <c r="H193" s="40" t="s">
        <v>988</v>
      </c>
      <c r="I193" s="40" t="s">
        <v>4</v>
      </c>
    </row>
    <row r="194" spans="4:9" x14ac:dyDescent="0.2">
      <c r="D194" s="40">
        <v>73</v>
      </c>
      <c r="E194" s="40" t="s">
        <v>359</v>
      </c>
      <c r="F194" s="40" t="s">
        <v>989</v>
      </c>
      <c r="G194" s="40" t="s">
        <v>498</v>
      </c>
      <c r="H194" s="40" t="s">
        <v>990</v>
      </c>
      <c r="I194" s="40" t="s">
        <v>4</v>
      </c>
    </row>
    <row r="195" spans="4:9" x14ac:dyDescent="0.2">
      <c r="D195" s="40">
        <v>73</v>
      </c>
      <c r="E195" s="40" t="s">
        <v>359</v>
      </c>
      <c r="F195" s="40" t="s">
        <v>991</v>
      </c>
      <c r="G195" s="40" t="s">
        <v>519</v>
      </c>
      <c r="H195" s="40" t="s">
        <v>992</v>
      </c>
      <c r="I195" s="40" t="s">
        <v>4</v>
      </c>
    </row>
    <row r="196" spans="4:9" x14ac:dyDescent="0.2">
      <c r="D196" s="40">
        <v>73</v>
      </c>
      <c r="E196" s="40" t="s">
        <v>359</v>
      </c>
      <c r="F196" s="40" t="s">
        <v>993</v>
      </c>
      <c r="G196" s="40" t="s">
        <v>535</v>
      </c>
      <c r="H196" s="40" t="s">
        <v>994</v>
      </c>
      <c r="I196" s="40" t="s">
        <v>4</v>
      </c>
    </row>
    <row r="197" spans="4:9" x14ac:dyDescent="0.2">
      <c r="D197" s="40">
        <v>73</v>
      </c>
      <c r="E197" s="40" t="s">
        <v>359</v>
      </c>
      <c r="F197" s="40" t="s">
        <v>995</v>
      </c>
      <c r="G197" s="40" t="s">
        <v>550</v>
      </c>
      <c r="H197" s="40" t="s">
        <v>996</v>
      </c>
      <c r="I197" s="40" t="s">
        <v>4</v>
      </c>
    </row>
    <row r="198" spans="4:9" x14ac:dyDescent="0.2">
      <c r="D198" s="40">
        <v>73</v>
      </c>
      <c r="E198" s="40" t="s">
        <v>359</v>
      </c>
      <c r="F198" s="40" t="s">
        <v>997</v>
      </c>
      <c r="G198" s="40" t="s">
        <v>563</v>
      </c>
      <c r="H198" s="40" t="s">
        <v>998</v>
      </c>
      <c r="I198" s="40" t="s">
        <v>4</v>
      </c>
    </row>
    <row r="199" spans="4:9" x14ac:dyDescent="0.2">
      <c r="D199" s="40">
        <v>73</v>
      </c>
      <c r="E199" s="40" t="s">
        <v>359</v>
      </c>
      <c r="F199" s="40" t="s">
        <v>999</v>
      </c>
      <c r="G199" s="40" t="s">
        <v>571</v>
      </c>
      <c r="H199" s="40" t="s">
        <v>1000</v>
      </c>
      <c r="I199" s="40" t="s">
        <v>4</v>
      </c>
    </row>
    <row r="200" spans="4:9" x14ac:dyDescent="0.2">
      <c r="D200" s="40">
        <v>73</v>
      </c>
      <c r="E200" s="40" t="s">
        <v>359</v>
      </c>
      <c r="F200" s="40" t="s">
        <v>1001</v>
      </c>
      <c r="G200" s="40" t="s">
        <v>580</v>
      </c>
      <c r="H200" s="40" t="s">
        <v>1002</v>
      </c>
      <c r="I200" s="40" t="s">
        <v>4</v>
      </c>
    </row>
    <row r="201" spans="4:9" x14ac:dyDescent="0.2">
      <c r="D201" s="40">
        <v>76</v>
      </c>
      <c r="E201" s="40" t="s">
        <v>360</v>
      </c>
      <c r="F201" s="40" t="s">
        <v>1003</v>
      </c>
      <c r="G201" s="40" t="s">
        <v>372</v>
      </c>
      <c r="H201" s="40" t="s">
        <v>1004</v>
      </c>
      <c r="I201" s="40" t="s">
        <v>4</v>
      </c>
    </row>
    <row r="202" spans="4:9" x14ac:dyDescent="0.2">
      <c r="D202" s="40">
        <v>76</v>
      </c>
      <c r="E202" s="40" t="s">
        <v>360</v>
      </c>
      <c r="F202" s="40" t="s">
        <v>1005</v>
      </c>
      <c r="G202" s="40" t="s">
        <v>405</v>
      </c>
      <c r="H202" s="40" t="s">
        <v>1006</v>
      </c>
      <c r="I202" s="40" t="s">
        <v>4</v>
      </c>
    </row>
    <row r="203" spans="4:9" x14ac:dyDescent="0.2">
      <c r="D203" s="40">
        <v>76</v>
      </c>
      <c r="E203" s="40" t="s">
        <v>360</v>
      </c>
      <c r="F203" s="40" t="s">
        <v>1007</v>
      </c>
      <c r="G203" s="40" t="s">
        <v>438</v>
      </c>
      <c r="H203" s="40" t="s">
        <v>1008</v>
      </c>
      <c r="I203" s="40" t="s">
        <v>4</v>
      </c>
    </row>
    <row r="204" spans="4:9" x14ac:dyDescent="0.2">
      <c r="D204" s="40">
        <v>76</v>
      </c>
      <c r="E204" s="40" t="s">
        <v>360</v>
      </c>
      <c r="F204" s="40" t="s">
        <v>1009</v>
      </c>
      <c r="G204" s="40" t="s">
        <v>469</v>
      </c>
      <c r="H204" s="40" t="s">
        <v>1010</v>
      </c>
      <c r="I204" s="40" t="s">
        <v>4</v>
      </c>
    </row>
    <row r="205" spans="4:9" x14ac:dyDescent="0.2">
      <c r="D205" s="40">
        <v>76</v>
      </c>
      <c r="E205" s="40" t="s">
        <v>360</v>
      </c>
      <c r="F205" s="40" t="s">
        <v>1011</v>
      </c>
      <c r="G205" s="40" t="s">
        <v>422</v>
      </c>
      <c r="H205" s="40" t="s">
        <v>1012</v>
      </c>
      <c r="I205" s="40" t="s">
        <v>4</v>
      </c>
    </row>
    <row r="206" spans="4:9" x14ac:dyDescent="0.2">
      <c r="D206" s="40">
        <v>76</v>
      </c>
      <c r="E206" s="40" t="s">
        <v>360</v>
      </c>
      <c r="F206" s="40" t="s">
        <v>1013</v>
      </c>
      <c r="G206" s="40" t="s">
        <v>484</v>
      </c>
      <c r="H206" s="40" t="s">
        <v>1014</v>
      </c>
      <c r="I206" s="40" t="s">
        <v>4</v>
      </c>
    </row>
    <row r="207" spans="4:9" x14ac:dyDescent="0.2">
      <c r="D207" s="40">
        <v>76</v>
      </c>
      <c r="E207" s="40" t="s">
        <v>360</v>
      </c>
      <c r="F207" s="40" t="s">
        <v>1015</v>
      </c>
      <c r="G207" s="40" t="s">
        <v>536</v>
      </c>
      <c r="H207" s="40" t="s">
        <v>1016</v>
      </c>
      <c r="I207" s="40" t="s">
        <v>4</v>
      </c>
    </row>
    <row r="208" spans="4:9" x14ac:dyDescent="0.2">
      <c r="D208" s="40">
        <v>76</v>
      </c>
      <c r="E208" s="40" t="s">
        <v>360</v>
      </c>
      <c r="F208" s="40" t="s">
        <v>1017</v>
      </c>
      <c r="G208" s="40" t="s">
        <v>551</v>
      </c>
      <c r="H208" s="40" t="s">
        <v>1018</v>
      </c>
      <c r="I208" s="40" t="s">
        <v>4</v>
      </c>
    </row>
    <row r="209" spans="4:9" x14ac:dyDescent="0.2">
      <c r="D209" s="40">
        <v>76</v>
      </c>
      <c r="E209" s="40" t="s">
        <v>360</v>
      </c>
      <c r="F209" s="40" t="s">
        <v>1019</v>
      </c>
      <c r="G209" s="40" t="s">
        <v>564</v>
      </c>
      <c r="H209" s="40" t="s">
        <v>1020</v>
      </c>
      <c r="I209" s="40" t="s">
        <v>4</v>
      </c>
    </row>
    <row r="210" spans="4:9" x14ac:dyDescent="0.2">
      <c r="D210" s="40">
        <v>76</v>
      </c>
      <c r="E210" s="40" t="s">
        <v>360</v>
      </c>
      <c r="F210" s="40" t="s">
        <v>1021</v>
      </c>
      <c r="G210" s="40" t="s">
        <v>572</v>
      </c>
      <c r="H210" s="40" t="s">
        <v>1022</v>
      </c>
      <c r="I210" s="40" t="s">
        <v>4</v>
      </c>
    </row>
    <row r="211" spans="4:9" x14ac:dyDescent="0.2">
      <c r="D211" s="40">
        <v>76</v>
      </c>
      <c r="E211" s="40" t="s">
        <v>360</v>
      </c>
      <c r="F211" s="40" t="s">
        <v>1023</v>
      </c>
      <c r="G211" s="40" t="s">
        <v>581</v>
      </c>
      <c r="H211" s="40" t="s">
        <v>1024</v>
      </c>
      <c r="I211" s="40" t="s">
        <v>4</v>
      </c>
    </row>
    <row r="212" spans="4:9" x14ac:dyDescent="0.2">
      <c r="D212" s="40">
        <v>76</v>
      </c>
      <c r="E212" s="40" t="s">
        <v>360</v>
      </c>
      <c r="F212" s="40" t="s">
        <v>1025</v>
      </c>
      <c r="G212" s="40" t="s">
        <v>587</v>
      </c>
      <c r="H212" s="40" t="s">
        <v>1026</v>
      </c>
      <c r="I212" s="40" t="s">
        <v>4</v>
      </c>
    </row>
    <row r="213" spans="4:9" x14ac:dyDescent="0.2">
      <c r="D213" s="40">
        <v>76</v>
      </c>
      <c r="E213" s="40" t="s">
        <v>360</v>
      </c>
      <c r="F213" s="40" t="s">
        <v>1027</v>
      </c>
      <c r="G213" s="40" t="s">
        <v>594</v>
      </c>
      <c r="H213" s="40" t="s">
        <v>1028</v>
      </c>
      <c r="I213" s="40" t="s">
        <v>4</v>
      </c>
    </row>
    <row r="214" spans="4:9" x14ac:dyDescent="0.2">
      <c r="D214" s="40">
        <v>76</v>
      </c>
      <c r="E214" s="40" t="s">
        <v>360</v>
      </c>
      <c r="F214" s="40" t="s">
        <v>1029</v>
      </c>
      <c r="G214" s="40" t="s">
        <v>600</v>
      </c>
      <c r="H214" s="40" t="s">
        <v>1030</v>
      </c>
      <c r="I214" s="40" t="s">
        <v>4</v>
      </c>
    </row>
    <row r="215" spans="4:9" x14ac:dyDescent="0.2">
      <c r="D215" s="40">
        <v>76</v>
      </c>
      <c r="E215" s="40" t="s">
        <v>360</v>
      </c>
      <c r="F215" s="40" t="s">
        <v>1031</v>
      </c>
      <c r="G215" s="40" t="s">
        <v>605</v>
      </c>
      <c r="H215" s="40" t="s">
        <v>1032</v>
      </c>
      <c r="I215" s="40" t="s">
        <v>4</v>
      </c>
    </row>
    <row r="216" spans="4:9" x14ac:dyDescent="0.2">
      <c r="D216" s="40">
        <v>81</v>
      </c>
      <c r="E216" s="40" t="s">
        <v>361</v>
      </c>
      <c r="F216" s="40" t="s">
        <v>1033</v>
      </c>
      <c r="G216" s="40" t="s">
        <v>372</v>
      </c>
      <c r="H216" s="40" t="s">
        <v>1034</v>
      </c>
      <c r="I216" s="40" t="s">
        <v>4</v>
      </c>
    </row>
    <row r="217" spans="4:9" x14ac:dyDescent="0.2">
      <c r="D217" s="40">
        <v>81</v>
      </c>
      <c r="E217" s="40" t="s">
        <v>361</v>
      </c>
      <c r="F217" s="40" t="s">
        <v>1035</v>
      </c>
      <c r="G217" s="40" t="s">
        <v>406</v>
      </c>
      <c r="H217" s="40" t="s">
        <v>1036</v>
      </c>
      <c r="I217" s="40" t="s">
        <v>4</v>
      </c>
    </row>
    <row r="218" spans="4:9" x14ac:dyDescent="0.2">
      <c r="D218" s="40">
        <v>81</v>
      </c>
      <c r="E218" s="40" t="s">
        <v>361</v>
      </c>
      <c r="F218" s="40" t="s">
        <v>1037</v>
      </c>
      <c r="G218" s="40" t="s">
        <v>439</v>
      </c>
      <c r="H218" s="40" t="s">
        <v>1038</v>
      </c>
      <c r="I218" s="40" t="s">
        <v>4</v>
      </c>
    </row>
    <row r="219" spans="4:9" x14ac:dyDescent="0.2">
      <c r="D219" s="40">
        <v>81</v>
      </c>
      <c r="E219" s="40" t="s">
        <v>361</v>
      </c>
      <c r="F219" s="40" t="s">
        <v>1039</v>
      </c>
      <c r="G219" s="40" t="s">
        <v>470</v>
      </c>
      <c r="H219" s="40" t="s">
        <v>1040</v>
      </c>
      <c r="I219" s="40" t="s">
        <v>4</v>
      </c>
    </row>
    <row r="220" spans="4:9" x14ac:dyDescent="0.2">
      <c r="D220" s="40">
        <v>85</v>
      </c>
      <c r="E220" s="40" t="s">
        <v>362</v>
      </c>
      <c r="F220" s="40" t="s">
        <v>1041</v>
      </c>
      <c r="G220" s="40" t="s">
        <v>372</v>
      </c>
      <c r="H220" s="40" t="s">
        <v>1042</v>
      </c>
      <c r="I220" s="40" t="s">
        <v>4</v>
      </c>
    </row>
    <row r="221" spans="4:9" x14ac:dyDescent="0.2">
      <c r="D221" s="40">
        <v>85</v>
      </c>
      <c r="E221" s="40" t="s">
        <v>362</v>
      </c>
      <c r="F221" s="40" t="s">
        <v>1043</v>
      </c>
      <c r="G221" s="40" t="s">
        <v>407</v>
      </c>
      <c r="H221" s="40" t="s">
        <v>1044</v>
      </c>
      <c r="I221" s="40" t="s">
        <v>4</v>
      </c>
    </row>
    <row r="222" spans="4:9" x14ac:dyDescent="0.2">
      <c r="D222" s="40">
        <v>85</v>
      </c>
      <c r="E222" s="40" t="s">
        <v>362</v>
      </c>
      <c r="F222" s="40" t="s">
        <v>1045</v>
      </c>
      <c r="G222" s="40" t="s">
        <v>440</v>
      </c>
      <c r="H222" s="40" t="s">
        <v>1046</v>
      </c>
      <c r="I222" s="40" t="s">
        <v>4</v>
      </c>
    </row>
    <row r="223" spans="4:9" x14ac:dyDescent="0.2">
      <c r="D223" s="40">
        <v>85</v>
      </c>
      <c r="E223" s="40" t="s">
        <v>362</v>
      </c>
      <c r="F223" s="40" t="s">
        <v>1047</v>
      </c>
      <c r="G223" s="40" t="s">
        <v>471</v>
      </c>
      <c r="H223" s="40" t="s">
        <v>1048</v>
      </c>
      <c r="I223" s="40" t="s">
        <v>4</v>
      </c>
    </row>
    <row r="224" spans="4:9" x14ac:dyDescent="0.2">
      <c r="D224" s="40">
        <v>86</v>
      </c>
      <c r="E224" s="40" t="s">
        <v>363</v>
      </c>
      <c r="F224" s="40" t="s">
        <v>1049</v>
      </c>
      <c r="G224" s="40" t="s">
        <v>372</v>
      </c>
      <c r="H224" s="40" t="s">
        <v>1050</v>
      </c>
      <c r="I224" s="40" t="s">
        <v>4</v>
      </c>
    </row>
    <row r="225" spans="4:9" x14ac:dyDescent="0.2">
      <c r="D225" s="40">
        <v>86</v>
      </c>
      <c r="E225" s="40" t="s">
        <v>363</v>
      </c>
      <c r="F225" s="40" t="s">
        <v>1051</v>
      </c>
      <c r="G225" s="40" t="s">
        <v>408</v>
      </c>
      <c r="H225" s="40" t="s">
        <v>1052</v>
      </c>
      <c r="I225" s="40" t="s">
        <v>4</v>
      </c>
    </row>
    <row r="226" spans="4:9" x14ac:dyDescent="0.2">
      <c r="D226" s="40">
        <v>86</v>
      </c>
      <c r="E226" s="40" t="s">
        <v>363</v>
      </c>
      <c r="F226" s="40" t="s">
        <v>1053</v>
      </c>
      <c r="G226" s="40" t="s">
        <v>441</v>
      </c>
      <c r="H226" s="40" t="s">
        <v>1054</v>
      </c>
      <c r="I226" s="40" t="s">
        <v>4</v>
      </c>
    </row>
    <row r="227" spans="4:9" x14ac:dyDescent="0.2">
      <c r="D227" s="40">
        <v>86</v>
      </c>
      <c r="E227" s="40" t="s">
        <v>363</v>
      </c>
      <c r="F227" s="40" t="s">
        <v>1055</v>
      </c>
      <c r="G227" s="40" t="s">
        <v>472</v>
      </c>
      <c r="H227" s="40" t="s">
        <v>1056</v>
      </c>
      <c r="I227" s="40" t="s">
        <v>4</v>
      </c>
    </row>
    <row r="228" spans="4:9" x14ac:dyDescent="0.2">
      <c r="D228" s="40">
        <v>86</v>
      </c>
      <c r="E228" s="40" t="s">
        <v>363</v>
      </c>
      <c r="F228" s="40" t="s">
        <v>1057</v>
      </c>
      <c r="G228" s="40" t="s">
        <v>499</v>
      </c>
      <c r="H228" s="40" t="s">
        <v>1058</v>
      </c>
      <c r="I228" s="40" t="s">
        <v>4</v>
      </c>
    </row>
    <row r="229" spans="4:9" x14ac:dyDescent="0.2">
      <c r="D229" s="40">
        <v>88</v>
      </c>
      <c r="E229" s="40" t="s">
        <v>364</v>
      </c>
      <c r="F229" s="40" t="s">
        <v>1059</v>
      </c>
      <c r="G229" s="40" t="s">
        <v>372</v>
      </c>
      <c r="H229" s="40" t="s">
        <v>1060</v>
      </c>
      <c r="I229" s="40" t="s">
        <v>4</v>
      </c>
    </row>
    <row r="230" spans="4:9" x14ac:dyDescent="0.2">
      <c r="D230" s="40">
        <v>88</v>
      </c>
      <c r="E230" s="40" t="s">
        <v>364</v>
      </c>
      <c r="F230" s="40" t="s">
        <v>1061</v>
      </c>
      <c r="G230" s="40" t="s">
        <v>409</v>
      </c>
      <c r="H230" s="40" t="s">
        <v>1062</v>
      </c>
      <c r="I230" s="40" t="s">
        <v>4</v>
      </c>
    </row>
    <row r="231" spans="4:9" x14ac:dyDescent="0.2">
      <c r="D231" s="40">
        <v>91</v>
      </c>
      <c r="E231" s="41" t="s">
        <v>365</v>
      </c>
      <c r="F231" s="40" t="s">
        <v>1063</v>
      </c>
      <c r="G231" s="40" t="s">
        <v>372</v>
      </c>
      <c r="H231" s="40" t="s">
        <v>1064</v>
      </c>
      <c r="I231" s="40" t="s">
        <v>4</v>
      </c>
    </row>
    <row r="232" spans="4:9" x14ac:dyDescent="0.2">
      <c r="D232" s="40">
        <v>91</v>
      </c>
      <c r="E232" s="40" t="s">
        <v>365</v>
      </c>
      <c r="F232" s="40" t="s">
        <v>1065</v>
      </c>
      <c r="G232" s="40" t="s">
        <v>410</v>
      </c>
      <c r="H232" s="40" t="s">
        <v>1066</v>
      </c>
      <c r="I232" s="40" t="s">
        <v>4</v>
      </c>
    </row>
    <row r="233" spans="4:9" x14ac:dyDescent="0.2">
      <c r="D233" s="40">
        <v>94</v>
      </c>
      <c r="E233" s="41" t="s">
        <v>366</v>
      </c>
      <c r="F233" s="40" t="s">
        <v>1067</v>
      </c>
      <c r="G233" s="40" t="s">
        <v>372</v>
      </c>
      <c r="H233" s="40" t="s">
        <v>1068</v>
      </c>
      <c r="I233" s="40" t="s">
        <v>4</v>
      </c>
    </row>
    <row r="234" spans="4:9" x14ac:dyDescent="0.2">
      <c r="D234" s="40">
        <v>94</v>
      </c>
      <c r="E234" s="40" t="s">
        <v>366</v>
      </c>
      <c r="F234" s="40" t="s">
        <v>1069</v>
      </c>
      <c r="G234" s="40" t="s">
        <v>410</v>
      </c>
      <c r="H234" s="40" t="s">
        <v>1070</v>
      </c>
      <c r="I234" s="40" t="s">
        <v>4</v>
      </c>
    </row>
    <row r="235" spans="4:9" x14ac:dyDescent="0.2">
      <c r="D235" s="40">
        <v>95</v>
      </c>
      <c r="E235" s="41" t="s">
        <v>367</v>
      </c>
      <c r="F235" s="40" t="s">
        <v>1071</v>
      </c>
      <c r="G235" s="40" t="s">
        <v>372</v>
      </c>
      <c r="H235" s="40" t="s">
        <v>1072</v>
      </c>
      <c r="I235" s="40" t="s">
        <v>4</v>
      </c>
    </row>
    <row r="236" spans="4:9" x14ac:dyDescent="0.2">
      <c r="D236" s="40">
        <v>95</v>
      </c>
      <c r="E236" s="40" t="s">
        <v>367</v>
      </c>
      <c r="F236" s="40" t="s">
        <v>1073</v>
      </c>
      <c r="G236" s="40" t="s">
        <v>410</v>
      </c>
      <c r="H236" s="40" t="s">
        <v>1074</v>
      </c>
      <c r="I236" s="40" t="s">
        <v>4</v>
      </c>
    </row>
    <row r="237" spans="4:9" x14ac:dyDescent="0.2">
      <c r="D237" s="40">
        <v>97</v>
      </c>
      <c r="E237" s="41" t="s">
        <v>368</v>
      </c>
      <c r="F237" s="40" t="s">
        <v>1075</v>
      </c>
      <c r="G237" s="40" t="s">
        <v>372</v>
      </c>
      <c r="H237" s="40" t="s">
        <v>1076</v>
      </c>
      <c r="I237" s="40" t="s">
        <v>4</v>
      </c>
    </row>
    <row r="238" spans="4:9" x14ac:dyDescent="0.2">
      <c r="D238" s="40">
        <v>97</v>
      </c>
      <c r="E238" s="40" t="s">
        <v>368</v>
      </c>
      <c r="F238" s="40" t="s">
        <v>1077</v>
      </c>
      <c r="G238" s="40" t="s">
        <v>410</v>
      </c>
      <c r="H238" s="40" t="s">
        <v>1078</v>
      </c>
      <c r="I238" s="40" t="s">
        <v>4</v>
      </c>
    </row>
    <row r="239" spans="4:9" x14ac:dyDescent="0.2">
      <c r="D239" s="40">
        <v>99</v>
      </c>
      <c r="E239" s="41" t="s">
        <v>369</v>
      </c>
      <c r="F239" s="40" t="s">
        <v>1079</v>
      </c>
      <c r="G239" s="40" t="s">
        <v>372</v>
      </c>
      <c r="H239" s="40" t="s">
        <v>1080</v>
      </c>
      <c r="I239" s="40" t="s">
        <v>4</v>
      </c>
    </row>
    <row r="240" spans="4:9" x14ac:dyDescent="0.2">
      <c r="D240" s="40">
        <v>99</v>
      </c>
      <c r="E240" s="40" t="s">
        <v>369</v>
      </c>
      <c r="F240" s="40" t="s">
        <v>1081</v>
      </c>
      <c r="G240" s="40" t="s">
        <v>410</v>
      </c>
      <c r="H240" s="40" t="s">
        <v>1082</v>
      </c>
      <c r="I240" s="40"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2018-12-20T13:20:43Z</cp:lastPrinted>
  <dcterms:created xsi:type="dcterms:W3CDTF">2015-04-19T18:03:35Z</dcterms:created>
  <dcterms:modified xsi:type="dcterms:W3CDTF">2019-01-31T21:50:23Z</dcterms:modified>
</cp:coreProperties>
</file>