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4.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5.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6" codeName="{22E68647-3C60-695B-3CA0-4895CD717B8A}"/>
  <workbookPr updateLinks="never" codeName="ThisWorkbook" autoCompressPictures="0"/>
  <mc:AlternateContent xmlns:mc="http://schemas.openxmlformats.org/markup-compatibility/2006">
    <mc:Choice Requires="x15">
      <x15ac:absPath xmlns:x15ac="http://schemas.microsoft.com/office/spreadsheetml/2010/11/ac" url="C:\Users\jorge.alvarez\OneDrive - Instituto Colombiano de Bienestar Familiar\jorge.alvarez\1. Gestion de Riesgos\2019\Matrices 2019\Matrices Publicadas - 2019\7. Protección\"/>
    </mc:Choice>
  </mc:AlternateContent>
  <xr:revisionPtr revIDLastSave="70" documentId="DADC2D240ADFF8BE677D46EBD944297CBE537E37" xr6:coauthVersionLast="40" xr6:coauthVersionMax="40" xr10:uidLastSave="{234240D4-E35E-4325-BA20-E29DD90909B2}"/>
  <bookViews>
    <workbookView xWindow="0" yWindow="0" windowWidth="28800" windowHeight="10035" tabRatio="855" xr2:uid="{00000000-000D-0000-FFFF-FFFF00000000}"/>
  </bookViews>
  <sheets>
    <sheet name="1. IDENTIFICACION DEL RIESGO" sheetId="1" r:id="rId1"/>
    <sheet name="LISTADO DE CAUSAS" sheetId="7" state="hidden" r:id="rId2"/>
    <sheet name="LISTADO DE CONSECUENCIAS" sheetId="8" state="hidden"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9"/>
  <externalReferences>
    <externalReference r:id="rId11"/>
    <externalReference r:id="rId12"/>
  </externalReferences>
  <definedNames>
    <definedName name="_xlnm._FilterDatabase" localSheetId="0" hidden="1">'1. IDENTIFICACION DEL RIESGO'!$H$26:$K$38</definedName>
    <definedName name="_xlnm._FilterDatabase" localSheetId="4" hidden="1">'2a. HOJA DE CONTROLES'!$G$13:$S$20</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DATOS!$I$2:$I$20</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EVIDENCIA">DATOS!$AS$27:$AS$29</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DATOS!$AS$76:$AS$77</definedName>
    <definedName name="CONTROLES_PROBABILIDAD">DATOS!$AR$76:$AR$77</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DATOS!$BL$2:$BL$4</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CONTROLES'!$F$17:$R$515</definedName>
    <definedName name="HUILA" localSheetId="3">Tabla20[HUILA]</definedName>
    <definedName name="HUILA">Tabla20[HUILA]</definedName>
    <definedName name="ID_PROCESO">DATOS!$A$2:$C$16</definedName>
    <definedName name="IDENTIFICACION_RIESGO">'1. IDENTIFICACION DEL RIESGO'!$F$27:$AL$38</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DATOS!$A$2:$A$16</definedName>
    <definedName name="PROCESO">DATOS!$A$2:$A$16</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RIESGO'!$F$17:$F$28</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T19" i="9" l="1"/>
  <c r="T20" i="9"/>
  <c r="T21" i="9"/>
  <c r="T22" i="9"/>
  <c r="T23" i="9"/>
  <c r="T24" i="9"/>
  <c r="T25" i="9"/>
  <c r="T26" i="9"/>
  <c r="T27" i="9"/>
  <c r="T28" i="9"/>
  <c r="T29" i="9"/>
  <c r="T30" i="9"/>
  <c r="T31" i="9"/>
  <c r="T32" i="9"/>
  <c r="T33" i="9"/>
  <c r="T34" i="9"/>
  <c r="T35" i="9"/>
  <c r="T36" i="9"/>
  <c r="T37" i="9"/>
  <c r="T38" i="9"/>
  <c r="T39" i="9"/>
  <c r="T40" i="9"/>
  <c r="T41" i="9"/>
  <c r="T42" i="9"/>
  <c r="T43" i="9"/>
  <c r="T44" i="9"/>
  <c r="T45" i="9"/>
  <c r="T46" i="9"/>
  <c r="T47" i="9"/>
  <c r="T48" i="9"/>
  <c r="T49" i="9"/>
  <c r="T50" i="9"/>
  <c r="T51" i="9"/>
  <c r="T52" i="9"/>
  <c r="T53" i="9"/>
  <c r="T54" i="9"/>
  <c r="T55" i="9"/>
  <c r="T56" i="9"/>
  <c r="T57" i="9"/>
  <c r="T58" i="9"/>
  <c r="T59" i="9"/>
  <c r="T60" i="9"/>
  <c r="T61" i="9"/>
  <c r="T62" i="9"/>
  <c r="T63" i="9"/>
  <c r="T64" i="9"/>
  <c r="T65" i="9"/>
  <c r="T66" i="9"/>
  <c r="T67" i="9"/>
  <c r="T68" i="9"/>
  <c r="T69" i="9"/>
  <c r="T70" i="9"/>
  <c r="T71" i="9"/>
  <c r="T72" i="9"/>
  <c r="T73" i="9"/>
  <c r="T74" i="9"/>
  <c r="T75" i="9"/>
  <c r="T76" i="9"/>
  <c r="T77" i="9"/>
  <c r="T78" i="9"/>
  <c r="T79" i="9"/>
  <c r="T80" i="9"/>
  <c r="T81" i="9"/>
  <c r="T82" i="9"/>
  <c r="T83" i="9"/>
  <c r="T84" i="9"/>
  <c r="T85" i="9"/>
  <c r="T86" i="9"/>
  <c r="T87" i="9"/>
  <c r="T88" i="9"/>
  <c r="T89" i="9"/>
  <c r="T90" i="9"/>
  <c r="T91" i="9"/>
  <c r="T92" i="9"/>
  <c r="T93" i="9"/>
  <c r="T94" i="9"/>
  <c r="T95" i="9"/>
  <c r="T96" i="9"/>
  <c r="T97" i="9"/>
  <c r="T98" i="9"/>
  <c r="T99" i="9"/>
  <c r="T100" i="9"/>
  <c r="T101" i="9"/>
  <c r="T102" i="9"/>
  <c r="T103" i="9"/>
  <c r="T104" i="9"/>
  <c r="T105" i="9"/>
  <c r="T106" i="9"/>
  <c r="T107" i="9"/>
  <c r="T108" i="9"/>
  <c r="T109" i="9"/>
  <c r="T110" i="9"/>
  <c r="T111" i="9"/>
  <c r="T112" i="9"/>
  <c r="T113" i="9"/>
  <c r="T114" i="9"/>
  <c r="T115" i="9"/>
  <c r="T116" i="9"/>
  <c r="T117" i="9"/>
  <c r="T118" i="9"/>
  <c r="T119" i="9"/>
  <c r="T120" i="9"/>
  <c r="T121" i="9"/>
  <c r="T122" i="9"/>
  <c r="T123" i="9"/>
  <c r="T124" i="9"/>
  <c r="T125" i="9"/>
  <c r="T126" i="9"/>
  <c r="T127" i="9"/>
  <c r="T128" i="9"/>
  <c r="T129" i="9"/>
  <c r="T130" i="9"/>
  <c r="T131" i="9"/>
  <c r="T132" i="9"/>
  <c r="T133" i="9"/>
  <c r="T134" i="9"/>
  <c r="T135" i="9"/>
  <c r="T136" i="9"/>
  <c r="T137" i="9"/>
  <c r="T138" i="9"/>
  <c r="T139" i="9"/>
  <c r="T140" i="9"/>
  <c r="T141" i="9"/>
  <c r="T142" i="9"/>
  <c r="T143" i="9"/>
  <c r="T144" i="9"/>
  <c r="T145" i="9"/>
  <c r="T146" i="9"/>
  <c r="T147" i="9"/>
  <c r="T148" i="9"/>
  <c r="T149" i="9"/>
  <c r="T150" i="9"/>
  <c r="T151" i="9"/>
  <c r="T152" i="9"/>
  <c r="T153" i="9"/>
  <c r="T154" i="9"/>
  <c r="T155" i="9"/>
  <c r="T156" i="9"/>
  <c r="T157" i="9"/>
  <c r="T158" i="9"/>
  <c r="T159" i="9"/>
  <c r="T160" i="9"/>
  <c r="T161" i="9"/>
  <c r="T162" i="9"/>
  <c r="T163" i="9"/>
  <c r="T164" i="9"/>
  <c r="T165" i="9"/>
  <c r="T166" i="9"/>
  <c r="T167" i="9"/>
  <c r="T168" i="9"/>
  <c r="T169" i="9"/>
  <c r="T170" i="9"/>
  <c r="T171" i="9"/>
  <c r="T172" i="9"/>
  <c r="T173" i="9"/>
  <c r="T174" i="9"/>
  <c r="T175" i="9"/>
  <c r="T176" i="9"/>
  <c r="T177" i="9"/>
  <c r="T178" i="9"/>
  <c r="T179" i="9"/>
  <c r="T180" i="9"/>
  <c r="T181" i="9"/>
  <c r="T182" i="9"/>
  <c r="T183" i="9"/>
  <c r="T184" i="9"/>
  <c r="T185" i="9"/>
  <c r="T186" i="9"/>
  <c r="T187" i="9"/>
  <c r="T188" i="9"/>
  <c r="T189" i="9"/>
  <c r="T190" i="9"/>
  <c r="T191" i="9"/>
  <c r="T192" i="9"/>
  <c r="T193" i="9"/>
  <c r="T194" i="9"/>
  <c r="T195" i="9"/>
  <c r="T196" i="9"/>
  <c r="T197" i="9"/>
  <c r="T198" i="9"/>
  <c r="T199" i="9"/>
  <c r="T200" i="9"/>
  <c r="T201" i="9"/>
  <c r="T202" i="9"/>
  <c r="T203" i="9"/>
  <c r="T204" i="9"/>
  <c r="T205" i="9"/>
  <c r="T206" i="9"/>
  <c r="T207" i="9"/>
  <c r="T208" i="9"/>
  <c r="T209" i="9"/>
  <c r="T210" i="9"/>
  <c r="T211" i="9"/>
  <c r="T212" i="9"/>
  <c r="T213" i="9"/>
  <c r="T214" i="9"/>
  <c r="T215" i="9"/>
  <c r="T216" i="9"/>
  <c r="T217" i="9"/>
  <c r="T218" i="9"/>
  <c r="T219" i="9"/>
  <c r="T220" i="9"/>
  <c r="T221" i="9"/>
  <c r="T222" i="9"/>
  <c r="T223" i="9"/>
  <c r="T224" i="9"/>
  <c r="T225" i="9"/>
  <c r="T226" i="9"/>
  <c r="T227" i="9"/>
  <c r="T228" i="9"/>
  <c r="T229" i="9"/>
  <c r="T230" i="9"/>
  <c r="T231" i="9"/>
  <c r="T232" i="9"/>
  <c r="T233" i="9"/>
  <c r="T234" i="9"/>
  <c r="T235" i="9"/>
  <c r="T236" i="9"/>
  <c r="T237" i="9"/>
  <c r="T238" i="9"/>
  <c r="T239" i="9"/>
  <c r="T240" i="9"/>
  <c r="T241" i="9"/>
  <c r="T242" i="9"/>
  <c r="T243" i="9"/>
  <c r="T244" i="9"/>
  <c r="T245" i="9"/>
  <c r="T246" i="9"/>
  <c r="T247" i="9"/>
  <c r="T248" i="9"/>
  <c r="T249" i="9"/>
  <c r="T250" i="9"/>
  <c r="T251" i="9"/>
  <c r="T252" i="9"/>
  <c r="T253" i="9"/>
  <c r="T254" i="9"/>
  <c r="T255" i="9"/>
  <c r="T256" i="9"/>
  <c r="T257" i="9"/>
  <c r="T258" i="9"/>
  <c r="T259" i="9"/>
  <c r="T260" i="9"/>
  <c r="T261" i="9"/>
  <c r="T262" i="9"/>
  <c r="T263" i="9"/>
  <c r="T264" i="9"/>
  <c r="T265" i="9"/>
  <c r="T266" i="9"/>
  <c r="T267" i="9"/>
  <c r="T268" i="9"/>
  <c r="T269" i="9"/>
  <c r="T270" i="9"/>
  <c r="T271" i="9"/>
  <c r="T272" i="9"/>
  <c r="T273" i="9"/>
  <c r="T274" i="9"/>
  <c r="T275" i="9"/>
  <c r="T276" i="9"/>
  <c r="T277" i="9"/>
  <c r="T278" i="9"/>
  <c r="T279" i="9"/>
  <c r="T280" i="9"/>
  <c r="T281" i="9"/>
  <c r="T282" i="9"/>
  <c r="T283" i="9"/>
  <c r="T284" i="9"/>
  <c r="T285" i="9"/>
  <c r="T286" i="9"/>
  <c r="T287" i="9"/>
  <c r="T288" i="9"/>
  <c r="T289" i="9"/>
  <c r="T290" i="9"/>
  <c r="T291" i="9"/>
  <c r="T292" i="9"/>
  <c r="T293" i="9"/>
  <c r="T294" i="9"/>
  <c r="T295" i="9"/>
  <c r="T296" i="9"/>
  <c r="T297" i="9"/>
  <c r="T298" i="9"/>
  <c r="T299" i="9"/>
  <c r="T300" i="9"/>
  <c r="T301" i="9"/>
  <c r="T302" i="9"/>
  <c r="T303" i="9"/>
  <c r="T304" i="9"/>
  <c r="T305" i="9"/>
  <c r="T306" i="9"/>
  <c r="T307" i="9"/>
  <c r="T308" i="9"/>
  <c r="T309" i="9"/>
  <c r="T310" i="9"/>
  <c r="T311" i="9"/>
  <c r="T312" i="9"/>
  <c r="T313" i="9"/>
  <c r="T314" i="9"/>
  <c r="T315" i="9"/>
  <c r="T316" i="9"/>
  <c r="T317" i="9"/>
  <c r="T318" i="9"/>
  <c r="T319" i="9"/>
  <c r="T320" i="9"/>
  <c r="T321" i="9"/>
  <c r="T322" i="9"/>
  <c r="T323" i="9"/>
  <c r="T324" i="9"/>
  <c r="T325" i="9"/>
  <c r="T326" i="9"/>
  <c r="T327" i="9"/>
  <c r="T328" i="9"/>
  <c r="T329" i="9"/>
  <c r="T330" i="9"/>
  <c r="T331" i="9"/>
  <c r="T332" i="9"/>
  <c r="T333" i="9"/>
  <c r="T334" i="9"/>
  <c r="T335" i="9"/>
  <c r="T336" i="9"/>
  <c r="T337" i="9"/>
  <c r="T338" i="9"/>
  <c r="T339" i="9"/>
  <c r="T340" i="9"/>
  <c r="T341" i="9"/>
  <c r="T342" i="9"/>
  <c r="T343" i="9"/>
  <c r="T344" i="9"/>
  <c r="T345" i="9"/>
  <c r="T346" i="9"/>
  <c r="T347" i="9"/>
  <c r="T348" i="9"/>
  <c r="T349" i="9"/>
  <c r="T350" i="9"/>
  <c r="T351" i="9"/>
  <c r="T352" i="9"/>
  <c r="T353" i="9"/>
  <c r="T354" i="9"/>
  <c r="T355" i="9"/>
  <c r="T356" i="9"/>
  <c r="T357" i="9"/>
  <c r="T358" i="9"/>
  <c r="T359" i="9"/>
  <c r="T360" i="9"/>
  <c r="T361" i="9"/>
  <c r="T362" i="9"/>
  <c r="T363" i="9"/>
  <c r="T364" i="9"/>
  <c r="T365" i="9"/>
  <c r="T366" i="9"/>
  <c r="T367" i="9"/>
  <c r="T368" i="9"/>
  <c r="T369" i="9"/>
  <c r="T370" i="9"/>
  <c r="T371" i="9"/>
  <c r="T372" i="9"/>
  <c r="T373" i="9"/>
  <c r="T374" i="9"/>
  <c r="T375" i="9"/>
  <c r="T376" i="9"/>
  <c r="T377" i="9"/>
  <c r="T378" i="9"/>
  <c r="T379" i="9"/>
  <c r="T380" i="9"/>
  <c r="T381" i="9"/>
  <c r="T382" i="9"/>
  <c r="T383" i="9"/>
  <c r="T384" i="9"/>
  <c r="T385" i="9"/>
  <c r="T386" i="9"/>
  <c r="T387" i="9"/>
  <c r="T388" i="9"/>
  <c r="T389" i="9"/>
  <c r="T390" i="9"/>
  <c r="T391" i="9"/>
  <c r="T392" i="9"/>
  <c r="T393" i="9"/>
  <c r="T394" i="9"/>
  <c r="T395" i="9"/>
  <c r="T396" i="9"/>
  <c r="T397" i="9"/>
  <c r="T398" i="9"/>
  <c r="T399" i="9"/>
  <c r="T400" i="9"/>
  <c r="T401" i="9"/>
  <c r="T402" i="9"/>
  <c r="T403" i="9"/>
  <c r="T404" i="9"/>
  <c r="T405" i="9"/>
  <c r="T406" i="9"/>
  <c r="T407" i="9"/>
  <c r="T408" i="9"/>
  <c r="T409" i="9"/>
  <c r="T410" i="9"/>
  <c r="T411" i="9"/>
  <c r="T412" i="9"/>
  <c r="T413" i="9"/>
  <c r="T414" i="9"/>
  <c r="T415" i="9"/>
  <c r="T416" i="9"/>
  <c r="T417" i="9"/>
  <c r="T418" i="9"/>
  <c r="T419" i="9"/>
  <c r="T420" i="9"/>
  <c r="T421" i="9"/>
  <c r="T422" i="9"/>
  <c r="T423" i="9"/>
  <c r="T424" i="9"/>
  <c r="T425" i="9"/>
  <c r="T426" i="9"/>
  <c r="T427" i="9"/>
  <c r="T428" i="9"/>
  <c r="T429" i="9"/>
  <c r="T430" i="9"/>
  <c r="T431" i="9"/>
  <c r="T432" i="9"/>
  <c r="T433" i="9"/>
  <c r="T434" i="9"/>
  <c r="T435" i="9"/>
  <c r="T436" i="9"/>
  <c r="T437" i="9"/>
  <c r="T438" i="9"/>
  <c r="T439" i="9"/>
  <c r="T440" i="9"/>
  <c r="T441" i="9"/>
  <c r="T442" i="9"/>
  <c r="T443" i="9"/>
  <c r="T444" i="9"/>
  <c r="T445" i="9"/>
  <c r="T446" i="9"/>
  <c r="T447" i="9"/>
  <c r="T448" i="9"/>
  <c r="T449" i="9"/>
  <c r="T450" i="9"/>
  <c r="T451" i="9"/>
  <c r="T452" i="9"/>
  <c r="T453" i="9"/>
  <c r="T454" i="9"/>
  <c r="T455" i="9"/>
  <c r="T456" i="9"/>
  <c r="T457" i="9"/>
  <c r="T458" i="9"/>
  <c r="T459" i="9"/>
  <c r="T460" i="9"/>
  <c r="T461" i="9"/>
  <c r="T462" i="9"/>
  <c r="T463" i="9"/>
  <c r="T464" i="9"/>
  <c r="T465" i="9"/>
  <c r="T466" i="9"/>
  <c r="T467" i="9"/>
  <c r="T468" i="9"/>
  <c r="T469" i="9"/>
  <c r="T470" i="9"/>
  <c r="T471" i="9"/>
  <c r="T472" i="9"/>
  <c r="T473" i="9"/>
  <c r="T474" i="9"/>
  <c r="T475" i="9"/>
  <c r="T476" i="9"/>
  <c r="T477" i="9"/>
  <c r="T478" i="9"/>
  <c r="T479" i="9"/>
  <c r="T480" i="9"/>
  <c r="T481" i="9"/>
  <c r="T482" i="9"/>
  <c r="T483" i="9"/>
  <c r="T484" i="9"/>
  <c r="T485" i="9"/>
  <c r="T486" i="9"/>
  <c r="T487" i="9"/>
  <c r="T488" i="9"/>
  <c r="T489" i="9"/>
  <c r="T490" i="9"/>
  <c r="T491" i="9"/>
  <c r="T492" i="9"/>
  <c r="T493" i="9"/>
  <c r="T494" i="9"/>
  <c r="T495" i="9"/>
  <c r="T496" i="9"/>
  <c r="T497" i="9"/>
  <c r="T498" i="9"/>
  <c r="T499" i="9"/>
  <c r="T500" i="9"/>
  <c r="T501" i="9"/>
  <c r="T502" i="9"/>
  <c r="T503" i="9"/>
  <c r="T504" i="9"/>
  <c r="T505" i="9"/>
  <c r="T506" i="9"/>
  <c r="T507" i="9"/>
  <c r="T508" i="9"/>
  <c r="T509" i="9"/>
  <c r="T510" i="9"/>
  <c r="T511" i="9"/>
  <c r="T512" i="9"/>
  <c r="T513" i="9"/>
  <c r="T514" i="9"/>
  <c r="T515" i="9"/>
  <c r="Q29" i="9"/>
  <c r="R29" i="9" s="1"/>
  <c r="U29" i="9" s="1"/>
  <c r="Q30" i="9"/>
  <c r="R30" i="9" s="1"/>
  <c r="U30" i="9" s="1"/>
  <c r="Q31" i="9"/>
  <c r="R31" i="9" s="1"/>
  <c r="U31" i="9" s="1"/>
  <c r="Q32" i="9"/>
  <c r="R32" i="9" s="1"/>
  <c r="U32" i="9" s="1"/>
  <c r="Q33" i="9"/>
  <c r="R33" i="9" s="1"/>
  <c r="U33" i="9" s="1"/>
  <c r="Q34" i="9"/>
  <c r="R34" i="9" s="1"/>
  <c r="U34" i="9" s="1"/>
  <c r="Q35" i="9"/>
  <c r="R35" i="9" s="1"/>
  <c r="U35" i="9" s="1"/>
  <c r="Q36" i="9"/>
  <c r="R36" i="9" s="1"/>
  <c r="U36" i="9" s="1"/>
  <c r="Q37" i="9"/>
  <c r="R37" i="9" s="1"/>
  <c r="U37" i="9" s="1"/>
  <c r="Q38" i="9"/>
  <c r="R38" i="9" s="1"/>
  <c r="U38" i="9" s="1"/>
  <c r="Q39" i="9"/>
  <c r="R39" i="9" s="1"/>
  <c r="U39" i="9" s="1"/>
  <c r="Q40" i="9"/>
  <c r="R40" i="9" s="1"/>
  <c r="U40" i="9" s="1"/>
  <c r="Q41" i="9"/>
  <c r="R41" i="9" s="1"/>
  <c r="U41" i="9" s="1"/>
  <c r="Q42" i="9"/>
  <c r="R42" i="9" s="1"/>
  <c r="U42" i="9" s="1"/>
  <c r="Q43" i="9"/>
  <c r="R43" i="9" s="1"/>
  <c r="U43" i="9" s="1"/>
  <c r="Q44" i="9"/>
  <c r="R44" i="9" s="1"/>
  <c r="U44" i="9" s="1"/>
  <c r="Q45" i="9"/>
  <c r="R45" i="9" s="1"/>
  <c r="U45" i="9" s="1"/>
  <c r="Q46" i="9"/>
  <c r="R46" i="9" s="1"/>
  <c r="U46" i="9" s="1"/>
  <c r="Q47" i="9"/>
  <c r="R47" i="9" s="1"/>
  <c r="U47" i="9" s="1"/>
  <c r="Q48" i="9"/>
  <c r="R48" i="9" s="1"/>
  <c r="U48" i="9" s="1"/>
  <c r="Q49" i="9"/>
  <c r="R49" i="9" s="1"/>
  <c r="U49" i="9" s="1"/>
  <c r="Q50" i="9"/>
  <c r="R50" i="9" s="1"/>
  <c r="U50" i="9" s="1"/>
  <c r="Q51" i="9"/>
  <c r="R51" i="9" s="1"/>
  <c r="U51" i="9" s="1"/>
  <c r="Q52" i="9"/>
  <c r="R52" i="9" s="1"/>
  <c r="U52" i="9" s="1"/>
  <c r="Q53" i="9"/>
  <c r="R53" i="9" s="1"/>
  <c r="U53" i="9" s="1"/>
  <c r="Q54" i="9"/>
  <c r="R54" i="9" s="1"/>
  <c r="U54" i="9" s="1"/>
  <c r="Q55" i="9"/>
  <c r="R55" i="9" s="1"/>
  <c r="U55" i="9" s="1"/>
  <c r="Q56" i="9"/>
  <c r="R56" i="9" s="1"/>
  <c r="U56" i="9" s="1"/>
  <c r="Q57" i="9"/>
  <c r="R57" i="9" s="1"/>
  <c r="U57" i="9" s="1"/>
  <c r="Q58" i="9"/>
  <c r="R58" i="9" s="1"/>
  <c r="U58" i="9" s="1"/>
  <c r="Q59" i="9"/>
  <c r="R59" i="9" s="1"/>
  <c r="U59" i="9" s="1"/>
  <c r="Q60" i="9"/>
  <c r="R60" i="9" s="1"/>
  <c r="U60" i="9" s="1"/>
  <c r="Q61" i="9"/>
  <c r="R61" i="9" s="1"/>
  <c r="U61" i="9" s="1"/>
  <c r="Q62" i="9"/>
  <c r="R62" i="9" s="1"/>
  <c r="U62" i="9" s="1"/>
  <c r="Q63" i="9"/>
  <c r="R63" i="9" s="1"/>
  <c r="U63" i="9" s="1"/>
  <c r="Q64" i="9"/>
  <c r="R64" i="9" s="1"/>
  <c r="U64" i="9" s="1"/>
  <c r="Q65" i="9"/>
  <c r="R65" i="9" s="1"/>
  <c r="U65" i="9" s="1"/>
  <c r="Q66" i="9"/>
  <c r="R66" i="9" s="1"/>
  <c r="U66" i="9" s="1"/>
  <c r="Q67" i="9"/>
  <c r="R67" i="9" s="1"/>
  <c r="U67" i="9" s="1"/>
  <c r="Q68" i="9"/>
  <c r="R68" i="9" s="1"/>
  <c r="U68" i="9" s="1"/>
  <c r="Q69" i="9"/>
  <c r="R69" i="9" s="1"/>
  <c r="U69" i="9" s="1"/>
  <c r="Q70" i="9"/>
  <c r="R70" i="9" s="1"/>
  <c r="U70" i="9" s="1"/>
  <c r="Q71" i="9"/>
  <c r="R71" i="9" s="1"/>
  <c r="U71" i="9" s="1"/>
  <c r="Q72" i="9"/>
  <c r="R72" i="9" s="1"/>
  <c r="U72" i="9" s="1"/>
  <c r="Q73" i="9"/>
  <c r="R73" i="9" s="1"/>
  <c r="U73" i="9" s="1"/>
  <c r="Q74" i="9"/>
  <c r="R74" i="9" s="1"/>
  <c r="U74" i="9" s="1"/>
  <c r="Q75" i="9"/>
  <c r="R75" i="9" s="1"/>
  <c r="U75" i="9" s="1"/>
  <c r="Q76" i="9"/>
  <c r="R76" i="9" s="1"/>
  <c r="U76" i="9" s="1"/>
  <c r="Q77" i="9"/>
  <c r="R77" i="9" s="1"/>
  <c r="U77" i="9" s="1"/>
  <c r="Q78" i="9"/>
  <c r="R78" i="9" s="1"/>
  <c r="U78" i="9" s="1"/>
  <c r="Q79" i="9"/>
  <c r="R79" i="9" s="1"/>
  <c r="U79" i="9" s="1"/>
  <c r="Q80" i="9"/>
  <c r="R80" i="9" s="1"/>
  <c r="U80" i="9" s="1"/>
  <c r="Q81" i="9"/>
  <c r="R81" i="9" s="1"/>
  <c r="U81" i="9" s="1"/>
  <c r="Q82" i="9"/>
  <c r="R82" i="9" s="1"/>
  <c r="U82" i="9" s="1"/>
  <c r="Q83" i="9"/>
  <c r="R83" i="9" s="1"/>
  <c r="U83" i="9" s="1"/>
  <c r="Q84" i="9"/>
  <c r="R84" i="9" s="1"/>
  <c r="U84" i="9" s="1"/>
  <c r="Q85" i="9"/>
  <c r="R85" i="9" s="1"/>
  <c r="U85" i="9" s="1"/>
  <c r="Q86" i="9"/>
  <c r="R86" i="9" s="1"/>
  <c r="U86" i="9" s="1"/>
  <c r="Q87" i="9"/>
  <c r="R87" i="9" s="1"/>
  <c r="U87" i="9" s="1"/>
  <c r="Q88" i="9"/>
  <c r="R88" i="9" s="1"/>
  <c r="U88" i="9" s="1"/>
  <c r="Q89" i="9"/>
  <c r="R89" i="9" s="1"/>
  <c r="U89" i="9" s="1"/>
  <c r="Q90" i="9"/>
  <c r="R90" i="9" s="1"/>
  <c r="U90" i="9" s="1"/>
  <c r="Q91" i="9"/>
  <c r="R91" i="9" s="1"/>
  <c r="U91" i="9" s="1"/>
  <c r="Q92" i="9"/>
  <c r="R92" i="9" s="1"/>
  <c r="U92" i="9" s="1"/>
  <c r="Q93" i="9"/>
  <c r="R93" i="9" s="1"/>
  <c r="U93" i="9" s="1"/>
  <c r="Q94" i="9"/>
  <c r="R94" i="9" s="1"/>
  <c r="U94" i="9" s="1"/>
  <c r="Q95" i="9"/>
  <c r="R95" i="9" s="1"/>
  <c r="U95" i="9" s="1"/>
  <c r="Q96" i="9"/>
  <c r="R96" i="9" s="1"/>
  <c r="U96" i="9" s="1"/>
  <c r="Q97" i="9"/>
  <c r="R97" i="9" s="1"/>
  <c r="U97" i="9" s="1"/>
  <c r="Q98" i="9"/>
  <c r="R98" i="9" s="1"/>
  <c r="U98" i="9" s="1"/>
  <c r="Q99" i="9"/>
  <c r="R99" i="9" s="1"/>
  <c r="U99" i="9" s="1"/>
  <c r="Q100" i="9"/>
  <c r="R100" i="9" s="1"/>
  <c r="U100" i="9" s="1"/>
  <c r="Q101" i="9"/>
  <c r="R101" i="9" s="1"/>
  <c r="U101" i="9" s="1"/>
  <c r="Q102" i="9"/>
  <c r="R102" i="9" s="1"/>
  <c r="U102" i="9" s="1"/>
  <c r="Q103" i="9"/>
  <c r="R103" i="9" s="1"/>
  <c r="U103" i="9" s="1"/>
  <c r="Q104" i="9"/>
  <c r="R104" i="9" s="1"/>
  <c r="U104" i="9" s="1"/>
  <c r="Q105" i="9"/>
  <c r="R105" i="9" s="1"/>
  <c r="U105" i="9" s="1"/>
  <c r="Q106" i="9"/>
  <c r="R106" i="9" s="1"/>
  <c r="U106" i="9" s="1"/>
  <c r="Q107" i="9"/>
  <c r="R107" i="9" s="1"/>
  <c r="U107" i="9" s="1"/>
  <c r="Q108" i="9"/>
  <c r="R108" i="9" s="1"/>
  <c r="U108" i="9" s="1"/>
  <c r="Q109" i="9"/>
  <c r="R109" i="9" s="1"/>
  <c r="U109" i="9" s="1"/>
  <c r="Q110" i="9"/>
  <c r="R110" i="9" s="1"/>
  <c r="U110" i="9" s="1"/>
  <c r="Q111" i="9"/>
  <c r="R111" i="9" s="1"/>
  <c r="U111" i="9" s="1"/>
  <c r="Q112" i="9"/>
  <c r="R112" i="9" s="1"/>
  <c r="U112" i="9" s="1"/>
  <c r="Q113" i="9"/>
  <c r="R113" i="9" s="1"/>
  <c r="U113" i="9" s="1"/>
  <c r="Q114" i="9"/>
  <c r="R114" i="9" s="1"/>
  <c r="U114" i="9" s="1"/>
  <c r="Q115" i="9"/>
  <c r="R115" i="9" s="1"/>
  <c r="U115" i="9" s="1"/>
  <c r="Q116" i="9"/>
  <c r="R116" i="9" s="1"/>
  <c r="U116" i="9" s="1"/>
  <c r="Q117" i="9"/>
  <c r="R117" i="9" s="1"/>
  <c r="U117" i="9" s="1"/>
  <c r="Q118" i="9"/>
  <c r="R118" i="9" s="1"/>
  <c r="U118" i="9" s="1"/>
  <c r="Q119" i="9"/>
  <c r="R119" i="9" s="1"/>
  <c r="U119" i="9" s="1"/>
  <c r="Q120" i="9"/>
  <c r="R120" i="9" s="1"/>
  <c r="U120" i="9" s="1"/>
  <c r="Q121" i="9"/>
  <c r="R121" i="9" s="1"/>
  <c r="U121" i="9" s="1"/>
  <c r="Q122" i="9"/>
  <c r="R122" i="9" s="1"/>
  <c r="U122" i="9" s="1"/>
  <c r="Q123" i="9"/>
  <c r="R123" i="9" s="1"/>
  <c r="U123" i="9" s="1"/>
  <c r="Q124" i="9"/>
  <c r="R124" i="9" s="1"/>
  <c r="U124" i="9" s="1"/>
  <c r="Q125" i="9"/>
  <c r="R125" i="9" s="1"/>
  <c r="U125" i="9" s="1"/>
  <c r="Q126" i="9"/>
  <c r="R126" i="9" s="1"/>
  <c r="U126" i="9" s="1"/>
  <c r="Q127" i="9"/>
  <c r="R127" i="9" s="1"/>
  <c r="U127" i="9" s="1"/>
  <c r="Q128" i="9"/>
  <c r="R128" i="9" s="1"/>
  <c r="U128" i="9" s="1"/>
  <c r="Q129" i="9"/>
  <c r="R129" i="9" s="1"/>
  <c r="U129" i="9" s="1"/>
  <c r="Q130" i="9"/>
  <c r="R130" i="9" s="1"/>
  <c r="U130" i="9" s="1"/>
  <c r="Q131" i="9"/>
  <c r="R131" i="9" s="1"/>
  <c r="U131" i="9" s="1"/>
  <c r="Q132" i="9"/>
  <c r="R132" i="9" s="1"/>
  <c r="U132" i="9" s="1"/>
  <c r="Q133" i="9"/>
  <c r="R133" i="9" s="1"/>
  <c r="U133" i="9" s="1"/>
  <c r="Q134" i="9"/>
  <c r="R134" i="9" s="1"/>
  <c r="U134" i="9" s="1"/>
  <c r="Q135" i="9"/>
  <c r="R135" i="9" s="1"/>
  <c r="U135" i="9" s="1"/>
  <c r="Q136" i="9"/>
  <c r="R136" i="9" s="1"/>
  <c r="U136" i="9" s="1"/>
  <c r="Q137" i="9"/>
  <c r="R137" i="9" s="1"/>
  <c r="U137" i="9" s="1"/>
  <c r="Q138" i="9"/>
  <c r="R138" i="9" s="1"/>
  <c r="U138" i="9" s="1"/>
  <c r="Q139" i="9"/>
  <c r="R139" i="9" s="1"/>
  <c r="U139" i="9" s="1"/>
  <c r="Q140" i="9"/>
  <c r="R140" i="9" s="1"/>
  <c r="U140" i="9" s="1"/>
  <c r="Q141" i="9"/>
  <c r="R141" i="9" s="1"/>
  <c r="U141" i="9" s="1"/>
  <c r="Q142" i="9"/>
  <c r="R142" i="9" s="1"/>
  <c r="U142" i="9" s="1"/>
  <c r="Q143" i="9"/>
  <c r="R143" i="9" s="1"/>
  <c r="U143" i="9" s="1"/>
  <c r="Q144" i="9"/>
  <c r="R144" i="9" s="1"/>
  <c r="U144" i="9" s="1"/>
  <c r="Q145" i="9"/>
  <c r="R145" i="9" s="1"/>
  <c r="U145" i="9" s="1"/>
  <c r="Q146" i="9"/>
  <c r="R146" i="9" s="1"/>
  <c r="U146" i="9" s="1"/>
  <c r="Q147" i="9"/>
  <c r="R147" i="9" s="1"/>
  <c r="U147" i="9" s="1"/>
  <c r="Q148" i="9"/>
  <c r="R148" i="9" s="1"/>
  <c r="U148" i="9" s="1"/>
  <c r="Q149" i="9"/>
  <c r="R149" i="9" s="1"/>
  <c r="U149" i="9" s="1"/>
  <c r="Q150" i="9"/>
  <c r="R150" i="9" s="1"/>
  <c r="U150" i="9" s="1"/>
  <c r="Q151" i="9"/>
  <c r="R151" i="9" s="1"/>
  <c r="U151" i="9" s="1"/>
  <c r="Q152" i="9"/>
  <c r="R152" i="9" s="1"/>
  <c r="U152" i="9" s="1"/>
  <c r="Q153" i="9"/>
  <c r="R153" i="9" s="1"/>
  <c r="U153" i="9" s="1"/>
  <c r="Q154" i="9"/>
  <c r="R154" i="9" s="1"/>
  <c r="U154" i="9" s="1"/>
  <c r="Q155" i="9"/>
  <c r="R155" i="9" s="1"/>
  <c r="U155" i="9" s="1"/>
  <c r="Q156" i="9"/>
  <c r="R156" i="9" s="1"/>
  <c r="U156" i="9" s="1"/>
  <c r="Q157" i="9"/>
  <c r="R157" i="9" s="1"/>
  <c r="U157" i="9" s="1"/>
  <c r="Q158" i="9"/>
  <c r="R158" i="9" s="1"/>
  <c r="U158" i="9" s="1"/>
  <c r="Q159" i="9"/>
  <c r="R159" i="9" s="1"/>
  <c r="U159" i="9" s="1"/>
  <c r="Q160" i="9"/>
  <c r="R160" i="9" s="1"/>
  <c r="U160" i="9" s="1"/>
  <c r="Q161" i="9"/>
  <c r="R161" i="9" s="1"/>
  <c r="U161" i="9" s="1"/>
  <c r="Q162" i="9"/>
  <c r="R162" i="9" s="1"/>
  <c r="U162" i="9" s="1"/>
  <c r="Q163" i="9"/>
  <c r="R163" i="9" s="1"/>
  <c r="U163" i="9" s="1"/>
  <c r="Q164" i="9"/>
  <c r="R164" i="9" s="1"/>
  <c r="U164" i="9" s="1"/>
  <c r="Q165" i="9"/>
  <c r="R165" i="9" s="1"/>
  <c r="U165" i="9" s="1"/>
  <c r="Q166" i="9"/>
  <c r="R166" i="9" s="1"/>
  <c r="U166" i="9" s="1"/>
  <c r="Q167" i="9"/>
  <c r="R167" i="9" s="1"/>
  <c r="U167" i="9" s="1"/>
  <c r="Q168" i="9"/>
  <c r="R168" i="9" s="1"/>
  <c r="U168" i="9" s="1"/>
  <c r="Q169" i="9"/>
  <c r="R169" i="9" s="1"/>
  <c r="U169" i="9" s="1"/>
  <c r="Q170" i="9"/>
  <c r="R170" i="9" s="1"/>
  <c r="U170" i="9" s="1"/>
  <c r="Q171" i="9"/>
  <c r="R171" i="9" s="1"/>
  <c r="U171" i="9" s="1"/>
  <c r="Q172" i="9"/>
  <c r="R172" i="9" s="1"/>
  <c r="U172" i="9" s="1"/>
  <c r="Q173" i="9"/>
  <c r="R173" i="9" s="1"/>
  <c r="U173" i="9" s="1"/>
  <c r="Q174" i="9"/>
  <c r="R174" i="9" s="1"/>
  <c r="U174" i="9" s="1"/>
  <c r="Q175" i="9"/>
  <c r="R175" i="9" s="1"/>
  <c r="U175" i="9" s="1"/>
  <c r="Q176" i="9"/>
  <c r="R176" i="9" s="1"/>
  <c r="U176" i="9" s="1"/>
  <c r="Q177" i="9"/>
  <c r="R177" i="9" s="1"/>
  <c r="U177" i="9" s="1"/>
  <c r="Q178" i="9"/>
  <c r="R178" i="9" s="1"/>
  <c r="U178" i="9" s="1"/>
  <c r="Q179" i="9"/>
  <c r="R179" i="9" s="1"/>
  <c r="U179" i="9" s="1"/>
  <c r="Q180" i="9"/>
  <c r="R180" i="9" s="1"/>
  <c r="U180" i="9" s="1"/>
  <c r="Q181" i="9"/>
  <c r="R181" i="9" s="1"/>
  <c r="U181" i="9" s="1"/>
  <c r="Q182" i="9"/>
  <c r="R182" i="9" s="1"/>
  <c r="U182" i="9" s="1"/>
  <c r="Q183" i="9"/>
  <c r="R183" i="9" s="1"/>
  <c r="U183" i="9" s="1"/>
  <c r="Q184" i="9"/>
  <c r="R184" i="9" s="1"/>
  <c r="U184" i="9" s="1"/>
  <c r="Q185" i="9"/>
  <c r="R185" i="9" s="1"/>
  <c r="U185" i="9" s="1"/>
  <c r="Q186" i="9"/>
  <c r="R186" i="9" s="1"/>
  <c r="U186" i="9" s="1"/>
  <c r="Q187" i="9"/>
  <c r="R187" i="9" s="1"/>
  <c r="U187" i="9" s="1"/>
  <c r="Q188" i="9"/>
  <c r="R188" i="9" s="1"/>
  <c r="U188" i="9" s="1"/>
  <c r="Q189" i="9"/>
  <c r="R189" i="9" s="1"/>
  <c r="U189" i="9" s="1"/>
  <c r="Q190" i="9"/>
  <c r="R190" i="9" s="1"/>
  <c r="U190" i="9" s="1"/>
  <c r="Q191" i="9"/>
  <c r="R191" i="9" s="1"/>
  <c r="U191" i="9" s="1"/>
  <c r="Q192" i="9"/>
  <c r="R192" i="9" s="1"/>
  <c r="U192" i="9" s="1"/>
  <c r="Q193" i="9"/>
  <c r="R193" i="9" s="1"/>
  <c r="U193" i="9" s="1"/>
  <c r="Q194" i="9"/>
  <c r="R194" i="9" s="1"/>
  <c r="U194" i="9" s="1"/>
  <c r="Q195" i="9"/>
  <c r="R195" i="9" s="1"/>
  <c r="U195" i="9" s="1"/>
  <c r="Q196" i="9"/>
  <c r="R196" i="9" s="1"/>
  <c r="U196" i="9" s="1"/>
  <c r="Q197" i="9"/>
  <c r="R197" i="9" s="1"/>
  <c r="U197" i="9" s="1"/>
  <c r="Q198" i="9"/>
  <c r="R198" i="9" s="1"/>
  <c r="U198" i="9" s="1"/>
  <c r="Q199" i="9"/>
  <c r="R199" i="9" s="1"/>
  <c r="U199" i="9" s="1"/>
  <c r="Q200" i="9"/>
  <c r="R200" i="9" s="1"/>
  <c r="U200" i="9" s="1"/>
  <c r="Q201" i="9"/>
  <c r="R201" i="9" s="1"/>
  <c r="U201" i="9" s="1"/>
  <c r="Q202" i="9"/>
  <c r="R202" i="9" s="1"/>
  <c r="U202" i="9" s="1"/>
  <c r="Q203" i="9"/>
  <c r="R203" i="9" s="1"/>
  <c r="U203" i="9" s="1"/>
  <c r="Q204" i="9"/>
  <c r="R204" i="9" s="1"/>
  <c r="U204" i="9" s="1"/>
  <c r="Q205" i="9"/>
  <c r="R205" i="9" s="1"/>
  <c r="U205" i="9" s="1"/>
  <c r="Q206" i="9"/>
  <c r="R206" i="9" s="1"/>
  <c r="U206" i="9" s="1"/>
  <c r="Q207" i="9"/>
  <c r="R207" i="9" s="1"/>
  <c r="U207" i="9" s="1"/>
  <c r="Q208" i="9"/>
  <c r="R208" i="9" s="1"/>
  <c r="U208" i="9" s="1"/>
  <c r="Q209" i="9"/>
  <c r="R209" i="9" s="1"/>
  <c r="U209" i="9" s="1"/>
  <c r="Q210" i="9"/>
  <c r="R210" i="9" s="1"/>
  <c r="U210" i="9" s="1"/>
  <c r="Q211" i="9"/>
  <c r="R211" i="9" s="1"/>
  <c r="U211" i="9" s="1"/>
  <c r="Q212" i="9"/>
  <c r="R212" i="9" s="1"/>
  <c r="U212" i="9" s="1"/>
  <c r="Q213" i="9"/>
  <c r="R213" i="9" s="1"/>
  <c r="U213" i="9" s="1"/>
  <c r="Q214" i="9"/>
  <c r="R214" i="9" s="1"/>
  <c r="U214" i="9" s="1"/>
  <c r="Q215" i="9"/>
  <c r="R215" i="9" s="1"/>
  <c r="U215" i="9" s="1"/>
  <c r="Q216" i="9"/>
  <c r="R216" i="9" s="1"/>
  <c r="U216" i="9" s="1"/>
  <c r="Q217" i="9"/>
  <c r="R217" i="9" s="1"/>
  <c r="U217" i="9" s="1"/>
  <c r="Q218" i="9"/>
  <c r="R218" i="9" s="1"/>
  <c r="U218" i="9" s="1"/>
  <c r="Q219" i="9"/>
  <c r="R219" i="9" s="1"/>
  <c r="U219" i="9" s="1"/>
  <c r="Q220" i="9"/>
  <c r="R220" i="9" s="1"/>
  <c r="U220" i="9" s="1"/>
  <c r="Q221" i="9"/>
  <c r="R221" i="9" s="1"/>
  <c r="U221" i="9" s="1"/>
  <c r="Q222" i="9"/>
  <c r="R222" i="9" s="1"/>
  <c r="U222" i="9" s="1"/>
  <c r="Q223" i="9"/>
  <c r="R223" i="9" s="1"/>
  <c r="U223" i="9" s="1"/>
  <c r="Q224" i="9"/>
  <c r="R224" i="9" s="1"/>
  <c r="U224" i="9" s="1"/>
  <c r="Q225" i="9"/>
  <c r="R225" i="9" s="1"/>
  <c r="U225" i="9" s="1"/>
  <c r="Q226" i="9"/>
  <c r="R226" i="9" s="1"/>
  <c r="U226" i="9" s="1"/>
  <c r="Q227" i="9"/>
  <c r="R227" i="9" s="1"/>
  <c r="U227" i="9" s="1"/>
  <c r="Q228" i="9"/>
  <c r="R228" i="9" s="1"/>
  <c r="U228" i="9" s="1"/>
  <c r="Q229" i="9"/>
  <c r="R229" i="9" s="1"/>
  <c r="U229" i="9" s="1"/>
  <c r="Q230" i="9"/>
  <c r="R230" i="9" s="1"/>
  <c r="U230" i="9" s="1"/>
  <c r="Q231" i="9"/>
  <c r="R231" i="9" s="1"/>
  <c r="U231" i="9" s="1"/>
  <c r="Q232" i="9"/>
  <c r="R232" i="9" s="1"/>
  <c r="U232" i="9" s="1"/>
  <c r="Q233" i="9"/>
  <c r="R233" i="9" s="1"/>
  <c r="U233" i="9" s="1"/>
  <c r="Q234" i="9"/>
  <c r="R234" i="9" s="1"/>
  <c r="U234" i="9" s="1"/>
  <c r="Q235" i="9"/>
  <c r="R235" i="9" s="1"/>
  <c r="U235" i="9" s="1"/>
  <c r="Q236" i="9"/>
  <c r="R236" i="9" s="1"/>
  <c r="U236" i="9" s="1"/>
  <c r="Q237" i="9"/>
  <c r="R237" i="9" s="1"/>
  <c r="U237" i="9" s="1"/>
  <c r="Q238" i="9"/>
  <c r="R238" i="9" s="1"/>
  <c r="U238" i="9" s="1"/>
  <c r="Q239" i="9"/>
  <c r="R239" i="9" s="1"/>
  <c r="U239" i="9" s="1"/>
  <c r="Q240" i="9"/>
  <c r="R240" i="9" s="1"/>
  <c r="U240" i="9" s="1"/>
  <c r="Q241" i="9"/>
  <c r="R241" i="9" s="1"/>
  <c r="U241" i="9" s="1"/>
  <c r="Q242" i="9"/>
  <c r="R242" i="9" s="1"/>
  <c r="U242" i="9" s="1"/>
  <c r="Q243" i="9"/>
  <c r="R243" i="9" s="1"/>
  <c r="U243" i="9" s="1"/>
  <c r="Q244" i="9"/>
  <c r="R244" i="9" s="1"/>
  <c r="U244" i="9" s="1"/>
  <c r="Q245" i="9"/>
  <c r="R245" i="9" s="1"/>
  <c r="U245" i="9" s="1"/>
  <c r="Q246" i="9"/>
  <c r="R246" i="9" s="1"/>
  <c r="U246" i="9" s="1"/>
  <c r="Q247" i="9"/>
  <c r="R247" i="9" s="1"/>
  <c r="U247" i="9" s="1"/>
  <c r="Q248" i="9"/>
  <c r="R248" i="9" s="1"/>
  <c r="U248" i="9" s="1"/>
  <c r="Q249" i="9"/>
  <c r="R249" i="9" s="1"/>
  <c r="U249" i="9" s="1"/>
  <c r="Q250" i="9"/>
  <c r="R250" i="9" s="1"/>
  <c r="U250" i="9" s="1"/>
  <c r="Q251" i="9"/>
  <c r="R251" i="9" s="1"/>
  <c r="U251" i="9" s="1"/>
  <c r="Q252" i="9"/>
  <c r="R252" i="9" s="1"/>
  <c r="U252" i="9" s="1"/>
  <c r="Q253" i="9"/>
  <c r="R253" i="9" s="1"/>
  <c r="U253" i="9" s="1"/>
  <c r="Q254" i="9"/>
  <c r="R254" i="9" s="1"/>
  <c r="U254" i="9" s="1"/>
  <c r="Q255" i="9"/>
  <c r="R255" i="9" s="1"/>
  <c r="U255" i="9" s="1"/>
  <c r="Q256" i="9"/>
  <c r="R256" i="9" s="1"/>
  <c r="U256" i="9" s="1"/>
  <c r="Q257" i="9"/>
  <c r="R257" i="9" s="1"/>
  <c r="U257" i="9" s="1"/>
  <c r="Q258" i="9"/>
  <c r="R258" i="9" s="1"/>
  <c r="U258" i="9" s="1"/>
  <c r="Q259" i="9"/>
  <c r="R259" i="9" s="1"/>
  <c r="U259" i="9" s="1"/>
  <c r="Q260" i="9"/>
  <c r="R260" i="9" s="1"/>
  <c r="U260" i="9" s="1"/>
  <c r="Q261" i="9"/>
  <c r="R261" i="9" s="1"/>
  <c r="U261" i="9" s="1"/>
  <c r="Q262" i="9"/>
  <c r="R262" i="9" s="1"/>
  <c r="U262" i="9" s="1"/>
  <c r="Q263" i="9"/>
  <c r="R263" i="9" s="1"/>
  <c r="U263" i="9" s="1"/>
  <c r="Q264" i="9"/>
  <c r="R264" i="9" s="1"/>
  <c r="U264" i="9" s="1"/>
  <c r="Q265" i="9"/>
  <c r="R265" i="9" s="1"/>
  <c r="U265" i="9" s="1"/>
  <c r="Q266" i="9"/>
  <c r="R266" i="9" s="1"/>
  <c r="U266" i="9" s="1"/>
  <c r="Q267" i="9"/>
  <c r="R267" i="9" s="1"/>
  <c r="U267" i="9" s="1"/>
  <c r="Q268" i="9"/>
  <c r="R268" i="9" s="1"/>
  <c r="U268" i="9" s="1"/>
  <c r="Q269" i="9"/>
  <c r="R269" i="9" s="1"/>
  <c r="U269" i="9" s="1"/>
  <c r="Q270" i="9"/>
  <c r="R270" i="9" s="1"/>
  <c r="U270" i="9" s="1"/>
  <c r="Q271" i="9"/>
  <c r="R271" i="9" s="1"/>
  <c r="U271" i="9" s="1"/>
  <c r="Q272" i="9"/>
  <c r="R272" i="9" s="1"/>
  <c r="U272" i="9" s="1"/>
  <c r="Q273" i="9"/>
  <c r="R273" i="9" s="1"/>
  <c r="U273" i="9" s="1"/>
  <c r="Q274" i="9"/>
  <c r="R274" i="9" s="1"/>
  <c r="U274" i="9" s="1"/>
  <c r="Q275" i="9"/>
  <c r="R275" i="9" s="1"/>
  <c r="U275" i="9" s="1"/>
  <c r="Q276" i="9"/>
  <c r="R276" i="9" s="1"/>
  <c r="U276" i="9" s="1"/>
  <c r="Q277" i="9"/>
  <c r="R277" i="9" s="1"/>
  <c r="U277" i="9" s="1"/>
  <c r="Q278" i="9"/>
  <c r="R278" i="9" s="1"/>
  <c r="U278" i="9" s="1"/>
  <c r="Q279" i="9"/>
  <c r="R279" i="9" s="1"/>
  <c r="U279" i="9" s="1"/>
  <c r="Q280" i="9"/>
  <c r="R280" i="9" s="1"/>
  <c r="U280" i="9" s="1"/>
  <c r="Q281" i="9"/>
  <c r="R281" i="9" s="1"/>
  <c r="U281" i="9" s="1"/>
  <c r="Q282" i="9"/>
  <c r="R282" i="9" s="1"/>
  <c r="U282" i="9" s="1"/>
  <c r="Q283" i="9"/>
  <c r="R283" i="9" s="1"/>
  <c r="U283" i="9" s="1"/>
  <c r="Q284" i="9"/>
  <c r="R284" i="9" s="1"/>
  <c r="U284" i="9" s="1"/>
  <c r="Q285" i="9"/>
  <c r="R285" i="9" s="1"/>
  <c r="U285" i="9" s="1"/>
  <c r="Q286" i="9"/>
  <c r="R286" i="9" s="1"/>
  <c r="U286" i="9" s="1"/>
  <c r="Q287" i="9"/>
  <c r="R287" i="9" s="1"/>
  <c r="U287" i="9" s="1"/>
  <c r="Q288" i="9"/>
  <c r="R288" i="9" s="1"/>
  <c r="U288" i="9" s="1"/>
  <c r="Q289" i="9"/>
  <c r="R289" i="9" s="1"/>
  <c r="U289" i="9" s="1"/>
  <c r="Q290" i="9"/>
  <c r="R290" i="9" s="1"/>
  <c r="U290" i="9" s="1"/>
  <c r="Q291" i="9"/>
  <c r="R291" i="9" s="1"/>
  <c r="U291" i="9" s="1"/>
  <c r="Q292" i="9"/>
  <c r="R292" i="9" s="1"/>
  <c r="U292" i="9" s="1"/>
  <c r="Q293" i="9"/>
  <c r="R293" i="9" s="1"/>
  <c r="U293" i="9" s="1"/>
  <c r="Q294" i="9"/>
  <c r="R294" i="9" s="1"/>
  <c r="U294" i="9" s="1"/>
  <c r="Q295" i="9"/>
  <c r="R295" i="9" s="1"/>
  <c r="U295" i="9" s="1"/>
  <c r="Q296" i="9"/>
  <c r="R296" i="9" s="1"/>
  <c r="U296" i="9" s="1"/>
  <c r="Q297" i="9"/>
  <c r="R297" i="9" s="1"/>
  <c r="U297" i="9" s="1"/>
  <c r="Q298" i="9"/>
  <c r="R298" i="9" s="1"/>
  <c r="U298" i="9" s="1"/>
  <c r="Q299" i="9"/>
  <c r="R299" i="9" s="1"/>
  <c r="U299" i="9" s="1"/>
  <c r="Q300" i="9"/>
  <c r="R300" i="9" s="1"/>
  <c r="U300" i="9" s="1"/>
  <c r="Q301" i="9"/>
  <c r="R301" i="9" s="1"/>
  <c r="U301" i="9" s="1"/>
  <c r="Q302" i="9"/>
  <c r="R302" i="9" s="1"/>
  <c r="U302" i="9" s="1"/>
  <c r="Q303" i="9"/>
  <c r="R303" i="9" s="1"/>
  <c r="U303" i="9" s="1"/>
  <c r="Q304" i="9"/>
  <c r="R304" i="9" s="1"/>
  <c r="U304" i="9" s="1"/>
  <c r="Q305" i="9"/>
  <c r="R305" i="9" s="1"/>
  <c r="U305" i="9" s="1"/>
  <c r="Q306" i="9"/>
  <c r="R306" i="9" s="1"/>
  <c r="U306" i="9" s="1"/>
  <c r="Q307" i="9"/>
  <c r="R307" i="9" s="1"/>
  <c r="U307" i="9" s="1"/>
  <c r="Q308" i="9"/>
  <c r="R308" i="9" s="1"/>
  <c r="Q309" i="9"/>
  <c r="R309" i="9" s="1"/>
  <c r="Q310" i="9"/>
  <c r="R310" i="9" s="1"/>
  <c r="Q311" i="9"/>
  <c r="R311" i="9" s="1"/>
  <c r="Q312" i="9"/>
  <c r="R312" i="9" s="1"/>
  <c r="Q313" i="9"/>
  <c r="R313" i="9" s="1"/>
  <c r="Q314" i="9"/>
  <c r="R314" i="9" s="1"/>
  <c r="Q315" i="9"/>
  <c r="R315" i="9" s="1"/>
  <c r="Q316" i="9"/>
  <c r="R316" i="9" s="1"/>
  <c r="Q317" i="9"/>
  <c r="R317" i="9" s="1"/>
  <c r="Q318" i="9"/>
  <c r="R318" i="9" s="1"/>
  <c r="Q319" i="9"/>
  <c r="R319" i="9" s="1"/>
  <c r="Q320" i="9"/>
  <c r="R320" i="9" s="1"/>
  <c r="Q321" i="9"/>
  <c r="R321" i="9" s="1"/>
  <c r="Q322" i="9"/>
  <c r="R322" i="9" s="1"/>
  <c r="Q323" i="9"/>
  <c r="R323" i="9" s="1"/>
  <c r="Q324" i="9"/>
  <c r="R324" i="9" s="1"/>
  <c r="Q325" i="9"/>
  <c r="R325" i="9" s="1"/>
  <c r="Q326" i="9"/>
  <c r="R326" i="9" s="1"/>
  <c r="Q327" i="9"/>
  <c r="R327" i="9" s="1"/>
  <c r="Q328" i="9"/>
  <c r="R328" i="9" s="1"/>
  <c r="Q329" i="9"/>
  <c r="R329" i="9" s="1"/>
  <c r="Q330" i="9"/>
  <c r="R330" i="9" s="1"/>
  <c r="Q331" i="9"/>
  <c r="R331" i="9" s="1"/>
  <c r="Q332" i="9"/>
  <c r="R332" i="9" s="1"/>
  <c r="Q333" i="9"/>
  <c r="R333" i="9" s="1"/>
  <c r="Q334" i="9"/>
  <c r="R334" i="9" s="1"/>
  <c r="Q335" i="9"/>
  <c r="R335" i="9" s="1"/>
  <c r="Q336" i="9"/>
  <c r="R336" i="9" s="1"/>
  <c r="Q337" i="9"/>
  <c r="R337" i="9" s="1"/>
  <c r="Q338" i="9"/>
  <c r="R338" i="9" s="1"/>
  <c r="Q339" i="9"/>
  <c r="R339" i="9" s="1"/>
  <c r="Q340" i="9"/>
  <c r="R340" i="9" s="1"/>
  <c r="Q341" i="9"/>
  <c r="R341" i="9" s="1"/>
  <c r="Q342" i="9"/>
  <c r="R342" i="9" s="1"/>
  <c r="Q343" i="9"/>
  <c r="R343" i="9" s="1"/>
  <c r="Q344" i="9"/>
  <c r="R344" i="9" s="1"/>
  <c r="Q345" i="9"/>
  <c r="R345" i="9" s="1"/>
  <c r="Q346" i="9"/>
  <c r="R346" i="9" s="1"/>
  <c r="Q347" i="9"/>
  <c r="R347" i="9" s="1"/>
  <c r="Q348" i="9"/>
  <c r="R348" i="9" s="1"/>
  <c r="Q349" i="9"/>
  <c r="R349" i="9" s="1"/>
  <c r="Q350" i="9"/>
  <c r="R350" i="9" s="1"/>
  <c r="Q351" i="9"/>
  <c r="R351" i="9" s="1"/>
  <c r="Q352" i="9"/>
  <c r="R352" i="9" s="1"/>
  <c r="Q353" i="9"/>
  <c r="R353" i="9" s="1"/>
  <c r="Q354" i="9"/>
  <c r="R354" i="9" s="1"/>
  <c r="Q355" i="9"/>
  <c r="R355" i="9" s="1"/>
  <c r="Q356" i="9"/>
  <c r="R356" i="9" s="1"/>
  <c r="Q357" i="9"/>
  <c r="R357" i="9" s="1"/>
  <c r="Q358" i="9"/>
  <c r="R358" i="9" s="1"/>
  <c r="Q359" i="9"/>
  <c r="R359" i="9" s="1"/>
  <c r="Q360" i="9"/>
  <c r="R360" i="9" s="1"/>
  <c r="Q361" i="9"/>
  <c r="R361" i="9" s="1"/>
  <c r="Q362" i="9"/>
  <c r="R362" i="9" s="1"/>
  <c r="Q363" i="9"/>
  <c r="R363" i="9" s="1"/>
  <c r="Q364" i="9"/>
  <c r="R364" i="9" s="1"/>
  <c r="Q365" i="9"/>
  <c r="R365" i="9" s="1"/>
  <c r="Q366" i="9"/>
  <c r="R366" i="9" s="1"/>
  <c r="Q367" i="9"/>
  <c r="R367" i="9" s="1"/>
  <c r="Q368" i="9"/>
  <c r="R368" i="9" s="1"/>
  <c r="Q369" i="9"/>
  <c r="R369" i="9" s="1"/>
  <c r="Q370" i="9"/>
  <c r="R370" i="9" s="1"/>
  <c r="Q371" i="9"/>
  <c r="R371" i="9" s="1"/>
  <c r="Q372" i="9"/>
  <c r="R372" i="9" s="1"/>
  <c r="Q373" i="9"/>
  <c r="R373" i="9" s="1"/>
  <c r="Q374" i="9"/>
  <c r="R374" i="9" s="1"/>
  <c r="Q375" i="9"/>
  <c r="R375" i="9" s="1"/>
  <c r="Q376" i="9"/>
  <c r="R376" i="9" s="1"/>
  <c r="Q377" i="9"/>
  <c r="R377" i="9" s="1"/>
  <c r="Q378" i="9"/>
  <c r="R378" i="9" s="1"/>
  <c r="Q379" i="9"/>
  <c r="R379" i="9" s="1"/>
  <c r="Q380" i="9"/>
  <c r="R380" i="9" s="1"/>
  <c r="Q381" i="9"/>
  <c r="R381" i="9" s="1"/>
  <c r="Q382" i="9"/>
  <c r="R382" i="9" s="1"/>
  <c r="Q383" i="9"/>
  <c r="R383" i="9" s="1"/>
  <c r="Q384" i="9"/>
  <c r="R384" i="9" s="1"/>
  <c r="Q385" i="9"/>
  <c r="R385" i="9" s="1"/>
  <c r="Q386" i="9"/>
  <c r="R386" i="9" s="1"/>
  <c r="Q387" i="9"/>
  <c r="R387" i="9" s="1"/>
  <c r="Q388" i="9"/>
  <c r="R388" i="9" s="1"/>
  <c r="Q389" i="9"/>
  <c r="R389" i="9" s="1"/>
  <c r="Q390" i="9"/>
  <c r="R390" i="9" s="1"/>
  <c r="Q391" i="9"/>
  <c r="R391" i="9" s="1"/>
  <c r="Q392" i="9"/>
  <c r="R392" i="9" s="1"/>
  <c r="Q393" i="9"/>
  <c r="R393" i="9" s="1"/>
  <c r="Q394" i="9"/>
  <c r="R394" i="9" s="1"/>
  <c r="Q395" i="9"/>
  <c r="R395" i="9" s="1"/>
  <c r="Q396" i="9"/>
  <c r="R396" i="9" s="1"/>
  <c r="Q397" i="9"/>
  <c r="R397" i="9" s="1"/>
  <c r="Q398" i="9"/>
  <c r="R398" i="9" s="1"/>
  <c r="Q399" i="9"/>
  <c r="R399" i="9" s="1"/>
  <c r="Q400" i="9"/>
  <c r="R400" i="9" s="1"/>
  <c r="Q401" i="9"/>
  <c r="R401" i="9" s="1"/>
  <c r="Q402" i="9"/>
  <c r="R402" i="9" s="1"/>
  <c r="Q403" i="9"/>
  <c r="R403" i="9" s="1"/>
  <c r="Q404" i="9"/>
  <c r="R404" i="9" s="1"/>
  <c r="Q405" i="9"/>
  <c r="R405" i="9" s="1"/>
  <c r="Q406" i="9"/>
  <c r="R406" i="9" s="1"/>
  <c r="Q407" i="9"/>
  <c r="R407" i="9" s="1"/>
  <c r="Q408" i="9"/>
  <c r="R408" i="9" s="1"/>
  <c r="Q409" i="9"/>
  <c r="R409" i="9" s="1"/>
  <c r="Q410" i="9"/>
  <c r="R410" i="9" s="1"/>
  <c r="Q411" i="9"/>
  <c r="R411" i="9" s="1"/>
  <c r="Q412" i="9"/>
  <c r="R412" i="9" s="1"/>
  <c r="Q413" i="9"/>
  <c r="R413" i="9" s="1"/>
  <c r="Q414" i="9"/>
  <c r="R414" i="9" s="1"/>
  <c r="Q415" i="9"/>
  <c r="R415" i="9" s="1"/>
  <c r="Q416" i="9"/>
  <c r="R416" i="9" s="1"/>
  <c r="Q417" i="9"/>
  <c r="R417" i="9" s="1"/>
  <c r="Q418" i="9"/>
  <c r="R418" i="9" s="1"/>
  <c r="Q419" i="9"/>
  <c r="R419" i="9" s="1"/>
  <c r="Q420" i="9"/>
  <c r="R420" i="9" s="1"/>
  <c r="Q421" i="9"/>
  <c r="R421" i="9" s="1"/>
  <c r="Q422" i="9"/>
  <c r="R422" i="9" s="1"/>
  <c r="Q423" i="9"/>
  <c r="R423" i="9" s="1"/>
  <c r="Q424" i="9"/>
  <c r="R424" i="9" s="1"/>
  <c r="Q425" i="9"/>
  <c r="R425" i="9" s="1"/>
  <c r="Q426" i="9"/>
  <c r="R426" i="9" s="1"/>
  <c r="Q427" i="9"/>
  <c r="R427" i="9" s="1"/>
  <c r="Q428" i="9"/>
  <c r="R428" i="9" s="1"/>
  <c r="Q429" i="9"/>
  <c r="R429" i="9" s="1"/>
  <c r="Q430" i="9"/>
  <c r="R430" i="9" s="1"/>
  <c r="Q431" i="9"/>
  <c r="R431" i="9" s="1"/>
  <c r="Q432" i="9"/>
  <c r="R432" i="9" s="1"/>
  <c r="Q433" i="9"/>
  <c r="R433" i="9" s="1"/>
  <c r="Q434" i="9"/>
  <c r="R434" i="9" s="1"/>
  <c r="Q435" i="9"/>
  <c r="R435" i="9" s="1"/>
  <c r="Q436" i="9"/>
  <c r="R436" i="9" s="1"/>
  <c r="Q437" i="9"/>
  <c r="R437" i="9" s="1"/>
  <c r="Q438" i="9"/>
  <c r="R438" i="9" s="1"/>
  <c r="Q439" i="9"/>
  <c r="R439" i="9" s="1"/>
  <c r="Q440" i="9"/>
  <c r="R440" i="9" s="1"/>
  <c r="Q441" i="9"/>
  <c r="R441" i="9" s="1"/>
  <c r="Q442" i="9"/>
  <c r="R442" i="9" s="1"/>
  <c r="Q443" i="9"/>
  <c r="R443" i="9" s="1"/>
  <c r="Q444" i="9"/>
  <c r="R444" i="9" s="1"/>
  <c r="Q445" i="9"/>
  <c r="R445" i="9" s="1"/>
  <c r="Q446" i="9"/>
  <c r="R446" i="9" s="1"/>
  <c r="Q447" i="9"/>
  <c r="R447" i="9" s="1"/>
  <c r="Q448" i="9"/>
  <c r="R448" i="9" s="1"/>
  <c r="Q449" i="9"/>
  <c r="R449" i="9" s="1"/>
  <c r="Q450" i="9"/>
  <c r="R450" i="9" s="1"/>
  <c r="Q451" i="9"/>
  <c r="R451" i="9" s="1"/>
  <c r="Q452" i="9"/>
  <c r="R452" i="9" s="1"/>
  <c r="Q453" i="9"/>
  <c r="R453" i="9" s="1"/>
  <c r="Q454" i="9"/>
  <c r="R454" i="9" s="1"/>
  <c r="Q455" i="9"/>
  <c r="R455" i="9" s="1"/>
  <c r="Q456" i="9"/>
  <c r="R456" i="9" s="1"/>
  <c r="Q457" i="9"/>
  <c r="R457" i="9" s="1"/>
  <c r="Q458" i="9"/>
  <c r="R458" i="9" s="1"/>
  <c r="Q459" i="9"/>
  <c r="R459" i="9" s="1"/>
  <c r="Q460" i="9"/>
  <c r="R460" i="9" s="1"/>
  <c r="Q461" i="9"/>
  <c r="R461" i="9" s="1"/>
  <c r="Q462" i="9"/>
  <c r="R462" i="9" s="1"/>
  <c r="Q463" i="9"/>
  <c r="R463" i="9" s="1"/>
  <c r="Q464" i="9"/>
  <c r="R464" i="9" s="1"/>
  <c r="Q465" i="9"/>
  <c r="R465" i="9" s="1"/>
  <c r="Q466" i="9"/>
  <c r="R466" i="9" s="1"/>
  <c r="Q467" i="9"/>
  <c r="R467" i="9" s="1"/>
  <c r="Q468" i="9"/>
  <c r="R468" i="9" s="1"/>
  <c r="Q469" i="9"/>
  <c r="R469" i="9" s="1"/>
  <c r="Q470" i="9"/>
  <c r="R470" i="9" s="1"/>
  <c r="Q471" i="9"/>
  <c r="R471" i="9" s="1"/>
  <c r="Q472" i="9"/>
  <c r="R472" i="9" s="1"/>
  <c r="Q473" i="9"/>
  <c r="R473" i="9" s="1"/>
  <c r="Q474" i="9"/>
  <c r="R474" i="9" s="1"/>
  <c r="Q475" i="9"/>
  <c r="R475" i="9" s="1"/>
  <c r="Q476" i="9"/>
  <c r="R476" i="9" s="1"/>
  <c r="Q477" i="9"/>
  <c r="R477" i="9" s="1"/>
  <c r="Q478" i="9"/>
  <c r="R478" i="9" s="1"/>
  <c r="Q479" i="9"/>
  <c r="R479" i="9" s="1"/>
  <c r="Q480" i="9"/>
  <c r="R480" i="9" s="1"/>
  <c r="Q481" i="9"/>
  <c r="R481" i="9" s="1"/>
  <c r="Q482" i="9"/>
  <c r="R482" i="9" s="1"/>
  <c r="Q483" i="9"/>
  <c r="R483" i="9" s="1"/>
  <c r="Q484" i="9"/>
  <c r="R484" i="9" s="1"/>
  <c r="Q485" i="9"/>
  <c r="R485" i="9" s="1"/>
  <c r="Q486" i="9"/>
  <c r="R486" i="9" s="1"/>
  <c r="Q487" i="9"/>
  <c r="R487" i="9" s="1"/>
  <c r="Q488" i="9"/>
  <c r="R488" i="9" s="1"/>
  <c r="Q489" i="9"/>
  <c r="R489" i="9" s="1"/>
  <c r="Q490" i="9"/>
  <c r="R490" i="9" s="1"/>
  <c r="Q491" i="9"/>
  <c r="R491" i="9" s="1"/>
  <c r="Q492" i="9"/>
  <c r="R492" i="9" s="1"/>
  <c r="Q493" i="9"/>
  <c r="R493" i="9" s="1"/>
  <c r="Q494" i="9"/>
  <c r="R494" i="9" s="1"/>
  <c r="Q495" i="9"/>
  <c r="R495" i="9" s="1"/>
  <c r="Q496" i="9"/>
  <c r="R496" i="9" s="1"/>
  <c r="Q497" i="9"/>
  <c r="R497" i="9" s="1"/>
  <c r="Q498" i="9"/>
  <c r="R498" i="9" s="1"/>
  <c r="Q499" i="9"/>
  <c r="R499" i="9" s="1"/>
  <c r="Q500" i="9"/>
  <c r="R500" i="9" s="1"/>
  <c r="Q501" i="9"/>
  <c r="R501" i="9" s="1"/>
  <c r="Q502" i="9"/>
  <c r="R502" i="9" s="1"/>
  <c r="Q503" i="9"/>
  <c r="R503" i="9" s="1"/>
  <c r="Q504" i="9"/>
  <c r="R504" i="9" s="1"/>
  <c r="Q505" i="9"/>
  <c r="R505" i="9" s="1"/>
  <c r="Q506" i="9"/>
  <c r="R506" i="9" s="1"/>
  <c r="Q507" i="9"/>
  <c r="R507" i="9" s="1"/>
  <c r="Q508" i="9"/>
  <c r="R508" i="9" s="1"/>
  <c r="Q509" i="9"/>
  <c r="R509" i="9" s="1"/>
  <c r="Q510" i="9"/>
  <c r="R510" i="9" s="1"/>
  <c r="Q511" i="9"/>
  <c r="R511" i="9" s="1"/>
  <c r="Q512" i="9"/>
  <c r="R512" i="9" s="1"/>
  <c r="Q513" i="9"/>
  <c r="R513" i="9" s="1"/>
  <c r="Q514" i="9"/>
  <c r="R514" i="9" s="1"/>
  <c r="Q515" i="9"/>
  <c r="R515" i="9" s="1"/>
  <c r="P19" i="9"/>
  <c r="P20" i="9"/>
  <c r="P21" i="9"/>
  <c r="P22" i="9"/>
  <c r="P23" i="9"/>
  <c r="P24" i="9"/>
  <c r="P25" i="9"/>
  <c r="P26" i="9"/>
  <c r="P27" i="9"/>
  <c r="P28" i="9"/>
  <c r="P29" i="9"/>
  <c r="P30" i="9"/>
  <c r="P31" i="9"/>
  <c r="P32" i="9"/>
  <c r="P33" i="9"/>
  <c r="P34" i="9"/>
  <c r="P35" i="9"/>
  <c r="P36" i="9"/>
  <c r="P37" i="9"/>
  <c r="P38" i="9"/>
  <c r="P39" i="9"/>
  <c r="P40" i="9"/>
  <c r="P41" i="9"/>
  <c r="P42" i="9"/>
  <c r="P43" i="9"/>
  <c r="P44" i="9"/>
  <c r="P45" i="9"/>
  <c r="P46" i="9"/>
  <c r="P47" i="9"/>
  <c r="P48" i="9"/>
  <c r="P49" i="9"/>
  <c r="P50" i="9"/>
  <c r="P51" i="9"/>
  <c r="P52" i="9"/>
  <c r="P53" i="9"/>
  <c r="P54" i="9"/>
  <c r="P55" i="9"/>
  <c r="P56" i="9"/>
  <c r="P57" i="9"/>
  <c r="P58" i="9"/>
  <c r="P59" i="9"/>
  <c r="P60" i="9"/>
  <c r="P61" i="9"/>
  <c r="P62" i="9"/>
  <c r="P63" i="9"/>
  <c r="P64" i="9"/>
  <c r="P65" i="9"/>
  <c r="P66" i="9"/>
  <c r="P67" i="9"/>
  <c r="P68" i="9"/>
  <c r="P69" i="9"/>
  <c r="P70" i="9"/>
  <c r="P71" i="9"/>
  <c r="P72" i="9"/>
  <c r="P73" i="9"/>
  <c r="P74" i="9"/>
  <c r="P75" i="9"/>
  <c r="P76" i="9"/>
  <c r="P77" i="9"/>
  <c r="P78" i="9"/>
  <c r="P79" i="9"/>
  <c r="P80" i="9"/>
  <c r="P81" i="9"/>
  <c r="P82" i="9"/>
  <c r="P83" i="9"/>
  <c r="P84" i="9"/>
  <c r="P85" i="9"/>
  <c r="P86" i="9"/>
  <c r="P87" i="9"/>
  <c r="P88" i="9"/>
  <c r="P89" i="9"/>
  <c r="P90" i="9"/>
  <c r="P91" i="9"/>
  <c r="P92" i="9"/>
  <c r="P93" i="9"/>
  <c r="P94" i="9"/>
  <c r="P95" i="9"/>
  <c r="P96" i="9"/>
  <c r="P97" i="9"/>
  <c r="P98" i="9"/>
  <c r="P99" i="9"/>
  <c r="P100" i="9"/>
  <c r="P101" i="9"/>
  <c r="P102" i="9"/>
  <c r="P103" i="9"/>
  <c r="P104" i="9"/>
  <c r="P105" i="9"/>
  <c r="P106" i="9"/>
  <c r="P107" i="9"/>
  <c r="P108" i="9"/>
  <c r="P109" i="9"/>
  <c r="P110" i="9"/>
  <c r="P111" i="9"/>
  <c r="P112" i="9"/>
  <c r="P113" i="9"/>
  <c r="P114" i="9"/>
  <c r="P115" i="9"/>
  <c r="P116" i="9"/>
  <c r="P117" i="9"/>
  <c r="P118" i="9"/>
  <c r="P119" i="9"/>
  <c r="P120" i="9"/>
  <c r="P121" i="9"/>
  <c r="P122" i="9"/>
  <c r="P123" i="9"/>
  <c r="P124" i="9"/>
  <c r="P125" i="9"/>
  <c r="P126" i="9"/>
  <c r="P127" i="9"/>
  <c r="P128" i="9"/>
  <c r="P129" i="9"/>
  <c r="P130" i="9"/>
  <c r="P131" i="9"/>
  <c r="P132" i="9"/>
  <c r="P133" i="9"/>
  <c r="P134" i="9"/>
  <c r="P135" i="9"/>
  <c r="P136" i="9"/>
  <c r="P137" i="9"/>
  <c r="P138" i="9"/>
  <c r="P139" i="9"/>
  <c r="P140" i="9"/>
  <c r="P141" i="9"/>
  <c r="P142" i="9"/>
  <c r="P143" i="9"/>
  <c r="P144" i="9"/>
  <c r="P145" i="9"/>
  <c r="P146" i="9"/>
  <c r="P147" i="9"/>
  <c r="P148" i="9"/>
  <c r="P149" i="9"/>
  <c r="P150" i="9"/>
  <c r="P151" i="9"/>
  <c r="P152" i="9"/>
  <c r="P153" i="9"/>
  <c r="P154" i="9"/>
  <c r="P155" i="9"/>
  <c r="P156" i="9"/>
  <c r="P157" i="9"/>
  <c r="P158" i="9"/>
  <c r="P159" i="9"/>
  <c r="P160" i="9"/>
  <c r="P161" i="9"/>
  <c r="P162" i="9"/>
  <c r="P163" i="9"/>
  <c r="P164" i="9"/>
  <c r="P165" i="9"/>
  <c r="P166" i="9"/>
  <c r="P167" i="9"/>
  <c r="P168" i="9"/>
  <c r="P169" i="9"/>
  <c r="P170" i="9"/>
  <c r="P171" i="9"/>
  <c r="P172" i="9"/>
  <c r="P173" i="9"/>
  <c r="P174" i="9"/>
  <c r="P175" i="9"/>
  <c r="P176" i="9"/>
  <c r="P177" i="9"/>
  <c r="P178" i="9"/>
  <c r="P179" i="9"/>
  <c r="P180" i="9"/>
  <c r="P181" i="9"/>
  <c r="P182" i="9"/>
  <c r="P183" i="9"/>
  <c r="P184" i="9"/>
  <c r="P185" i="9"/>
  <c r="P186" i="9"/>
  <c r="P187" i="9"/>
  <c r="P188" i="9"/>
  <c r="P189" i="9"/>
  <c r="P190" i="9"/>
  <c r="P191" i="9"/>
  <c r="P192" i="9"/>
  <c r="P193" i="9"/>
  <c r="P194" i="9"/>
  <c r="P195" i="9"/>
  <c r="P196" i="9"/>
  <c r="P197" i="9"/>
  <c r="P198" i="9"/>
  <c r="P199" i="9"/>
  <c r="P200" i="9"/>
  <c r="P201" i="9"/>
  <c r="P202" i="9"/>
  <c r="P203" i="9"/>
  <c r="P204" i="9"/>
  <c r="P205" i="9"/>
  <c r="P206" i="9"/>
  <c r="P207" i="9"/>
  <c r="P208" i="9"/>
  <c r="P209" i="9"/>
  <c r="P210" i="9"/>
  <c r="P211" i="9"/>
  <c r="P212" i="9"/>
  <c r="P213" i="9"/>
  <c r="P214" i="9"/>
  <c r="P215" i="9"/>
  <c r="P216" i="9"/>
  <c r="P217" i="9"/>
  <c r="P218" i="9"/>
  <c r="P219" i="9"/>
  <c r="P220" i="9"/>
  <c r="P221" i="9"/>
  <c r="P222" i="9"/>
  <c r="P223" i="9"/>
  <c r="P224" i="9"/>
  <c r="P225" i="9"/>
  <c r="P226" i="9"/>
  <c r="P227" i="9"/>
  <c r="P228" i="9"/>
  <c r="P229" i="9"/>
  <c r="P230" i="9"/>
  <c r="P231" i="9"/>
  <c r="P232" i="9"/>
  <c r="P233" i="9"/>
  <c r="P234" i="9"/>
  <c r="P235" i="9"/>
  <c r="P236" i="9"/>
  <c r="P237" i="9"/>
  <c r="P238" i="9"/>
  <c r="P239" i="9"/>
  <c r="P240" i="9"/>
  <c r="P241" i="9"/>
  <c r="P242" i="9"/>
  <c r="P243" i="9"/>
  <c r="P244" i="9"/>
  <c r="P245" i="9"/>
  <c r="P246" i="9"/>
  <c r="P247" i="9"/>
  <c r="P248" i="9"/>
  <c r="P249" i="9"/>
  <c r="P250" i="9"/>
  <c r="P251" i="9"/>
  <c r="P252" i="9"/>
  <c r="P253" i="9"/>
  <c r="P254" i="9"/>
  <c r="P255" i="9"/>
  <c r="P256" i="9"/>
  <c r="P257" i="9"/>
  <c r="P258" i="9"/>
  <c r="P259" i="9"/>
  <c r="P260" i="9"/>
  <c r="P261" i="9"/>
  <c r="P262" i="9"/>
  <c r="P263" i="9"/>
  <c r="P264" i="9"/>
  <c r="P265" i="9"/>
  <c r="P266" i="9"/>
  <c r="P267" i="9"/>
  <c r="P268" i="9"/>
  <c r="P269" i="9"/>
  <c r="P270" i="9"/>
  <c r="P271" i="9"/>
  <c r="P272" i="9"/>
  <c r="P273" i="9"/>
  <c r="P274" i="9"/>
  <c r="P275" i="9"/>
  <c r="P276" i="9"/>
  <c r="P277" i="9"/>
  <c r="P278" i="9"/>
  <c r="P279" i="9"/>
  <c r="P280" i="9"/>
  <c r="P281" i="9"/>
  <c r="P282" i="9"/>
  <c r="P283" i="9"/>
  <c r="P284" i="9"/>
  <c r="P285" i="9"/>
  <c r="P286" i="9"/>
  <c r="P287" i="9"/>
  <c r="P288" i="9"/>
  <c r="P289" i="9"/>
  <c r="P290" i="9"/>
  <c r="P291" i="9"/>
  <c r="P292" i="9"/>
  <c r="P293" i="9"/>
  <c r="P294" i="9"/>
  <c r="P295" i="9"/>
  <c r="P296" i="9"/>
  <c r="P297" i="9"/>
  <c r="P298" i="9"/>
  <c r="P299" i="9"/>
  <c r="P300" i="9"/>
  <c r="P301" i="9"/>
  <c r="P302" i="9"/>
  <c r="P303" i="9"/>
  <c r="P304" i="9"/>
  <c r="P305" i="9"/>
  <c r="P306" i="9"/>
  <c r="P307" i="9"/>
  <c r="P308" i="9"/>
  <c r="P309" i="9"/>
  <c r="P310" i="9"/>
  <c r="P311" i="9"/>
  <c r="P312" i="9"/>
  <c r="P313" i="9"/>
  <c r="P314" i="9"/>
  <c r="P315" i="9"/>
  <c r="P316" i="9"/>
  <c r="P317" i="9"/>
  <c r="P318" i="9"/>
  <c r="P319" i="9"/>
  <c r="P320" i="9"/>
  <c r="P321" i="9"/>
  <c r="P322" i="9"/>
  <c r="P323" i="9"/>
  <c r="P324" i="9"/>
  <c r="P325" i="9"/>
  <c r="P326" i="9"/>
  <c r="P327" i="9"/>
  <c r="P328" i="9"/>
  <c r="P329" i="9"/>
  <c r="P330" i="9"/>
  <c r="P331" i="9"/>
  <c r="P332" i="9"/>
  <c r="P333" i="9"/>
  <c r="P334" i="9"/>
  <c r="P335" i="9"/>
  <c r="P336" i="9"/>
  <c r="P337" i="9"/>
  <c r="P338" i="9"/>
  <c r="P339" i="9"/>
  <c r="P340" i="9"/>
  <c r="P341" i="9"/>
  <c r="P342" i="9"/>
  <c r="P343" i="9"/>
  <c r="P344" i="9"/>
  <c r="P345" i="9"/>
  <c r="P346" i="9"/>
  <c r="P347" i="9"/>
  <c r="P348" i="9"/>
  <c r="P349" i="9"/>
  <c r="P350" i="9"/>
  <c r="P351" i="9"/>
  <c r="P352" i="9"/>
  <c r="P353" i="9"/>
  <c r="P354" i="9"/>
  <c r="P355" i="9"/>
  <c r="P356" i="9"/>
  <c r="P357" i="9"/>
  <c r="P358" i="9"/>
  <c r="P359" i="9"/>
  <c r="P360" i="9"/>
  <c r="P361" i="9"/>
  <c r="P362" i="9"/>
  <c r="P363" i="9"/>
  <c r="P364" i="9"/>
  <c r="P365" i="9"/>
  <c r="P366" i="9"/>
  <c r="P367" i="9"/>
  <c r="P368" i="9"/>
  <c r="P369" i="9"/>
  <c r="P370" i="9"/>
  <c r="P371" i="9"/>
  <c r="P372" i="9"/>
  <c r="P373" i="9"/>
  <c r="P374" i="9"/>
  <c r="P375" i="9"/>
  <c r="P376" i="9"/>
  <c r="P377" i="9"/>
  <c r="P378" i="9"/>
  <c r="P379" i="9"/>
  <c r="P380" i="9"/>
  <c r="P381" i="9"/>
  <c r="P382" i="9"/>
  <c r="P383" i="9"/>
  <c r="P384" i="9"/>
  <c r="P385" i="9"/>
  <c r="P386" i="9"/>
  <c r="P387" i="9"/>
  <c r="P388" i="9"/>
  <c r="P389" i="9"/>
  <c r="P390" i="9"/>
  <c r="P391" i="9"/>
  <c r="P392" i="9"/>
  <c r="P393" i="9"/>
  <c r="P394" i="9"/>
  <c r="P395" i="9"/>
  <c r="P396" i="9"/>
  <c r="P397" i="9"/>
  <c r="P398" i="9"/>
  <c r="P399" i="9"/>
  <c r="P400" i="9"/>
  <c r="P401" i="9"/>
  <c r="P402" i="9"/>
  <c r="P403" i="9"/>
  <c r="P404" i="9"/>
  <c r="P405" i="9"/>
  <c r="P406" i="9"/>
  <c r="P407" i="9"/>
  <c r="P408" i="9"/>
  <c r="P409" i="9"/>
  <c r="P410" i="9"/>
  <c r="P411" i="9"/>
  <c r="P412" i="9"/>
  <c r="P413" i="9"/>
  <c r="P414" i="9"/>
  <c r="P415" i="9"/>
  <c r="P416" i="9"/>
  <c r="P417" i="9"/>
  <c r="P418" i="9"/>
  <c r="P419" i="9"/>
  <c r="P420" i="9"/>
  <c r="P421" i="9"/>
  <c r="P422" i="9"/>
  <c r="P423" i="9"/>
  <c r="P424" i="9"/>
  <c r="P425" i="9"/>
  <c r="P426" i="9"/>
  <c r="P427" i="9"/>
  <c r="P428" i="9"/>
  <c r="P429" i="9"/>
  <c r="P430" i="9"/>
  <c r="P431" i="9"/>
  <c r="P432" i="9"/>
  <c r="P433" i="9"/>
  <c r="P434" i="9"/>
  <c r="P435" i="9"/>
  <c r="P436" i="9"/>
  <c r="P437" i="9"/>
  <c r="P438" i="9"/>
  <c r="P439" i="9"/>
  <c r="P440" i="9"/>
  <c r="P441" i="9"/>
  <c r="P442" i="9"/>
  <c r="P443" i="9"/>
  <c r="P444" i="9"/>
  <c r="P445" i="9"/>
  <c r="P446" i="9"/>
  <c r="P447" i="9"/>
  <c r="P448" i="9"/>
  <c r="P449" i="9"/>
  <c r="P450" i="9"/>
  <c r="P451" i="9"/>
  <c r="P452" i="9"/>
  <c r="P453" i="9"/>
  <c r="P454" i="9"/>
  <c r="P455" i="9"/>
  <c r="P456" i="9"/>
  <c r="P457" i="9"/>
  <c r="P458" i="9"/>
  <c r="P459" i="9"/>
  <c r="P460" i="9"/>
  <c r="P461" i="9"/>
  <c r="P462" i="9"/>
  <c r="P463" i="9"/>
  <c r="P464" i="9"/>
  <c r="P465" i="9"/>
  <c r="P466" i="9"/>
  <c r="P467" i="9"/>
  <c r="P468" i="9"/>
  <c r="P469" i="9"/>
  <c r="P470" i="9"/>
  <c r="P471" i="9"/>
  <c r="P472" i="9"/>
  <c r="P473" i="9"/>
  <c r="P474" i="9"/>
  <c r="P475" i="9"/>
  <c r="P476" i="9"/>
  <c r="P477" i="9"/>
  <c r="P478" i="9"/>
  <c r="P479" i="9"/>
  <c r="P480" i="9"/>
  <c r="P481" i="9"/>
  <c r="P482" i="9"/>
  <c r="P483" i="9"/>
  <c r="P484" i="9"/>
  <c r="P485" i="9"/>
  <c r="P486" i="9"/>
  <c r="P487" i="9"/>
  <c r="P488" i="9"/>
  <c r="P489" i="9"/>
  <c r="P490" i="9"/>
  <c r="P491" i="9"/>
  <c r="P492" i="9"/>
  <c r="P493" i="9"/>
  <c r="P494" i="9"/>
  <c r="P495" i="9"/>
  <c r="P496" i="9"/>
  <c r="P497" i="9"/>
  <c r="P498" i="9"/>
  <c r="P499" i="9"/>
  <c r="P500" i="9"/>
  <c r="P501" i="9"/>
  <c r="P502" i="9"/>
  <c r="P503" i="9"/>
  <c r="P504" i="9"/>
  <c r="P505" i="9"/>
  <c r="P506" i="9"/>
  <c r="P507" i="9"/>
  <c r="P508" i="9"/>
  <c r="P509" i="9"/>
  <c r="P510" i="9"/>
  <c r="P511" i="9"/>
  <c r="P512" i="9"/>
  <c r="P513" i="9"/>
  <c r="P514" i="9"/>
  <c r="P515" i="9"/>
  <c r="AE28" i="3" l="1"/>
  <c r="L28" i="3"/>
  <c r="H28" i="3"/>
  <c r="F28" i="3"/>
  <c r="AE27" i="3"/>
  <c r="L27" i="3"/>
  <c r="H27" i="3"/>
  <c r="F27" i="3"/>
  <c r="R27" i="3" s="1"/>
  <c r="AE26" i="3"/>
  <c r="L26" i="3"/>
  <c r="H26" i="3"/>
  <c r="F26" i="3"/>
  <c r="AE25" i="3"/>
  <c r="L25" i="3"/>
  <c r="H25" i="3"/>
  <c r="F25" i="3"/>
  <c r="AE24" i="3"/>
  <c r="L24" i="3"/>
  <c r="H24" i="3"/>
  <c r="F24" i="3"/>
  <c r="AE23" i="3"/>
  <c r="L23" i="3"/>
  <c r="H23" i="3"/>
  <c r="F23" i="3"/>
  <c r="AE22" i="3"/>
  <c r="L22" i="3"/>
  <c r="H22" i="3"/>
  <c r="F22" i="3"/>
  <c r="L21" i="3"/>
  <c r="H21" i="3"/>
  <c r="F21" i="3"/>
  <c r="L20" i="3"/>
  <c r="H20" i="3"/>
  <c r="F20" i="3"/>
  <c r="L19" i="3"/>
  <c r="H19" i="3"/>
  <c r="F19" i="3"/>
  <c r="L18" i="3"/>
  <c r="H18" i="3"/>
  <c r="F18" i="3"/>
  <c r="L17" i="3"/>
  <c r="H17" i="3"/>
  <c r="F17" i="3"/>
  <c r="N28" i="3"/>
  <c r="AX28" i="3" s="1"/>
  <c r="N27" i="3"/>
  <c r="AX27" i="3" s="1"/>
  <c r="AL38" i="1"/>
  <c r="AB38" i="1"/>
  <c r="N26" i="3" s="1"/>
  <c r="AX26" i="3" s="1"/>
  <c r="K38" i="1"/>
  <c r="AL37" i="1"/>
  <c r="AB37" i="1"/>
  <c r="N25" i="3" s="1"/>
  <c r="AX25" i="3" s="1"/>
  <c r="K37" i="1"/>
  <c r="AL36" i="1"/>
  <c r="AB36" i="1"/>
  <c r="N24" i="3" s="1"/>
  <c r="AX24" i="3" s="1"/>
  <c r="K36" i="1"/>
  <c r="AL35" i="1"/>
  <c r="AB35" i="1"/>
  <c r="N23" i="3" s="1"/>
  <c r="AX23" i="3" s="1"/>
  <c r="K35" i="1"/>
  <c r="AL34" i="1"/>
  <c r="AB34" i="1"/>
  <c r="N22" i="3" s="1"/>
  <c r="AX22" i="3" s="1"/>
  <c r="K34" i="1"/>
  <c r="AL33" i="1"/>
  <c r="AB33" i="1"/>
  <c r="N21" i="3" s="1"/>
  <c r="AX21" i="3" s="1"/>
  <c r="K33" i="1"/>
  <c r="AL32" i="1"/>
  <c r="AB32" i="1"/>
  <c r="N20" i="3" s="1"/>
  <c r="AX20" i="3" s="1"/>
  <c r="K32" i="1"/>
  <c r="AL31" i="1"/>
  <c r="AB31" i="1"/>
  <c r="N19" i="3" s="1"/>
  <c r="AX19" i="3" s="1"/>
  <c r="K31" i="1"/>
  <c r="AL30" i="1"/>
  <c r="AB30" i="1"/>
  <c r="K30" i="1"/>
  <c r="AL29" i="1"/>
  <c r="AB29" i="1"/>
  <c r="K29" i="1"/>
  <c r="AI19" i="3"/>
  <c r="AI25" i="3"/>
  <c r="AI26" i="3"/>
  <c r="AI23" i="3"/>
  <c r="AI21" i="3"/>
  <c r="AI28" i="3"/>
  <c r="AI24" i="3"/>
  <c r="AI22" i="3"/>
  <c r="AI27" i="3"/>
  <c r="AI20" i="3"/>
  <c r="G23" i="9" l="1"/>
  <c r="G20" i="9"/>
  <c r="G22" i="9"/>
  <c r="G24" i="9"/>
  <c r="G26" i="9"/>
  <c r="G28" i="9"/>
  <c r="G30" i="9"/>
  <c r="G32" i="9"/>
  <c r="G34" i="9"/>
  <c r="G36" i="9"/>
  <c r="G38" i="9"/>
  <c r="G40" i="9"/>
  <c r="G42" i="9"/>
  <c r="G44" i="9"/>
  <c r="G46" i="9"/>
  <c r="G48" i="9"/>
  <c r="G50" i="9"/>
  <c r="G52" i="9"/>
  <c r="G54" i="9"/>
  <c r="G56" i="9"/>
  <c r="G58" i="9"/>
  <c r="G60" i="9"/>
  <c r="G62" i="9"/>
  <c r="G64" i="9"/>
  <c r="G66" i="9"/>
  <c r="G68" i="9"/>
  <c r="G70" i="9"/>
  <c r="G72" i="9"/>
  <c r="G74" i="9"/>
  <c r="G76" i="9"/>
  <c r="G78" i="9"/>
  <c r="G80" i="9"/>
  <c r="G82" i="9"/>
  <c r="G84" i="9"/>
  <c r="G86" i="9"/>
  <c r="G88" i="9"/>
  <c r="G90" i="9"/>
  <c r="G92" i="9"/>
  <c r="G94" i="9"/>
  <c r="G96" i="9"/>
  <c r="G98" i="9"/>
  <c r="G100" i="9"/>
  <c r="G102" i="9"/>
  <c r="G104" i="9"/>
  <c r="G106" i="9"/>
  <c r="G108" i="9"/>
  <c r="G110" i="9"/>
  <c r="G112" i="9"/>
  <c r="G114" i="9"/>
  <c r="G116" i="9"/>
  <c r="G118" i="9"/>
  <c r="G120" i="9"/>
  <c r="G122" i="9"/>
  <c r="G124" i="9"/>
  <c r="G126" i="9"/>
  <c r="G128" i="9"/>
  <c r="G130" i="9"/>
  <c r="G132" i="9"/>
  <c r="G134" i="9"/>
  <c r="G136" i="9"/>
  <c r="G138" i="9"/>
  <c r="G140" i="9"/>
  <c r="G142" i="9"/>
  <c r="G144" i="9"/>
  <c r="G146" i="9"/>
  <c r="G148" i="9"/>
  <c r="G150" i="9"/>
  <c r="G152" i="9"/>
  <c r="G154" i="9"/>
  <c r="G156" i="9"/>
  <c r="G158" i="9"/>
  <c r="G160" i="9"/>
  <c r="G162" i="9"/>
  <c r="G164" i="9"/>
  <c r="G166" i="9"/>
  <c r="G168" i="9"/>
  <c r="G170" i="9"/>
  <c r="G172" i="9"/>
  <c r="G174" i="9"/>
  <c r="G176" i="9"/>
  <c r="G178" i="9"/>
  <c r="G180" i="9"/>
  <c r="G182" i="9"/>
  <c r="G184" i="9"/>
  <c r="G186" i="9"/>
  <c r="G188" i="9"/>
  <c r="G19" i="9"/>
  <c r="G27" i="9"/>
  <c r="G31" i="9"/>
  <c r="G35" i="9"/>
  <c r="G39" i="9"/>
  <c r="G43" i="9"/>
  <c r="G47" i="9"/>
  <c r="G51" i="9"/>
  <c r="G55" i="9"/>
  <c r="G59" i="9"/>
  <c r="G63" i="9"/>
  <c r="G67" i="9"/>
  <c r="G71" i="9"/>
  <c r="G75" i="9"/>
  <c r="G79" i="9"/>
  <c r="G83" i="9"/>
  <c r="G87" i="9"/>
  <c r="G91" i="9"/>
  <c r="G95" i="9"/>
  <c r="G99" i="9"/>
  <c r="G103" i="9"/>
  <c r="G107" i="9"/>
  <c r="G111" i="9"/>
  <c r="G115" i="9"/>
  <c r="G119" i="9"/>
  <c r="G123" i="9"/>
  <c r="G127" i="9"/>
  <c r="G131" i="9"/>
  <c r="G135" i="9"/>
  <c r="G139" i="9"/>
  <c r="G143" i="9"/>
  <c r="G147" i="9"/>
  <c r="G151" i="9"/>
  <c r="G155" i="9"/>
  <c r="G159" i="9"/>
  <c r="G163" i="9"/>
  <c r="G167" i="9"/>
  <c r="G171" i="9"/>
  <c r="G175" i="9"/>
  <c r="G179" i="9"/>
  <c r="G183" i="9"/>
  <c r="G187" i="9"/>
  <c r="G190" i="9"/>
  <c r="G192" i="9"/>
  <c r="G194" i="9"/>
  <c r="G196" i="9"/>
  <c r="G198" i="9"/>
  <c r="G200" i="9"/>
  <c r="G202" i="9"/>
  <c r="G204" i="9"/>
  <c r="G206" i="9"/>
  <c r="G208" i="9"/>
  <c r="G210" i="9"/>
  <c r="G212" i="9"/>
  <c r="G214" i="9"/>
  <c r="G216" i="9"/>
  <c r="G218" i="9"/>
  <c r="G220" i="9"/>
  <c r="G222" i="9"/>
  <c r="G224" i="9"/>
  <c r="G226" i="9"/>
  <c r="G228" i="9"/>
  <c r="G230" i="9"/>
  <c r="G232" i="9"/>
  <c r="G234" i="9"/>
  <c r="G236" i="9"/>
  <c r="G238" i="9"/>
  <c r="G240" i="9"/>
  <c r="G242" i="9"/>
  <c r="G244" i="9"/>
  <c r="G246" i="9"/>
  <c r="G248" i="9"/>
  <c r="G250" i="9"/>
  <c r="G252" i="9"/>
  <c r="G254" i="9"/>
  <c r="G256" i="9"/>
  <c r="G258" i="9"/>
  <c r="G260" i="9"/>
  <c r="G262" i="9"/>
  <c r="G264" i="9"/>
  <c r="G266" i="9"/>
  <c r="G268" i="9"/>
  <c r="G270" i="9"/>
  <c r="G272" i="9"/>
  <c r="G25" i="9"/>
  <c r="G33" i="9"/>
  <c r="G41" i="9"/>
  <c r="G49" i="9"/>
  <c r="G57" i="9"/>
  <c r="G65" i="9"/>
  <c r="G73" i="9"/>
  <c r="G81" i="9"/>
  <c r="G89" i="9"/>
  <c r="G97" i="9"/>
  <c r="G105" i="9"/>
  <c r="G113" i="9"/>
  <c r="G121" i="9"/>
  <c r="G129" i="9"/>
  <c r="G137" i="9"/>
  <c r="G145" i="9"/>
  <c r="G153" i="9"/>
  <c r="G161" i="9"/>
  <c r="G169" i="9"/>
  <c r="G177" i="9"/>
  <c r="G185" i="9"/>
  <c r="G191" i="9"/>
  <c r="G195" i="9"/>
  <c r="G199" i="9"/>
  <c r="G203" i="9"/>
  <c r="G207" i="9"/>
  <c r="G211" i="9"/>
  <c r="G215" i="9"/>
  <c r="G219" i="9"/>
  <c r="G223" i="9"/>
  <c r="G227" i="9"/>
  <c r="G231" i="9"/>
  <c r="G235" i="9"/>
  <c r="G239" i="9"/>
  <c r="G243" i="9"/>
  <c r="G247" i="9"/>
  <c r="G251" i="9"/>
  <c r="G255" i="9"/>
  <c r="G259" i="9"/>
  <c r="G263" i="9"/>
  <c r="G267" i="9"/>
  <c r="G271" i="9"/>
  <c r="G274" i="9"/>
  <c r="G276" i="9"/>
  <c r="G278" i="9"/>
  <c r="G280" i="9"/>
  <c r="G282" i="9"/>
  <c r="G284" i="9"/>
  <c r="G286" i="9"/>
  <c r="G288" i="9"/>
  <c r="G290" i="9"/>
  <c r="G292" i="9"/>
  <c r="G294" i="9"/>
  <c r="G296" i="9"/>
  <c r="G298" i="9"/>
  <c r="G300" i="9"/>
  <c r="G302" i="9"/>
  <c r="G304" i="9"/>
  <c r="G306" i="9"/>
  <c r="G308" i="9"/>
  <c r="G310" i="9"/>
  <c r="G312" i="9"/>
  <c r="G314" i="9"/>
  <c r="G316" i="9"/>
  <c r="G318" i="9"/>
  <c r="G320" i="9"/>
  <c r="G322" i="9"/>
  <c r="G324" i="9"/>
  <c r="G326" i="9"/>
  <c r="G328" i="9"/>
  <c r="G330" i="9"/>
  <c r="G332" i="9"/>
  <c r="G334" i="9"/>
  <c r="G336" i="9"/>
  <c r="G338" i="9"/>
  <c r="G340" i="9"/>
  <c r="G342" i="9"/>
  <c r="G344" i="9"/>
  <c r="G346" i="9"/>
  <c r="G348" i="9"/>
  <c r="G350" i="9"/>
  <c r="G352" i="9"/>
  <c r="G354" i="9"/>
  <c r="G356" i="9"/>
  <c r="G358" i="9"/>
  <c r="G360" i="9"/>
  <c r="G362" i="9"/>
  <c r="G364" i="9"/>
  <c r="G366" i="9"/>
  <c r="G368" i="9"/>
  <c r="G370" i="9"/>
  <c r="G372" i="9"/>
  <c r="G374" i="9"/>
  <c r="G376" i="9"/>
  <c r="G378" i="9"/>
  <c r="G380" i="9"/>
  <c r="G382" i="9"/>
  <c r="G384" i="9"/>
  <c r="G386" i="9"/>
  <c r="G388" i="9"/>
  <c r="G390" i="9"/>
  <c r="G392" i="9"/>
  <c r="G394" i="9"/>
  <c r="G396" i="9"/>
  <c r="G398" i="9"/>
  <c r="G400" i="9"/>
  <c r="G402" i="9"/>
  <c r="G404" i="9"/>
  <c r="G406" i="9"/>
  <c r="G408" i="9"/>
  <c r="G410" i="9"/>
  <c r="G412" i="9"/>
  <c r="G414" i="9"/>
  <c r="G416" i="9"/>
  <c r="G418" i="9"/>
  <c r="G420" i="9"/>
  <c r="G422" i="9"/>
  <c r="G424" i="9"/>
  <c r="G426" i="9"/>
  <c r="G428" i="9"/>
  <c r="G430" i="9"/>
  <c r="G432" i="9"/>
  <c r="G434" i="9"/>
  <c r="G436" i="9"/>
  <c r="G438" i="9"/>
  <c r="G440" i="9"/>
  <c r="G442" i="9"/>
  <c r="G444" i="9"/>
  <c r="G446" i="9"/>
  <c r="G448" i="9"/>
  <c r="G450" i="9"/>
  <c r="G452" i="9"/>
  <c r="G454" i="9"/>
  <c r="G456" i="9"/>
  <c r="G458" i="9"/>
  <c r="G460" i="9"/>
  <c r="G462" i="9"/>
  <c r="G464" i="9"/>
  <c r="G466" i="9"/>
  <c r="G468" i="9"/>
  <c r="G470" i="9"/>
  <c r="G472" i="9"/>
  <c r="G474" i="9"/>
  <c r="G476" i="9"/>
  <c r="G478" i="9"/>
  <c r="G480" i="9"/>
  <c r="G482" i="9"/>
  <c r="G484" i="9"/>
  <c r="G486" i="9"/>
  <c r="G488" i="9"/>
  <c r="G490" i="9"/>
  <c r="G492" i="9"/>
  <c r="G494" i="9"/>
  <c r="G496" i="9"/>
  <c r="G498" i="9"/>
  <c r="G500" i="9"/>
  <c r="G502" i="9"/>
  <c r="G504" i="9"/>
  <c r="G506" i="9"/>
  <c r="G508" i="9"/>
  <c r="G510" i="9"/>
  <c r="G512" i="9"/>
  <c r="G514" i="9"/>
  <c r="G21" i="9"/>
  <c r="G29" i="9"/>
  <c r="G37" i="9"/>
  <c r="G45" i="9"/>
  <c r="G53" i="9"/>
  <c r="G61" i="9"/>
  <c r="G69" i="9"/>
  <c r="G77" i="9"/>
  <c r="G93" i="9"/>
  <c r="G109" i="9"/>
  <c r="G125" i="9"/>
  <c r="G141" i="9"/>
  <c r="G157" i="9"/>
  <c r="G173" i="9"/>
  <c r="G189" i="9"/>
  <c r="G197" i="9"/>
  <c r="G205" i="9"/>
  <c r="G213" i="9"/>
  <c r="G221" i="9"/>
  <c r="G229" i="9"/>
  <c r="G237" i="9"/>
  <c r="G245" i="9"/>
  <c r="G253" i="9"/>
  <c r="G261" i="9"/>
  <c r="G269" i="9"/>
  <c r="G275" i="9"/>
  <c r="G279" i="9"/>
  <c r="G283" i="9"/>
  <c r="G287" i="9"/>
  <c r="G291" i="9"/>
  <c r="G295" i="9"/>
  <c r="G299" i="9"/>
  <c r="G303" i="9"/>
  <c r="G307" i="9"/>
  <c r="G311" i="9"/>
  <c r="G315" i="9"/>
  <c r="G319" i="9"/>
  <c r="G323" i="9"/>
  <c r="G327" i="9"/>
  <c r="G331" i="9"/>
  <c r="G335" i="9"/>
  <c r="G339" i="9"/>
  <c r="G343" i="9"/>
  <c r="G347" i="9"/>
  <c r="G351" i="9"/>
  <c r="G355" i="9"/>
  <c r="G359" i="9"/>
  <c r="G363" i="9"/>
  <c r="G367" i="9"/>
  <c r="G371" i="9"/>
  <c r="G375" i="9"/>
  <c r="G379" i="9"/>
  <c r="G383" i="9"/>
  <c r="G387" i="9"/>
  <c r="G391" i="9"/>
  <c r="G395" i="9"/>
  <c r="G399" i="9"/>
  <c r="G403" i="9"/>
  <c r="G407" i="9"/>
  <c r="G411" i="9"/>
  <c r="G415" i="9"/>
  <c r="G419" i="9"/>
  <c r="G423" i="9"/>
  <c r="G427" i="9"/>
  <c r="G431" i="9"/>
  <c r="G435" i="9"/>
  <c r="G439" i="9"/>
  <c r="G443" i="9"/>
  <c r="G447" i="9"/>
  <c r="G451" i="9"/>
  <c r="G455" i="9"/>
  <c r="G459" i="9"/>
  <c r="G463" i="9"/>
  <c r="G467" i="9"/>
  <c r="G471" i="9"/>
  <c r="G475" i="9"/>
  <c r="G479" i="9"/>
  <c r="G483" i="9"/>
  <c r="G487" i="9"/>
  <c r="G491" i="9"/>
  <c r="G495" i="9"/>
  <c r="G499" i="9"/>
  <c r="G503" i="9"/>
  <c r="G507" i="9"/>
  <c r="G511" i="9"/>
  <c r="G515" i="9"/>
  <c r="G85" i="9"/>
  <c r="G101" i="9"/>
  <c r="G117" i="9"/>
  <c r="G133" i="9"/>
  <c r="G149" i="9"/>
  <c r="G165" i="9"/>
  <c r="G181" i="9"/>
  <c r="G193" i="9"/>
  <c r="G201" i="9"/>
  <c r="G209" i="9"/>
  <c r="G217" i="9"/>
  <c r="G225" i="9"/>
  <c r="G233" i="9"/>
  <c r="G241" i="9"/>
  <c r="G249" i="9"/>
  <c r="G257" i="9"/>
  <c r="G265" i="9"/>
  <c r="G273" i="9"/>
  <c r="G277" i="9"/>
  <c r="G281" i="9"/>
  <c r="G285" i="9"/>
  <c r="G289" i="9"/>
  <c r="G293" i="9"/>
  <c r="G297" i="9"/>
  <c r="G301" i="9"/>
  <c r="G305" i="9"/>
  <c r="G309" i="9"/>
  <c r="G313" i="9"/>
  <c r="G317" i="9"/>
  <c r="G321" i="9"/>
  <c r="G325" i="9"/>
  <c r="G329" i="9"/>
  <c r="G333" i="9"/>
  <c r="G337" i="9"/>
  <c r="G341" i="9"/>
  <c r="G345" i="9"/>
  <c r="G349" i="9"/>
  <c r="G353" i="9"/>
  <c r="G357" i="9"/>
  <c r="G361" i="9"/>
  <c r="G365" i="9"/>
  <c r="G369" i="9"/>
  <c r="G373" i="9"/>
  <c r="G377" i="9"/>
  <c r="G381" i="9"/>
  <c r="G385" i="9"/>
  <c r="G389" i="9"/>
  <c r="G393" i="9"/>
  <c r="G397" i="9"/>
  <c r="G401" i="9"/>
  <c r="G405" i="9"/>
  <c r="G409" i="9"/>
  <c r="G413" i="9"/>
  <c r="G417" i="9"/>
  <c r="G421" i="9"/>
  <c r="G425" i="9"/>
  <c r="G429" i="9"/>
  <c r="G433" i="9"/>
  <c r="G437" i="9"/>
  <c r="G441" i="9"/>
  <c r="G445" i="9"/>
  <c r="G449" i="9"/>
  <c r="G453" i="9"/>
  <c r="G457" i="9"/>
  <c r="G461" i="9"/>
  <c r="G465" i="9"/>
  <c r="G469" i="9"/>
  <c r="G473" i="9"/>
  <c r="G477" i="9"/>
  <c r="G481" i="9"/>
  <c r="G485" i="9"/>
  <c r="G489" i="9"/>
  <c r="G493" i="9"/>
  <c r="G497" i="9"/>
  <c r="G501" i="9"/>
  <c r="G505" i="9"/>
  <c r="G509" i="9"/>
  <c r="G513" i="9"/>
  <c r="N18" i="3"/>
  <c r="AF18" i="3" s="1"/>
  <c r="N17" i="3"/>
  <c r="Z18" i="3"/>
  <c r="AB18" i="3" s="1"/>
  <c r="AD18" i="3" s="1"/>
  <c r="Z19" i="3"/>
  <c r="AB19" i="3" s="1"/>
  <c r="AD19" i="3" s="1"/>
  <c r="AF19" i="3"/>
  <c r="Z20" i="3"/>
  <c r="AB20" i="3" s="1"/>
  <c r="AD20" i="3" s="1"/>
  <c r="AF20" i="3"/>
  <c r="Z21" i="3"/>
  <c r="AB21" i="3" s="1"/>
  <c r="AD21" i="3" s="1"/>
  <c r="AF21" i="3"/>
  <c r="Z22" i="3"/>
  <c r="AF22" i="3"/>
  <c r="Z23" i="3"/>
  <c r="AF23" i="3"/>
  <c r="Z24" i="3"/>
  <c r="AF24" i="3"/>
  <c r="Z25" i="3"/>
  <c r="AF25" i="3"/>
  <c r="Z26" i="3"/>
  <c r="AF26" i="3"/>
  <c r="Z27" i="3"/>
  <c r="AF27" i="3"/>
  <c r="Z28" i="3"/>
  <c r="AF28" i="3"/>
  <c r="R18" i="3"/>
  <c r="R19" i="3"/>
  <c r="R20" i="3"/>
  <c r="R21" i="3"/>
  <c r="R22" i="3"/>
  <c r="R23" i="3"/>
  <c r="R24" i="3"/>
  <c r="R25" i="3"/>
  <c r="R26" i="3"/>
  <c r="R28" i="3"/>
  <c r="AB22" i="3"/>
  <c r="AD22" i="3" s="1"/>
  <c r="AB23" i="3"/>
  <c r="AD23" i="3" s="1"/>
  <c r="AB24" i="3"/>
  <c r="AD24" i="3" s="1"/>
  <c r="AB25" i="3"/>
  <c r="AD25" i="3" s="1"/>
  <c r="AB26" i="3"/>
  <c r="AB27" i="3"/>
  <c r="AB28" i="3"/>
  <c r="AD28" i="3" s="1"/>
  <c r="AI18" i="3"/>
  <c r="AE21" i="3" l="1"/>
  <c r="AE18" i="3"/>
  <c r="AE20" i="3"/>
  <c r="AE19" i="3"/>
  <c r="G18" i="9"/>
  <c r="AX18" i="3"/>
  <c r="AG28" i="3"/>
  <c r="AD27" i="3"/>
  <c r="AV27" i="3" s="1"/>
  <c r="AG24" i="3"/>
  <c r="AG22" i="3"/>
  <c r="AG20" i="3"/>
  <c r="AG25" i="3"/>
  <c r="AG23" i="3"/>
  <c r="AG21" i="3"/>
  <c r="AG19" i="3"/>
  <c r="AD26" i="3"/>
  <c r="AG26" i="3" s="1"/>
  <c r="AG18" i="3"/>
  <c r="AU24" i="3"/>
  <c r="AV24" i="3"/>
  <c r="AU28" i="3"/>
  <c r="AV28" i="3"/>
  <c r="AU25" i="3"/>
  <c r="AV25" i="3"/>
  <c r="AU26" i="3"/>
  <c r="AU22" i="3"/>
  <c r="AV22" i="3"/>
  <c r="AU23" i="3"/>
  <c r="AV23" i="3"/>
  <c r="AU27" i="3"/>
  <c r="U314" i="9"/>
  <c r="U315" i="9"/>
  <c r="U319" i="9"/>
  <c r="U323" i="9"/>
  <c r="U326" i="9"/>
  <c r="U327" i="9"/>
  <c r="U331" i="9"/>
  <c r="U335" i="9"/>
  <c r="U336" i="9"/>
  <c r="U339" i="9"/>
  <c r="U342" i="9"/>
  <c r="U343" i="9"/>
  <c r="U347" i="9"/>
  <c r="U350" i="9"/>
  <c r="U351" i="9"/>
  <c r="U355" i="9"/>
  <c r="U356" i="9"/>
  <c r="U358" i="9"/>
  <c r="U359" i="9"/>
  <c r="U360" i="9"/>
  <c r="U362" i="9"/>
  <c r="U363" i="9"/>
  <c r="U366" i="9"/>
  <c r="U367" i="9"/>
  <c r="U374" i="9"/>
  <c r="U375" i="9"/>
  <c r="U376" i="9"/>
  <c r="U378" i="9"/>
  <c r="U379" i="9"/>
  <c r="U383" i="9"/>
  <c r="U386" i="9"/>
  <c r="U387" i="9"/>
  <c r="U391" i="9"/>
  <c r="U392" i="9"/>
  <c r="U395" i="9"/>
  <c r="U399" i="9"/>
  <c r="U402" i="9"/>
  <c r="U407" i="9"/>
  <c r="U410" i="9"/>
  <c r="U411" i="9"/>
  <c r="U415" i="9"/>
  <c r="U416" i="9"/>
  <c r="U419" i="9"/>
  <c r="U423" i="9"/>
  <c r="U426" i="9"/>
  <c r="U427" i="9"/>
  <c r="U431" i="9"/>
  <c r="U434" i="9"/>
  <c r="U435" i="9"/>
  <c r="U436" i="9"/>
  <c r="U439" i="9"/>
  <c r="U442" i="9"/>
  <c r="U443" i="9"/>
  <c r="U447" i="9"/>
  <c r="U450" i="9"/>
  <c r="U451" i="9"/>
  <c r="U455" i="9"/>
  <c r="U456" i="9"/>
  <c r="U459" i="9"/>
  <c r="U463" i="9"/>
  <c r="U466" i="9"/>
  <c r="U471" i="9"/>
  <c r="U474" i="9"/>
  <c r="U475" i="9"/>
  <c r="U479" i="9"/>
  <c r="U480" i="9"/>
  <c r="U483" i="9"/>
  <c r="U486" i="9"/>
  <c r="U487" i="9"/>
  <c r="U491" i="9"/>
  <c r="U494" i="9"/>
  <c r="U495" i="9"/>
  <c r="U498" i="9"/>
  <c r="U499" i="9"/>
  <c r="U502" i="9"/>
  <c r="U503" i="9"/>
  <c r="U504" i="9"/>
  <c r="U507" i="9"/>
  <c r="U511" i="9"/>
  <c r="U514" i="9"/>
  <c r="U515" i="9"/>
  <c r="U308" i="9"/>
  <c r="U320" i="9"/>
  <c r="U332" i="9"/>
  <c r="U372" i="9"/>
  <c r="U400" i="9"/>
  <c r="U420" i="9"/>
  <c r="U440" i="9"/>
  <c r="U464" i="9"/>
  <c r="U484" i="9"/>
  <c r="U312" i="9"/>
  <c r="U344" i="9"/>
  <c r="U370" i="9"/>
  <c r="U382" i="9"/>
  <c r="U390" i="9"/>
  <c r="U394" i="9"/>
  <c r="U398" i="9"/>
  <c r="U406" i="9"/>
  <c r="U414" i="9"/>
  <c r="U418" i="9"/>
  <c r="U422" i="9"/>
  <c r="U430" i="9"/>
  <c r="U438" i="9"/>
  <c r="U446" i="9"/>
  <c r="U454" i="9"/>
  <c r="U458" i="9"/>
  <c r="U462" i="9"/>
  <c r="U470" i="9"/>
  <c r="U478" i="9"/>
  <c r="U482" i="9"/>
  <c r="U490" i="9"/>
  <c r="U506" i="9"/>
  <c r="U510" i="9"/>
  <c r="U310" i="9"/>
  <c r="U311" i="9"/>
  <c r="U316" i="9"/>
  <c r="U318" i="9"/>
  <c r="U322" i="9"/>
  <c r="U330" i="9"/>
  <c r="U334" i="9"/>
  <c r="U338" i="9"/>
  <c r="U346" i="9"/>
  <c r="U348" i="9"/>
  <c r="U354" i="9"/>
  <c r="U371" i="9"/>
  <c r="U403" i="9"/>
  <c r="U467" i="9"/>
  <c r="P18" i="9"/>
  <c r="O18" i="9"/>
  <c r="O19" i="9"/>
  <c r="O20" i="9"/>
  <c r="O21" i="9"/>
  <c r="O22" i="9"/>
  <c r="O23" i="9"/>
  <c r="O24" i="9"/>
  <c r="O25" i="9"/>
  <c r="O26" i="9"/>
  <c r="O27" i="9"/>
  <c r="O28" i="9"/>
  <c r="O29" i="9"/>
  <c r="O30" i="9"/>
  <c r="O31" i="9"/>
  <c r="O32" i="9"/>
  <c r="O33" i="9"/>
  <c r="O34" i="9"/>
  <c r="O35" i="9"/>
  <c r="O36" i="9"/>
  <c r="O37" i="9"/>
  <c r="O38" i="9"/>
  <c r="O39" i="9"/>
  <c r="O40" i="9"/>
  <c r="O41" i="9"/>
  <c r="O42" i="9"/>
  <c r="O43" i="9"/>
  <c r="O44" i="9"/>
  <c r="O45" i="9"/>
  <c r="O46" i="9"/>
  <c r="O47" i="9"/>
  <c r="O48" i="9"/>
  <c r="O49" i="9"/>
  <c r="O50" i="9"/>
  <c r="O51" i="9"/>
  <c r="O52" i="9"/>
  <c r="O53" i="9"/>
  <c r="O54" i="9"/>
  <c r="O55" i="9"/>
  <c r="O56" i="9"/>
  <c r="O57" i="9"/>
  <c r="O58" i="9"/>
  <c r="O59" i="9"/>
  <c r="O60" i="9"/>
  <c r="O61" i="9"/>
  <c r="O62" i="9"/>
  <c r="O63" i="9"/>
  <c r="O64" i="9"/>
  <c r="O65" i="9"/>
  <c r="O66" i="9"/>
  <c r="O67" i="9"/>
  <c r="O68" i="9"/>
  <c r="O69" i="9"/>
  <c r="O70" i="9"/>
  <c r="O71" i="9"/>
  <c r="O72" i="9"/>
  <c r="O73" i="9"/>
  <c r="O74" i="9"/>
  <c r="O75" i="9"/>
  <c r="O76" i="9"/>
  <c r="O77" i="9"/>
  <c r="O78" i="9"/>
  <c r="O79" i="9"/>
  <c r="O80" i="9"/>
  <c r="O81" i="9"/>
  <c r="O82" i="9"/>
  <c r="O83" i="9"/>
  <c r="O84" i="9"/>
  <c r="O85" i="9"/>
  <c r="O86" i="9"/>
  <c r="O87" i="9"/>
  <c r="O88" i="9"/>
  <c r="O89" i="9"/>
  <c r="O90" i="9"/>
  <c r="O91" i="9"/>
  <c r="O92" i="9"/>
  <c r="O93" i="9"/>
  <c r="O94" i="9"/>
  <c r="O95" i="9"/>
  <c r="O96" i="9"/>
  <c r="O97" i="9"/>
  <c r="O98" i="9"/>
  <c r="O99" i="9"/>
  <c r="O100" i="9"/>
  <c r="O101" i="9"/>
  <c r="O102" i="9"/>
  <c r="O103" i="9"/>
  <c r="O104" i="9"/>
  <c r="O105" i="9"/>
  <c r="O106" i="9"/>
  <c r="O107" i="9"/>
  <c r="O108" i="9"/>
  <c r="O109" i="9"/>
  <c r="O110" i="9"/>
  <c r="O111" i="9"/>
  <c r="O112" i="9"/>
  <c r="O113" i="9"/>
  <c r="O114" i="9"/>
  <c r="O115" i="9"/>
  <c r="O116" i="9"/>
  <c r="O117" i="9"/>
  <c r="O118" i="9"/>
  <c r="O119" i="9"/>
  <c r="O120" i="9"/>
  <c r="O121" i="9"/>
  <c r="O122" i="9"/>
  <c r="O123" i="9"/>
  <c r="O124" i="9"/>
  <c r="O125" i="9"/>
  <c r="O126" i="9"/>
  <c r="O127" i="9"/>
  <c r="O128" i="9"/>
  <c r="O129" i="9"/>
  <c r="O130" i="9"/>
  <c r="O131" i="9"/>
  <c r="O132" i="9"/>
  <c r="O133" i="9"/>
  <c r="O134" i="9"/>
  <c r="O135" i="9"/>
  <c r="O136" i="9"/>
  <c r="O137" i="9"/>
  <c r="O138" i="9"/>
  <c r="O139" i="9"/>
  <c r="O140" i="9"/>
  <c r="O141" i="9"/>
  <c r="O142" i="9"/>
  <c r="O143" i="9"/>
  <c r="O144" i="9"/>
  <c r="O145" i="9"/>
  <c r="O146" i="9"/>
  <c r="O147" i="9"/>
  <c r="O148" i="9"/>
  <c r="O149" i="9"/>
  <c r="O150" i="9"/>
  <c r="O151" i="9"/>
  <c r="O152" i="9"/>
  <c r="O153" i="9"/>
  <c r="O154" i="9"/>
  <c r="O155" i="9"/>
  <c r="O156" i="9"/>
  <c r="O157" i="9"/>
  <c r="O158" i="9"/>
  <c r="O159" i="9"/>
  <c r="O160" i="9"/>
  <c r="O161" i="9"/>
  <c r="O162" i="9"/>
  <c r="O163" i="9"/>
  <c r="O164" i="9"/>
  <c r="O165" i="9"/>
  <c r="O166" i="9"/>
  <c r="O167" i="9"/>
  <c r="O168" i="9"/>
  <c r="O169" i="9"/>
  <c r="O170" i="9"/>
  <c r="O171" i="9"/>
  <c r="O172" i="9"/>
  <c r="O173" i="9"/>
  <c r="O174" i="9"/>
  <c r="O175" i="9"/>
  <c r="O176" i="9"/>
  <c r="O177" i="9"/>
  <c r="O178" i="9"/>
  <c r="O179" i="9"/>
  <c r="O180" i="9"/>
  <c r="O181" i="9"/>
  <c r="O182" i="9"/>
  <c r="O183" i="9"/>
  <c r="O184" i="9"/>
  <c r="O185" i="9"/>
  <c r="O186" i="9"/>
  <c r="O187" i="9"/>
  <c r="O188" i="9"/>
  <c r="O189" i="9"/>
  <c r="O190" i="9"/>
  <c r="O191" i="9"/>
  <c r="O192" i="9"/>
  <c r="O193" i="9"/>
  <c r="O194" i="9"/>
  <c r="O195" i="9"/>
  <c r="O196" i="9"/>
  <c r="O197" i="9"/>
  <c r="O198" i="9"/>
  <c r="O199" i="9"/>
  <c r="O200" i="9"/>
  <c r="O201" i="9"/>
  <c r="O202" i="9"/>
  <c r="O203" i="9"/>
  <c r="O204" i="9"/>
  <c r="O205" i="9"/>
  <c r="O206" i="9"/>
  <c r="O207" i="9"/>
  <c r="O208" i="9"/>
  <c r="O209" i="9"/>
  <c r="O210" i="9"/>
  <c r="O211" i="9"/>
  <c r="O212" i="9"/>
  <c r="O213" i="9"/>
  <c r="O214" i="9"/>
  <c r="O215" i="9"/>
  <c r="O216" i="9"/>
  <c r="O217" i="9"/>
  <c r="O218" i="9"/>
  <c r="O219" i="9"/>
  <c r="O220" i="9"/>
  <c r="O221" i="9"/>
  <c r="O222" i="9"/>
  <c r="O223" i="9"/>
  <c r="O224" i="9"/>
  <c r="O225" i="9"/>
  <c r="O226" i="9"/>
  <c r="O227" i="9"/>
  <c r="O228" i="9"/>
  <c r="O229" i="9"/>
  <c r="O230" i="9"/>
  <c r="O231" i="9"/>
  <c r="O232" i="9"/>
  <c r="O233" i="9"/>
  <c r="O234" i="9"/>
  <c r="O235" i="9"/>
  <c r="O236" i="9"/>
  <c r="O237" i="9"/>
  <c r="O238" i="9"/>
  <c r="O239" i="9"/>
  <c r="O240" i="9"/>
  <c r="O241" i="9"/>
  <c r="O242" i="9"/>
  <c r="O243" i="9"/>
  <c r="O244" i="9"/>
  <c r="O245" i="9"/>
  <c r="O246" i="9"/>
  <c r="O247" i="9"/>
  <c r="O248" i="9"/>
  <c r="O249" i="9"/>
  <c r="O250" i="9"/>
  <c r="O251" i="9"/>
  <c r="O252" i="9"/>
  <c r="O253" i="9"/>
  <c r="O254" i="9"/>
  <c r="O255" i="9"/>
  <c r="O256" i="9"/>
  <c r="O257" i="9"/>
  <c r="O258" i="9"/>
  <c r="O259" i="9"/>
  <c r="O260" i="9"/>
  <c r="O261" i="9"/>
  <c r="O262" i="9"/>
  <c r="O263" i="9"/>
  <c r="O264" i="9"/>
  <c r="O265" i="9"/>
  <c r="O266" i="9"/>
  <c r="O267" i="9"/>
  <c r="O268" i="9"/>
  <c r="O269" i="9"/>
  <c r="O270" i="9"/>
  <c r="O271" i="9"/>
  <c r="O272" i="9"/>
  <c r="O273" i="9"/>
  <c r="O274" i="9"/>
  <c r="O275" i="9"/>
  <c r="O276" i="9"/>
  <c r="O277" i="9"/>
  <c r="O278" i="9"/>
  <c r="O279" i="9"/>
  <c r="O280" i="9"/>
  <c r="O281" i="9"/>
  <c r="O282" i="9"/>
  <c r="O283" i="9"/>
  <c r="O284" i="9"/>
  <c r="O285" i="9"/>
  <c r="O286" i="9"/>
  <c r="O287" i="9"/>
  <c r="O288" i="9"/>
  <c r="O289" i="9"/>
  <c r="O290" i="9"/>
  <c r="O291" i="9"/>
  <c r="O292" i="9"/>
  <c r="O293" i="9"/>
  <c r="O294" i="9"/>
  <c r="O295" i="9"/>
  <c r="O296" i="9"/>
  <c r="O297" i="9"/>
  <c r="O298" i="9"/>
  <c r="O299" i="9"/>
  <c r="O300" i="9"/>
  <c r="O301" i="9"/>
  <c r="O302" i="9"/>
  <c r="O303" i="9"/>
  <c r="O304" i="9"/>
  <c r="O305" i="9"/>
  <c r="O306" i="9"/>
  <c r="O307" i="9"/>
  <c r="O308" i="9"/>
  <c r="O309" i="9"/>
  <c r="O310" i="9"/>
  <c r="O311" i="9"/>
  <c r="O312" i="9"/>
  <c r="O313" i="9"/>
  <c r="O314" i="9"/>
  <c r="O315" i="9"/>
  <c r="O316" i="9"/>
  <c r="O317" i="9"/>
  <c r="O318" i="9"/>
  <c r="O319" i="9"/>
  <c r="O320" i="9"/>
  <c r="O321" i="9"/>
  <c r="O322" i="9"/>
  <c r="O323" i="9"/>
  <c r="O324" i="9"/>
  <c r="O325" i="9"/>
  <c r="O326" i="9"/>
  <c r="O327" i="9"/>
  <c r="O328" i="9"/>
  <c r="O329" i="9"/>
  <c r="O330" i="9"/>
  <c r="O331" i="9"/>
  <c r="O332" i="9"/>
  <c r="O333" i="9"/>
  <c r="O334" i="9"/>
  <c r="O335" i="9"/>
  <c r="O336" i="9"/>
  <c r="O337" i="9"/>
  <c r="O338" i="9"/>
  <c r="O339" i="9"/>
  <c r="O340" i="9"/>
  <c r="O341" i="9"/>
  <c r="O342" i="9"/>
  <c r="O343" i="9"/>
  <c r="O344" i="9"/>
  <c r="O345" i="9"/>
  <c r="O346" i="9"/>
  <c r="O347" i="9"/>
  <c r="O348" i="9"/>
  <c r="O349" i="9"/>
  <c r="O350" i="9"/>
  <c r="O351" i="9"/>
  <c r="O352" i="9"/>
  <c r="O353" i="9"/>
  <c r="O354" i="9"/>
  <c r="O355" i="9"/>
  <c r="O356" i="9"/>
  <c r="O357" i="9"/>
  <c r="O358" i="9"/>
  <c r="O359" i="9"/>
  <c r="O360" i="9"/>
  <c r="O361" i="9"/>
  <c r="O362" i="9"/>
  <c r="O363" i="9"/>
  <c r="O364" i="9"/>
  <c r="O365" i="9"/>
  <c r="O366" i="9"/>
  <c r="O367" i="9"/>
  <c r="O368" i="9"/>
  <c r="O369" i="9"/>
  <c r="O370" i="9"/>
  <c r="O371" i="9"/>
  <c r="O372" i="9"/>
  <c r="O373" i="9"/>
  <c r="O374" i="9"/>
  <c r="O375" i="9"/>
  <c r="O376" i="9"/>
  <c r="O377" i="9"/>
  <c r="O378" i="9"/>
  <c r="O379" i="9"/>
  <c r="O380" i="9"/>
  <c r="O381" i="9"/>
  <c r="O382" i="9"/>
  <c r="O383" i="9"/>
  <c r="O384" i="9"/>
  <c r="O385" i="9"/>
  <c r="O386" i="9"/>
  <c r="O387" i="9"/>
  <c r="O388" i="9"/>
  <c r="O389" i="9"/>
  <c r="O390" i="9"/>
  <c r="O391" i="9"/>
  <c r="O392" i="9"/>
  <c r="O393" i="9"/>
  <c r="O394" i="9"/>
  <c r="O395" i="9"/>
  <c r="O396" i="9"/>
  <c r="O397" i="9"/>
  <c r="O398" i="9"/>
  <c r="O399" i="9"/>
  <c r="O400" i="9"/>
  <c r="O401" i="9"/>
  <c r="O402" i="9"/>
  <c r="O403" i="9"/>
  <c r="O404" i="9"/>
  <c r="O405" i="9"/>
  <c r="O406" i="9"/>
  <c r="O407" i="9"/>
  <c r="O408" i="9"/>
  <c r="O409" i="9"/>
  <c r="O410" i="9"/>
  <c r="O411" i="9"/>
  <c r="O412" i="9"/>
  <c r="O413" i="9"/>
  <c r="O414" i="9"/>
  <c r="O415" i="9"/>
  <c r="O416" i="9"/>
  <c r="O417" i="9"/>
  <c r="O418" i="9"/>
  <c r="O419" i="9"/>
  <c r="O420" i="9"/>
  <c r="O421" i="9"/>
  <c r="O422" i="9"/>
  <c r="O423" i="9"/>
  <c r="O424" i="9"/>
  <c r="O425" i="9"/>
  <c r="O426" i="9"/>
  <c r="O427" i="9"/>
  <c r="O428" i="9"/>
  <c r="O429" i="9"/>
  <c r="O430" i="9"/>
  <c r="O431" i="9"/>
  <c r="O432" i="9"/>
  <c r="O433" i="9"/>
  <c r="O434" i="9"/>
  <c r="O435" i="9"/>
  <c r="O436" i="9"/>
  <c r="O437" i="9"/>
  <c r="O438" i="9"/>
  <c r="O439" i="9"/>
  <c r="O440" i="9"/>
  <c r="O441" i="9"/>
  <c r="O442" i="9"/>
  <c r="O443" i="9"/>
  <c r="O444" i="9"/>
  <c r="O445" i="9"/>
  <c r="O446" i="9"/>
  <c r="O447" i="9"/>
  <c r="O448" i="9"/>
  <c r="O449" i="9"/>
  <c r="O450" i="9"/>
  <c r="O451" i="9"/>
  <c r="O452" i="9"/>
  <c r="O453" i="9"/>
  <c r="O454" i="9"/>
  <c r="O455" i="9"/>
  <c r="O456" i="9"/>
  <c r="O457" i="9"/>
  <c r="O458" i="9"/>
  <c r="O459" i="9"/>
  <c r="O460" i="9"/>
  <c r="O461" i="9"/>
  <c r="O462" i="9"/>
  <c r="O463" i="9"/>
  <c r="O464" i="9"/>
  <c r="O465" i="9"/>
  <c r="O466" i="9"/>
  <c r="O467" i="9"/>
  <c r="O468" i="9"/>
  <c r="O469" i="9"/>
  <c r="O470" i="9"/>
  <c r="O471" i="9"/>
  <c r="O472" i="9"/>
  <c r="O473" i="9"/>
  <c r="O474" i="9"/>
  <c r="O475" i="9"/>
  <c r="O476" i="9"/>
  <c r="O477" i="9"/>
  <c r="O478" i="9"/>
  <c r="O479" i="9"/>
  <c r="O480" i="9"/>
  <c r="O481" i="9"/>
  <c r="O482" i="9"/>
  <c r="O483" i="9"/>
  <c r="O484" i="9"/>
  <c r="O485" i="9"/>
  <c r="O486" i="9"/>
  <c r="O487" i="9"/>
  <c r="O488" i="9"/>
  <c r="O489" i="9"/>
  <c r="O490" i="9"/>
  <c r="O491" i="9"/>
  <c r="O492" i="9"/>
  <c r="O493" i="9"/>
  <c r="O494" i="9"/>
  <c r="O495" i="9"/>
  <c r="O496" i="9"/>
  <c r="O497" i="9"/>
  <c r="O498" i="9"/>
  <c r="O499" i="9"/>
  <c r="O500" i="9"/>
  <c r="O501" i="9"/>
  <c r="O502" i="9"/>
  <c r="O503" i="9"/>
  <c r="O504" i="9"/>
  <c r="O505" i="9"/>
  <c r="O506" i="9"/>
  <c r="O507" i="9"/>
  <c r="O508" i="9"/>
  <c r="O509" i="9"/>
  <c r="O510" i="9"/>
  <c r="O511" i="9"/>
  <c r="O512" i="9"/>
  <c r="O513" i="9"/>
  <c r="O514" i="9"/>
  <c r="O515" i="9"/>
  <c r="N18" i="9"/>
  <c r="N19" i="9"/>
  <c r="Q19" i="9" s="1"/>
  <c r="R19" i="9" s="1"/>
  <c r="N20" i="9"/>
  <c r="Q20" i="9" s="1"/>
  <c r="R20" i="9" s="1"/>
  <c r="N21" i="9"/>
  <c r="Q21" i="9" s="1"/>
  <c r="R21" i="9" s="1"/>
  <c r="N22" i="9"/>
  <c r="Q22" i="9" s="1"/>
  <c r="R22" i="9" s="1"/>
  <c r="N23" i="9"/>
  <c r="Q23" i="9" s="1"/>
  <c r="R23" i="9" s="1"/>
  <c r="N24" i="9"/>
  <c r="Q24" i="9" s="1"/>
  <c r="R24" i="9" s="1"/>
  <c r="N25" i="9"/>
  <c r="Q25" i="9" s="1"/>
  <c r="R25" i="9" s="1"/>
  <c r="N26" i="9"/>
  <c r="Q26" i="9" s="1"/>
  <c r="R26" i="9" s="1"/>
  <c r="N27" i="9"/>
  <c r="Q27" i="9" s="1"/>
  <c r="R27" i="9" s="1"/>
  <c r="N28" i="9"/>
  <c r="Q28" i="9" s="1"/>
  <c r="R28" i="9" s="1"/>
  <c r="N29" i="9"/>
  <c r="N30" i="9"/>
  <c r="N31" i="9"/>
  <c r="N32" i="9"/>
  <c r="N33" i="9"/>
  <c r="N34" i="9"/>
  <c r="N35" i="9"/>
  <c r="N36" i="9"/>
  <c r="N37" i="9"/>
  <c r="N38" i="9"/>
  <c r="N39" i="9"/>
  <c r="N40" i="9"/>
  <c r="N41" i="9"/>
  <c r="N42" i="9"/>
  <c r="N43" i="9"/>
  <c r="N44" i="9"/>
  <c r="N45" i="9"/>
  <c r="N46" i="9"/>
  <c r="N47" i="9"/>
  <c r="N48" i="9"/>
  <c r="N49" i="9"/>
  <c r="N50" i="9"/>
  <c r="N51" i="9"/>
  <c r="N52" i="9"/>
  <c r="N53" i="9"/>
  <c r="N54" i="9"/>
  <c r="N55" i="9"/>
  <c r="N56" i="9"/>
  <c r="N57" i="9"/>
  <c r="N58" i="9"/>
  <c r="N59" i="9"/>
  <c r="N60" i="9"/>
  <c r="N61" i="9"/>
  <c r="N62" i="9"/>
  <c r="N63" i="9"/>
  <c r="N64" i="9"/>
  <c r="N65" i="9"/>
  <c r="N66" i="9"/>
  <c r="N67" i="9"/>
  <c r="N68" i="9"/>
  <c r="N69" i="9"/>
  <c r="N70" i="9"/>
  <c r="N71" i="9"/>
  <c r="N72" i="9"/>
  <c r="N73" i="9"/>
  <c r="N74" i="9"/>
  <c r="N75" i="9"/>
  <c r="N76" i="9"/>
  <c r="N77" i="9"/>
  <c r="N78" i="9"/>
  <c r="N79" i="9"/>
  <c r="N80" i="9"/>
  <c r="N81" i="9"/>
  <c r="N82" i="9"/>
  <c r="N83" i="9"/>
  <c r="N84" i="9"/>
  <c r="N85" i="9"/>
  <c r="N86" i="9"/>
  <c r="N87" i="9"/>
  <c r="N88" i="9"/>
  <c r="N89" i="9"/>
  <c r="N90" i="9"/>
  <c r="N91" i="9"/>
  <c r="N92" i="9"/>
  <c r="N93" i="9"/>
  <c r="N94" i="9"/>
  <c r="N95" i="9"/>
  <c r="N96" i="9"/>
  <c r="N97" i="9"/>
  <c r="N98" i="9"/>
  <c r="N99" i="9"/>
  <c r="N100" i="9"/>
  <c r="N101" i="9"/>
  <c r="N102" i="9"/>
  <c r="N103" i="9"/>
  <c r="N104" i="9"/>
  <c r="N105" i="9"/>
  <c r="N106" i="9"/>
  <c r="N107" i="9"/>
  <c r="N108" i="9"/>
  <c r="N109" i="9"/>
  <c r="N110" i="9"/>
  <c r="N111" i="9"/>
  <c r="N112" i="9"/>
  <c r="N113" i="9"/>
  <c r="N114" i="9"/>
  <c r="N115" i="9"/>
  <c r="N116" i="9"/>
  <c r="N117" i="9"/>
  <c r="N118" i="9"/>
  <c r="N119" i="9"/>
  <c r="N120" i="9"/>
  <c r="N121" i="9"/>
  <c r="N122" i="9"/>
  <c r="N123" i="9"/>
  <c r="N124" i="9"/>
  <c r="N125" i="9"/>
  <c r="N126" i="9"/>
  <c r="N127" i="9"/>
  <c r="N128" i="9"/>
  <c r="N129" i="9"/>
  <c r="N130" i="9"/>
  <c r="N131" i="9"/>
  <c r="N132" i="9"/>
  <c r="N133" i="9"/>
  <c r="N134" i="9"/>
  <c r="N135" i="9"/>
  <c r="N136" i="9"/>
  <c r="N137" i="9"/>
  <c r="N138" i="9"/>
  <c r="N139" i="9"/>
  <c r="N140" i="9"/>
  <c r="N141" i="9"/>
  <c r="N142" i="9"/>
  <c r="N143" i="9"/>
  <c r="N144" i="9"/>
  <c r="N145" i="9"/>
  <c r="N146" i="9"/>
  <c r="N147" i="9"/>
  <c r="N148" i="9"/>
  <c r="N149" i="9"/>
  <c r="N150" i="9"/>
  <c r="N151" i="9"/>
  <c r="N152" i="9"/>
  <c r="N153" i="9"/>
  <c r="N154" i="9"/>
  <c r="N155" i="9"/>
  <c r="N156" i="9"/>
  <c r="N157" i="9"/>
  <c r="N158" i="9"/>
  <c r="N159" i="9"/>
  <c r="N160" i="9"/>
  <c r="N161" i="9"/>
  <c r="N162" i="9"/>
  <c r="N163" i="9"/>
  <c r="N164" i="9"/>
  <c r="N165" i="9"/>
  <c r="N166" i="9"/>
  <c r="N167" i="9"/>
  <c r="N168" i="9"/>
  <c r="N169" i="9"/>
  <c r="N170" i="9"/>
  <c r="N171" i="9"/>
  <c r="N172" i="9"/>
  <c r="N173" i="9"/>
  <c r="N174" i="9"/>
  <c r="N175" i="9"/>
  <c r="N176" i="9"/>
  <c r="N177" i="9"/>
  <c r="N178" i="9"/>
  <c r="N179" i="9"/>
  <c r="N180" i="9"/>
  <c r="N181" i="9"/>
  <c r="N182" i="9"/>
  <c r="N183" i="9"/>
  <c r="N184" i="9"/>
  <c r="N185" i="9"/>
  <c r="N186" i="9"/>
  <c r="N187" i="9"/>
  <c r="N188" i="9"/>
  <c r="N189" i="9"/>
  <c r="N190" i="9"/>
  <c r="N191" i="9"/>
  <c r="N192" i="9"/>
  <c r="N193" i="9"/>
  <c r="N194" i="9"/>
  <c r="N195" i="9"/>
  <c r="N196" i="9"/>
  <c r="N197" i="9"/>
  <c r="N198" i="9"/>
  <c r="N199" i="9"/>
  <c r="N200" i="9"/>
  <c r="N201" i="9"/>
  <c r="N202" i="9"/>
  <c r="N203" i="9"/>
  <c r="N204" i="9"/>
  <c r="N205" i="9"/>
  <c r="N206" i="9"/>
  <c r="N207" i="9"/>
  <c r="N208" i="9"/>
  <c r="N209" i="9"/>
  <c r="N210" i="9"/>
  <c r="N211" i="9"/>
  <c r="N212" i="9"/>
  <c r="N213" i="9"/>
  <c r="N214" i="9"/>
  <c r="N215" i="9"/>
  <c r="N216" i="9"/>
  <c r="N217" i="9"/>
  <c r="N218" i="9"/>
  <c r="N219" i="9"/>
  <c r="N220" i="9"/>
  <c r="N221" i="9"/>
  <c r="N222" i="9"/>
  <c r="N223" i="9"/>
  <c r="N224" i="9"/>
  <c r="N225" i="9"/>
  <c r="N226" i="9"/>
  <c r="N227" i="9"/>
  <c r="N228" i="9"/>
  <c r="N229" i="9"/>
  <c r="N230" i="9"/>
  <c r="N231" i="9"/>
  <c r="N232" i="9"/>
  <c r="N233" i="9"/>
  <c r="N234" i="9"/>
  <c r="N235" i="9"/>
  <c r="N236" i="9"/>
  <c r="N237" i="9"/>
  <c r="N238" i="9"/>
  <c r="N239" i="9"/>
  <c r="N240" i="9"/>
  <c r="N241" i="9"/>
  <c r="N242" i="9"/>
  <c r="N243" i="9"/>
  <c r="N244" i="9"/>
  <c r="N245" i="9"/>
  <c r="N246" i="9"/>
  <c r="N247" i="9"/>
  <c r="N248" i="9"/>
  <c r="N249" i="9"/>
  <c r="N250" i="9"/>
  <c r="N251" i="9"/>
  <c r="N252" i="9"/>
  <c r="N253" i="9"/>
  <c r="N254" i="9"/>
  <c r="N255" i="9"/>
  <c r="N256" i="9"/>
  <c r="N257" i="9"/>
  <c r="N258" i="9"/>
  <c r="N259" i="9"/>
  <c r="N260" i="9"/>
  <c r="N261" i="9"/>
  <c r="N262" i="9"/>
  <c r="N263" i="9"/>
  <c r="N264" i="9"/>
  <c r="N265" i="9"/>
  <c r="N266" i="9"/>
  <c r="N267" i="9"/>
  <c r="N268" i="9"/>
  <c r="N269" i="9"/>
  <c r="N270" i="9"/>
  <c r="N271" i="9"/>
  <c r="N272" i="9"/>
  <c r="N273" i="9"/>
  <c r="N274" i="9"/>
  <c r="N275" i="9"/>
  <c r="N276" i="9"/>
  <c r="N277" i="9"/>
  <c r="N278" i="9"/>
  <c r="N279" i="9"/>
  <c r="N280" i="9"/>
  <c r="N281" i="9"/>
  <c r="N282" i="9"/>
  <c r="N283" i="9"/>
  <c r="N284" i="9"/>
  <c r="N285" i="9"/>
  <c r="N286" i="9"/>
  <c r="N287" i="9"/>
  <c r="N288" i="9"/>
  <c r="N289" i="9"/>
  <c r="N290" i="9"/>
  <c r="N291" i="9"/>
  <c r="N292" i="9"/>
  <c r="N293" i="9"/>
  <c r="N294" i="9"/>
  <c r="N295" i="9"/>
  <c r="N296" i="9"/>
  <c r="N297" i="9"/>
  <c r="N298" i="9"/>
  <c r="N299" i="9"/>
  <c r="N300" i="9"/>
  <c r="N301" i="9"/>
  <c r="N302" i="9"/>
  <c r="N303" i="9"/>
  <c r="N304" i="9"/>
  <c r="N305" i="9"/>
  <c r="N306" i="9"/>
  <c r="N307" i="9"/>
  <c r="N308" i="9"/>
  <c r="N309" i="9"/>
  <c r="N310" i="9"/>
  <c r="N311" i="9"/>
  <c r="N312" i="9"/>
  <c r="N313" i="9"/>
  <c r="N314" i="9"/>
  <c r="N315" i="9"/>
  <c r="N316" i="9"/>
  <c r="N317" i="9"/>
  <c r="N318" i="9"/>
  <c r="N319" i="9"/>
  <c r="N320" i="9"/>
  <c r="N321" i="9"/>
  <c r="N322" i="9"/>
  <c r="N323" i="9"/>
  <c r="N324" i="9"/>
  <c r="N325" i="9"/>
  <c r="N326" i="9"/>
  <c r="N327" i="9"/>
  <c r="N328" i="9"/>
  <c r="N329" i="9"/>
  <c r="N330" i="9"/>
  <c r="N331" i="9"/>
  <c r="N332" i="9"/>
  <c r="N333" i="9"/>
  <c r="N334" i="9"/>
  <c r="N335" i="9"/>
  <c r="N336" i="9"/>
  <c r="N337" i="9"/>
  <c r="N338" i="9"/>
  <c r="N339" i="9"/>
  <c r="N340" i="9"/>
  <c r="N341" i="9"/>
  <c r="N342" i="9"/>
  <c r="N343" i="9"/>
  <c r="N344" i="9"/>
  <c r="N345" i="9"/>
  <c r="N346" i="9"/>
  <c r="N347" i="9"/>
  <c r="N348" i="9"/>
  <c r="N349" i="9"/>
  <c r="N350" i="9"/>
  <c r="N351" i="9"/>
  <c r="N352" i="9"/>
  <c r="N353" i="9"/>
  <c r="N354" i="9"/>
  <c r="N355" i="9"/>
  <c r="N356" i="9"/>
  <c r="N357" i="9"/>
  <c r="N358" i="9"/>
  <c r="N359" i="9"/>
  <c r="N360" i="9"/>
  <c r="N361" i="9"/>
  <c r="N362" i="9"/>
  <c r="N363" i="9"/>
  <c r="N364" i="9"/>
  <c r="N365" i="9"/>
  <c r="N366" i="9"/>
  <c r="N367" i="9"/>
  <c r="N368" i="9"/>
  <c r="N369" i="9"/>
  <c r="N370" i="9"/>
  <c r="N371" i="9"/>
  <c r="N372" i="9"/>
  <c r="N373" i="9"/>
  <c r="N374" i="9"/>
  <c r="N375" i="9"/>
  <c r="N376" i="9"/>
  <c r="N377" i="9"/>
  <c r="N378" i="9"/>
  <c r="N379" i="9"/>
  <c r="N380" i="9"/>
  <c r="N381" i="9"/>
  <c r="N382" i="9"/>
  <c r="N383" i="9"/>
  <c r="N384" i="9"/>
  <c r="N385" i="9"/>
  <c r="N386" i="9"/>
  <c r="N387" i="9"/>
  <c r="N388" i="9"/>
  <c r="N389" i="9"/>
  <c r="N390" i="9"/>
  <c r="N391" i="9"/>
  <c r="N392" i="9"/>
  <c r="N393" i="9"/>
  <c r="N394" i="9"/>
  <c r="N395" i="9"/>
  <c r="N396" i="9"/>
  <c r="N397" i="9"/>
  <c r="N398" i="9"/>
  <c r="N399" i="9"/>
  <c r="N400" i="9"/>
  <c r="N401" i="9"/>
  <c r="N402" i="9"/>
  <c r="N403" i="9"/>
  <c r="N404" i="9"/>
  <c r="N405" i="9"/>
  <c r="N406" i="9"/>
  <c r="N407" i="9"/>
  <c r="N408" i="9"/>
  <c r="N409" i="9"/>
  <c r="N410" i="9"/>
  <c r="N411" i="9"/>
  <c r="N412" i="9"/>
  <c r="N413" i="9"/>
  <c r="N414" i="9"/>
  <c r="N415" i="9"/>
  <c r="N416" i="9"/>
  <c r="N417" i="9"/>
  <c r="N418" i="9"/>
  <c r="N419" i="9"/>
  <c r="N420" i="9"/>
  <c r="N421" i="9"/>
  <c r="N422" i="9"/>
  <c r="N423" i="9"/>
  <c r="N424" i="9"/>
  <c r="N425" i="9"/>
  <c r="N426" i="9"/>
  <c r="N427" i="9"/>
  <c r="N428" i="9"/>
  <c r="N429" i="9"/>
  <c r="N430" i="9"/>
  <c r="N431" i="9"/>
  <c r="N432" i="9"/>
  <c r="N433" i="9"/>
  <c r="N434" i="9"/>
  <c r="N435" i="9"/>
  <c r="N436" i="9"/>
  <c r="N437" i="9"/>
  <c r="N438" i="9"/>
  <c r="N439" i="9"/>
  <c r="N440" i="9"/>
  <c r="N441" i="9"/>
  <c r="N442" i="9"/>
  <c r="N443" i="9"/>
  <c r="N444" i="9"/>
  <c r="N445" i="9"/>
  <c r="N446" i="9"/>
  <c r="N447" i="9"/>
  <c r="N448" i="9"/>
  <c r="N449" i="9"/>
  <c r="N450" i="9"/>
  <c r="N451" i="9"/>
  <c r="N452" i="9"/>
  <c r="N453" i="9"/>
  <c r="N454" i="9"/>
  <c r="N455" i="9"/>
  <c r="N456" i="9"/>
  <c r="N457" i="9"/>
  <c r="N458" i="9"/>
  <c r="N459" i="9"/>
  <c r="N460" i="9"/>
  <c r="N461" i="9"/>
  <c r="N462" i="9"/>
  <c r="N463" i="9"/>
  <c r="N464" i="9"/>
  <c r="N465" i="9"/>
  <c r="N466" i="9"/>
  <c r="N467" i="9"/>
  <c r="N468" i="9"/>
  <c r="N469" i="9"/>
  <c r="N470" i="9"/>
  <c r="N471" i="9"/>
  <c r="N472" i="9"/>
  <c r="N473" i="9"/>
  <c r="N474" i="9"/>
  <c r="N475" i="9"/>
  <c r="N476" i="9"/>
  <c r="N477" i="9"/>
  <c r="N478" i="9"/>
  <c r="N479" i="9"/>
  <c r="N480" i="9"/>
  <c r="N481" i="9"/>
  <c r="N482" i="9"/>
  <c r="N483" i="9"/>
  <c r="N484" i="9"/>
  <c r="N485" i="9"/>
  <c r="N486" i="9"/>
  <c r="N487" i="9"/>
  <c r="N488" i="9"/>
  <c r="N489" i="9"/>
  <c r="N490" i="9"/>
  <c r="N491" i="9"/>
  <c r="N492" i="9"/>
  <c r="N493" i="9"/>
  <c r="N494" i="9"/>
  <c r="N495" i="9"/>
  <c r="N496" i="9"/>
  <c r="N497" i="9"/>
  <c r="N498" i="9"/>
  <c r="N499" i="9"/>
  <c r="N500" i="9"/>
  <c r="N501" i="9"/>
  <c r="N502" i="9"/>
  <c r="N503" i="9"/>
  <c r="N504" i="9"/>
  <c r="N505" i="9"/>
  <c r="N506" i="9"/>
  <c r="N507" i="9"/>
  <c r="N508" i="9"/>
  <c r="N509" i="9"/>
  <c r="N510" i="9"/>
  <c r="N511" i="9"/>
  <c r="N512" i="9"/>
  <c r="N513" i="9"/>
  <c r="N514" i="9"/>
  <c r="N515" i="9"/>
  <c r="AG27" i="3" l="1"/>
  <c r="AV26" i="3"/>
  <c r="AY26" i="3" s="1"/>
  <c r="AY23" i="3"/>
  <c r="AW23" i="3"/>
  <c r="AY22" i="3"/>
  <c r="AW22" i="3"/>
  <c r="AY25" i="3"/>
  <c r="AW25" i="3"/>
  <c r="AY27" i="3"/>
  <c r="AW27" i="3"/>
  <c r="AW28" i="3"/>
  <c r="AY28" i="3"/>
  <c r="AY24" i="3"/>
  <c r="AW24" i="3"/>
  <c r="U513" i="9"/>
  <c r="U509" i="9"/>
  <c r="U505" i="9"/>
  <c r="U501" i="9"/>
  <c r="U497" i="9"/>
  <c r="U493" i="9"/>
  <c r="U489" i="9"/>
  <c r="U485" i="9"/>
  <c r="U481" i="9"/>
  <c r="U477" i="9"/>
  <c r="U473" i="9"/>
  <c r="U469" i="9"/>
  <c r="U465" i="9"/>
  <c r="U461" i="9"/>
  <c r="U457" i="9"/>
  <c r="U453" i="9"/>
  <c r="U449" i="9"/>
  <c r="U445" i="9"/>
  <c r="U441" i="9"/>
  <c r="U437" i="9"/>
  <c r="U433" i="9"/>
  <c r="U429" i="9"/>
  <c r="U425" i="9"/>
  <c r="U421" i="9"/>
  <c r="U417" i="9"/>
  <c r="U413" i="9"/>
  <c r="U409" i="9"/>
  <c r="U405" i="9"/>
  <c r="U401" i="9"/>
  <c r="U397" i="9"/>
  <c r="U393" i="9"/>
  <c r="U389" i="9"/>
  <c r="U385" i="9"/>
  <c r="U381" i="9"/>
  <c r="U377" i="9"/>
  <c r="U373" i="9"/>
  <c r="U369" i="9"/>
  <c r="U365" i="9"/>
  <c r="U361" i="9"/>
  <c r="U357" i="9"/>
  <c r="U353" i="9"/>
  <c r="U349" i="9"/>
  <c r="U345" i="9"/>
  <c r="U341" i="9"/>
  <c r="U337" i="9"/>
  <c r="U333" i="9"/>
  <c r="U329" i="9"/>
  <c r="U325" i="9"/>
  <c r="U321" i="9"/>
  <c r="U317" i="9"/>
  <c r="U313" i="9"/>
  <c r="U309" i="9"/>
  <c r="U512" i="9"/>
  <c r="U508" i="9"/>
  <c r="U500" i="9"/>
  <c r="U496" i="9"/>
  <c r="U492" i="9"/>
  <c r="U488" i="9"/>
  <c r="U476" i="9"/>
  <c r="U472" i="9"/>
  <c r="U468" i="9"/>
  <c r="U460" i="9"/>
  <c r="U452" i="9"/>
  <c r="U448" i="9"/>
  <c r="U444" i="9"/>
  <c r="U432" i="9"/>
  <c r="U428" i="9"/>
  <c r="U424" i="9"/>
  <c r="U412" i="9"/>
  <c r="U408" i="9"/>
  <c r="U404" i="9"/>
  <c r="U396" i="9"/>
  <c r="U388" i="9"/>
  <c r="U384" i="9"/>
  <c r="U380" i="9"/>
  <c r="U368" i="9"/>
  <c r="U364" i="9"/>
  <c r="U352" i="9"/>
  <c r="U340" i="9"/>
  <c r="U328" i="9"/>
  <c r="U324" i="9"/>
  <c r="Q18" i="9"/>
  <c r="R18" i="9" s="1"/>
  <c r="I11" i="3"/>
  <c r="AW26" i="3" l="1"/>
  <c r="I8" i="3"/>
  <c r="I8" i="9"/>
  <c r="I12" i="9"/>
  <c r="T18" i="9"/>
  <c r="K8" i="10"/>
  <c r="F29" i="12"/>
  <c r="F28" i="12"/>
  <c r="F23" i="12"/>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47" i="12"/>
  <c r="F56" i="12"/>
  <c r="F57" i="12"/>
  <c r="F50" i="12"/>
  <c r="F58" i="12"/>
  <c r="F66" i="12"/>
  <c r="F43" i="12"/>
  <c r="F51" i="12"/>
  <c r="F59" i="12"/>
  <c r="F63" i="12"/>
  <c r="F64" i="12"/>
  <c r="F49" i="12"/>
  <c r="F65" i="12"/>
  <c r="F52" i="12"/>
  <c r="F45" i="12"/>
  <c r="F53" i="12"/>
  <c r="F61" i="12"/>
  <c r="F55" i="12"/>
  <c r="F48" i="12"/>
  <c r="F44" i="12"/>
  <c r="F60" i="12"/>
  <c r="F46" i="12"/>
  <c r="F54" i="12"/>
  <c r="F62" i="12"/>
  <c r="F30" i="12"/>
  <c r="F32" i="12"/>
  <c r="F34" i="12"/>
  <c r="F36" i="12"/>
  <c r="F38" i="12"/>
  <c r="F40" i="12"/>
  <c r="F35" i="12"/>
  <c r="F37" i="12"/>
  <c r="F39" i="12"/>
  <c r="F41" i="12"/>
  <c r="F33" i="12"/>
  <c r="F31" i="12"/>
  <c r="F42" i="12"/>
  <c r="AV39" i="2"/>
  <c r="K10" i="10"/>
  <c r="K12" i="10"/>
  <c r="AR50" i="2"/>
  <c r="AR49" i="2"/>
  <c r="AS50" i="2"/>
  <c r="AS49" i="2"/>
  <c r="J12" i="4"/>
  <c r="J11" i="4"/>
  <c r="J10" i="4"/>
  <c r="J9" i="4"/>
  <c r="J8" i="4"/>
  <c r="K9" i="4"/>
  <c r="K10" i="4"/>
  <c r="K11" i="4"/>
  <c r="K12" i="4"/>
  <c r="K13" i="4"/>
  <c r="K8" i="4"/>
  <c r="F26" i="12"/>
  <c r="F22" i="12"/>
  <c r="F19" i="12"/>
  <c r="F27" i="12"/>
  <c r="F24" i="12"/>
  <c r="F25" i="12"/>
  <c r="F21" i="12"/>
  <c r="F18" i="12"/>
  <c r="F20" i="12"/>
  <c r="L56" i="12"/>
  <c r="L40" i="12"/>
  <c r="L51" i="12"/>
  <c r="L64" i="12"/>
  <c r="L39" i="12"/>
  <c r="L31" i="12"/>
  <c r="L42" i="12"/>
  <c r="L60" i="12"/>
  <c r="L30" i="12"/>
  <c r="L36" i="12"/>
  <c r="L48" i="12"/>
  <c r="L32" i="12"/>
  <c r="L49" i="12"/>
  <c r="L43" i="12"/>
  <c r="L65" i="12"/>
  <c r="L35" i="12"/>
  <c r="L53" i="12"/>
  <c r="L34" i="12"/>
  <c r="L66" i="12"/>
  <c r="L41" i="12"/>
  <c r="L37" i="12"/>
  <c r="L33" i="12"/>
  <c r="L62" i="12"/>
  <c r="L59" i="12"/>
  <c r="L52" i="12"/>
  <c r="L61" i="12"/>
  <c r="L50" i="12"/>
  <c r="L38" i="12"/>
  <c r="L46" i="12"/>
  <c r="L54" i="12"/>
  <c r="L63" i="12"/>
  <c r="L55" i="12"/>
  <c r="L47" i="12"/>
  <c r="L58" i="12"/>
  <c r="L45" i="12"/>
  <c r="L44" i="12"/>
  <c r="L57" i="12"/>
  <c r="R37" i="12"/>
  <c r="R45" i="12"/>
  <c r="R36" i="12"/>
  <c r="R64" i="12"/>
  <c r="R56" i="12"/>
  <c r="R48" i="12"/>
  <c r="R32" i="12"/>
  <c r="R62" i="12"/>
  <c r="R54" i="12"/>
  <c r="R46" i="12"/>
  <c r="R30" i="12"/>
  <c r="R65" i="12"/>
  <c r="R57" i="12"/>
  <c r="R42" i="12"/>
  <c r="R43" i="12"/>
  <c r="R59" i="12"/>
  <c r="R47" i="12"/>
  <c r="R63" i="12"/>
  <c r="R33" i="12"/>
  <c r="R49" i="12"/>
  <c r="R44" i="12"/>
  <c r="R60" i="12"/>
  <c r="R40" i="12"/>
  <c r="R58" i="12"/>
  <c r="R38" i="12"/>
  <c r="R61" i="12"/>
  <c r="R35" i="12"/>
  <c r="R51" i="12"/>
  <c r="R34" i="12"/>
  <c r="R39" i="12"/>
  <c r="R55" i="12"/>
  <c r="R41" i="12"/>
  <c r="R31" i="12"/>
  <c r="R52" i="12"/>
  <c r="R66" i="12"/>
  <c r="R50" i="12"/>
  <c r="R53" i="12"/>
  <c r="AX17" i="3"/>
  <c r="AI17" i="3"/>
  <c r="U28" i="9" l="1"/>
  <c r="U27" i="9"/>
  <c r="U26" i="9"/>
  <c r="U25" i="9"/>
  <c r="U23" i="9"/>
  <c r="U19" i="9"/>
  <c r="U22" i="9"/>
  <c r="U21" i="9"/>
  <c r="U24" i="9"/>
  <c r="U20" i="9"/>
  <c r="U18" i="9"/>
  <c r="AK28" i="3"/>
  <c r="AM28" i="3" s="1"/>
  <c r="AO28" i="3" s="1"/>
  <c r="AK18" i="3"/>
  <c r="AM18" i="3" s="1"/>
  <c r="AK20" i="3"/>
  <c r="AM20" i="3" s="1"/>
  <c r="AK22" i="3"/>
  <c r="AM22" i="3" s="1"/>
  <c r="AO22" i="3" s="1"/>
  <c r="AK24" i="3"/>
  <c r="AM24" i="3" s="1"/>
  <c r="AO24" i="3" s="1"/>
  <c r="AK26" i="3"/>
  <c r="AM26" i="3" s="1"/>
  <c r="AO26" i="3" s="1"/>
  <c r="AK27" i="3"/>
  <c r="AM27" i="3" s="1"/>
  <c r="AO27" i="3" s="1"/>
  <c r="AK19" i="3"/>
  <c r="AM19" i="3" s="1"/>
  <c r="AK21" i="3"/>
  <c r="AM21" i="3" s="1"/>
  <c r="AK23" i="3"/>
  <c r="AM23" i="3" s="1"/>
  <c r="AO23" i="3" s="1"/>
  <c r="AK25" i="3"/>
  <c r="AM25" i="3" s="1"/>
  <c r="AO25" i="3" s="1"/>
  <c r="R17" i="3"/>
  <c r="Z17" i="3"/>
  <c r="AF17" i="3"/>
  <c r="AK17" i="3"/>
  <c r="AM17" i="3" s="1"/>
  <c r="L21" i="12"/>
  <c r="L27" i="12"/>
  <c r="L26" i="12"/>
  <c r="L29" i="12"/>
  <c r="L25" i="12"/>
  <c r="L18" i="12"/>
  <c r="L20" i="12"/>
  <c r="L22" i="12"/>
  <c r="L23" i="12"/>
  <c r="L28" i="12"/>
  <c r="L24" i="12"/>
  <c r="AO18" i="3" l="1"/>
  <c r="AV18" i="3"/>
  <c r="AU18" i="3"/>
  <c r="AO21" i="3"/>
  <c r="AU21" i="3"/>
  <c r="AV21" i="3"/>
  <c r="AO20" i="3"/>
  <c r="AU20" i="3"/>
  <c r="AV20" i="3"/>
  <c r="AO19" i="3"/>
  <c r="AV19" i="3"/>
  <c r="AU19" i="3"/>
  <c r="AB17" i="3"/>
  <c r="R26" i="12"/>
  <c r="R25" i="12"/>
  <c r="R27" i="12"/>
  <c r="R28" i="12"/>
  <c r="R20" i="12"/>
  <c r="R29" i="12"/>
  <c r="R24" i="12"/>
  <c r="AU17" i="3"/>
  <c r="L19" i="12"/>
  <c r="R21" i="12"/>
  <c r="AY18" i="3" l="1"/>
  <c r="AW18" i="3"/>
  <c r="AY21" i="3"/>
  <c r="AW21" i="3"/>
  <c r="AY20" i="3"/>
  <c r="AW20" i="3"/>
  <c r="AY19" i="3"/>
  <c r="AW19" i="3"/>
  <c r="AD17" i="3"/>
  <c r="AV17" i="3" s="1"/>
  <c r="AW17" i="3" s="1"/>
  <c r="AE17" i="3"/>
  <c r="R23" i="12"/>
  <c r="R19" i="12"/>
  <c r="R22" i="12"/>
  <c r="AO17" i="3"/>
  <c r="R18" i="12"/>
  <c r="AG17" i="3" l="1"/>
  <c r="AY17" i="3"/>
  <c r="J24" i="10"/>
  <c r="S33" i="10"/>
  <c r="L24" i="10"/>
  <c r="U35" i="10"/>
  <c r="V23" i="10"/>
  <c r="M26" i="10"/>
  <c r="U34" i="10"/>
  <c r="L25" i="10"/>
  <c r="T22" i="10"/>
  <c r="I23" i="10"/>
  <c r="T25" i="10"/>
  <c r="V24" i="10"/>
  <c r="I33" i="10"/>
  <c r="I24" i="10"/>
  <c r="L22" i="10"/>
  <c r="S22" i="10"/>
  <c r="I36" i="10"/>
  <c r="K34" i="10"/>
  <c r="T24" i="10"/>
  <c r="J25" i="10"/>
  <c r="J22" i="10"/>
  <c r="I26" i="10"/>
  <c r="V22" i="10"/>
  <c r="M25" i="10"/>
  <c r="S24" i="10"/>
  <c r="T32" i="10"/>
  <c r="I35" i="10"/>
  <c r="U36" i="10"/>
  <c r="I25" i="10"/>
  <c r="W25" i="10"/>
  <c r="L26" i="10"/>
  <c r="S25" i="10"/>
  <c r="U33" i="10"/>
  <c r="T33" i="10"/>
  <c r="S35" i="10"/>
  <c r="K23" i="10"/>
  <c r="S32" i="10"/>
  <c r="V26" i="10"/>
  <c r="K35" i="10"/>
  <c r="W24" i="10"/>
  <c r="T26" i="10"/>
  <c r="W23" i="10"/>
  <c r="J34" i="10"/>
  <c r="U25" i="10"/>
  <c r="L23" i="10"/>
  <c r="S26" i="10"/>
  <c r="J32" i="10"/>
  <c r="I34" i="10"/>
  <c r="J33" i="10"/>
  <c r="S23" i="10"/>
  <c r="U26" i="10"/>
  <c r="K26" i="10"/>
  <c r="J35" i="10"/>
  <c r="K24" i="10"/>
  <c r="K33" i="10"/>
  <c r="T35" i="10"/>
  <c r="J36" i="10"/>
  <c r="V25" i="10"/>
  <c r="U32" i="10"/>
  <c r="J23" i="10"/>
  <c r="K25" i="10"/>
  <c r="T36" i="10"/>
  <c r="K22" i="10"/>
  <c r="U24" i="10"/>
  <c r="T23" i="10"/>
  <c r="M23" i="10"/>
  <c r="S34" i="10"/>
  <c r="K36" i="10"/>
  <c r="M22" i="10"/>
  <c r="I32" i="10"/>
  <c r="W22" i="10"/>
  <c r="T34" i="10"/>
  <c r="J26" i="10"/>
  <c r="S36" i="10"/>
  <c r="M24" i="10"/>
  <c r="U23" i="10"/>
  <c r="W26" i="10"/>
  <c r="K32" i="10"/>
  <c r="U22" i="10"/>
  <c r="I22"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s>
  <commentList>
    <comment ref="K14" authorId="0" shapeId="0" xr:uid="{00000000-0006-0000-0000-000001000000}">
      <text>
        <r>
          <rPr>
            <b/>
            <sz val="9"/>
            <color indexed="81"/>
            <rFont val="Tahoma"/>
            <family val="2"/>
          </rPr>
          <t>Fecha: Formato DD/MM/AAAA</t>
        </r>
      </text>
    </comment>
    <comment ref="H27" authorId="1" shapeId="0" xr:uid="{00000000-0006-0000-0000-000002000000}">
      <text>
        <r>
          <rPr>
            <sz val="9"/>
            <color indexed="81"/>
            <rFont val="Tahoma"/>
            <family val="2"/>
          </rPr>
          <t xml:space="preserve">Escoja el  proceso a trabajar
</t>
        </r>
      </text>
    </comment>
    <comment ref="K27" authorId="2" shapeId="0" xr:uid="{00000000-0006-0000-0000-000003000000}">
      <text>
        <r>
          <rPr>
            <sz val="9"/>
            <color indexed="81"/>
            <rFont val="Tahoma"/>
            <family val="2"/>
          </rPr>
          <t xml:space="preserve">
CAMPO AUTOMATICO  que corresponde al Objetivo del  proceso analizado.
</t>
        </r>
      </text>
    </comment>
    <comment ref="M27" authorId="2" shapeId="0" xr:uid="{00000000-0006-0000-0000-000004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5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6000000}">
      <text>
        <r>
          <rPr>
            <b/>
            <sz val="9"/>
            <color indexed="81"/>
            <rFont val="Tahoma"/>
            <family val="2"/>
          </rPr>
          <t>Describa brevemente la manera como se presenta el
riesgo</t>
        </r>
      </text>
    </comment>
    <comment ref="X27" authorId="1" shapeId="0" xr:uid="{00000000-0006-0000-0000-000007000000}">
      <text>
        <r>
          <rPr>
            <b/>
            <sz val="9"/>
            <color indexed="81"/>
            <rFont val="Tahoma"/>
            <family val="2"/>
          </rPr>
          <t xml:space="preserve">
Seleccione con el boton, las afirmaciones que se pueden presentar, para verificar si se trata de un riesgo de corrupción.</t>
        </r>
      </text>
    </comment>
    <comment ref="AB27" authorId="1" shapeId="0" xr:uid="{00000000-0006-0000-0000-000008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9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A00000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E4" authorId="0" shapeId="0" xr:uid="{00000000-0006-0000-0100-000001000000}">
      <text>
        <r>
          <rPr>
            <b/>
            <sz val="9"/>
            <color indexed="81"/>
            <rFont val="Tahoma"/>
            <family val="2"/>
          </rPr>
          <t>Jorge Alvarez Viviescas:</t>
        </r>
        <r>
          <rPr>
            <sz val="9"/>
            <color indexed="81"/>
            <rFont val="Tahoma"/>
            <family val="2"/>
          </rPr>
          <t xml:space="preserve">
Se puede eliminar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D5" authorId="0" shapeId="0" xr:uid="{00000000-0006-0000-0200-000001000000}">
      <text>
        <r>
          <rPr>
            <b/>
            <sz val="9"/>
            <color indexed="81"/>
            <rFont val="Tahoma"/>
            <family val="2"/>
          </rPr>
          <t>Jorge Alvarez Viviescas:</t>
        </r>
        <r>
          <rPr>
            <sz val="9"/>
            <color indexed="81"/>
            <rFont val="Tahoma"/>
            <family val="2"/>
          </rPr>
          <t xml:space="preserve">
Se podria eliminar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5" authorId="0" shapeId="0" xr:uid="{00000000-0006-0000-0300-000001000000}">
      <text>
        <r>
          <rPr>
            <b/>
            <sz val="9"/>
            <color indexed="81"/>
            <rFont val="Tahoma"/>
            <family val="2"/>
          </rPr>
          <t xml:space="preserve">
CAMPO AUTOMATICO
NO DILIGENCIAR</t>
        </r>
      </text>
    </comment>
    <comment ref="H15" authorId="0" shapeId="0" xr:uid="{00000000-0006-0000-0300-000002000000}">
      <text>
        <r>
          <rPr>
            <b/>
            <sz val="9"/>
            <color indexed="81"/>
            <rFont val="Tahoma"/>
            <family val="2"/>
          </rPr>
          <t xml:space="preserve">
CAMPO AUTOMATICO
NO DILIGENCIAR</t>
        </r>
      </text>
    </comment>
    <comment ref="L15" authorId="0" shapeId="0" xr:uid="{00000000-0006-0000-0300-000003000000}">
      <text>
        <r>
          <rPr>
            <b/>
            <sz val="9"/>
            <color indexed="81"/>
            <rFont val="Tahoma"/>
            <family val="2"/>
          </rPr>
          <t xml:space="preserve">
CAMPO AUTOMATICO
NO DILIGENCIAR</t>
        </r>
      </text>
    </comment>
    <comment ref="N15" authorId="0" shapeId="0" xr:uid="{00000000-0006-0000-0300-000004000000}">
      <text>
        <r>
          <rPr>
            <b/>
            <sz val="9"/>
            <color indexed="81"/>
            <rFont val="Tahoma"/>
            <family val="2"/>
          </rPr>
          <t xml:space="preserve">
CAMPO AUTOMATICO
NO DILIGENCIAR</t>
        </r>
      </text>
    </comment>
    <comment ref="AI15" authorId="1" shapeId="0" xr:uid="{00000000-0006-0000-0300-000005000000}">
      <text>
        <r>
          <rPr>
            <b/>
            <sz val="9"/>
            <color indexed="81"/>
            <rFont val="Tahoma"/>
            <family val="2"/>
          </rPr>
          <t xml:space="preserve"> DILIGENCIAR PREVIAMENTE  LA HOJA DE CONTROLES  (2a) 
CAMPO AUTOMATICO
NO DILIGENCIAR</t>
        </r>
      </text>
    </comment>
    <comment ref="AK15" authorId="0" shapeId="0" xr:uid="{00000000-0006-0000-0300-000006000000}">
      <text>
        <r>
          <rPr>
            <b/>
            <sz val="9"/>
            <color indexed="81"/>
            <rFont val="Tahoma"/>
            <family val="2"/>
          </rPr>
          <t xml:space="preserve">
CAMPO AUTOMATICO
NO DILIGENCIAR</t>
        </r>
      </text>
    </comment>
    <comment ref="AM15" authorId="0" shapeId="0" xr:uid="{00000000-0006-0000-0300-000007000000}">
      <text>
        <r>
          <rPr>
            <b/>
            <sz val="9"/>
            <color indexed="81"/>
            <rFont val="Tahoma"/>
            <family val="2"/>
          </rPr>
          <t xml:space="preserve">
CAMPO AUTOMATICO
NO DILIGENCIAR</t>
        </r>
      </text>
    </comment>
    <comment ref="AO15"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5" authorId="0" shapeId="0" xr:uid="{00000000-0006-0000-0300-000009000000}">
      <text>
        <r>
          <rPr>
            <b/>
            <sz val="9"/>
            <color indexed="81"/>
            <rFont val="Tahoma"/>
            <family val="2"/>
          </rPr>
          <t>Defina si  el conjunto de controles reduce la probabilidad de ocurrencia del riesgo (mitiga las causas)</t>
        </r>
      </text>
    </comment>
    <comment ref="AS15" authorId="0" shapeId="0" xr:uid="{00000000-0006-0000-0300-00000A000000}">
      <text>
        <r>
          <rPr>
            <b/>
            <sz val="9"/>
            <color indexed="81"/>
            <rFont val="Tahoma"/>
            <family val="2"/>
          </rPr>
          <t xml:space="preserve">
Defina si  el conjunto de controles reduce el impacto del riesgo (mitiga las consecuencias)</t>
        </r>
      </text>
    </comment>
    <comment ref="AW15"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6"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6" authorId="0" shapeId="0" xr:uid="{00000000-0006-0000-0300-00000D000000}">
      <text>
        <r>
          <rPr>
            <sz val="9"/>
            <color indexed="81"/>
            <rFont val="Tahoma"/>
            <family val="2"/>
          </rPr>
          <t xml:space="preserve">
Marque las afirmaciones que apliquen según su análisis, para establecer el impacto del riesgo.</t>
        </r>
      </text>
    </comment>
    <comment ref="AB16"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6"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6" authorId="0" shapeId="0" xr:uid="{00000000-0006-0000-0300-000010000000}">
      <text>
        <r>
          <rPr>
            <b/>
            <sz val="9"/>
            <color indexed="81"/>
            <rFont val="Tahoma"/>
            <family val="2"/>
          </rPr>
          <t xml:space="preserve">
Mencione brevemente los nuevos controles que se deben implementar para mitigar el riesgo.</t>
        </r>
      </text>
    </comment>
    <comment ref="BC16" authorId="0" shapeId="0" xr:uid="{00000000-0006-0000-0300-000011000000}">
      <text>
        <r>
          <rPr>
            <b/>
            <sz val="9"/>
            <color indexed="81"/>
            <rFont val="Tahoma"/>
            <family val="2"/>
          </rPr>
          <t xml:space="preserve">
Relacione la(s) acción(es) para la implementación de  nuevos controles o ajustes a los existentes.</t>
        </r>
      </text>
    </comment>
    <comment ref="BE16" authorId="0" shapeId="0" xr:uid="{00000000-0006-0000-0300-000012000000}">
      <text>
        <r>
          <rPr>
            <sz val="9"/>
            <color indexed="81"/>
            <rFont val="Tahoma"/>
            <family val="2"/>
          </rPr>
          <t xml:space="preserve">
Escriba la fecha en la que inicia la accion relacionada en el campo anterior
</t>
        </r>
      </text>
    </comment>
    <comment ref="BG16" authorId="0" shapeId="0" xr:uid="{00000000-0006-0000-0300-000013000000}">
      <text>
        <r>
          <rPr>
            <sz val="9"/>
            <color indexed="81"/>
            <rFont val="Tahoma"/>
            <family val="2"/>
          </rPr>
          <t xml:space="preserve">
Escriba la fecha en la que finaliza la acción relacionada en el campo anterior
</t>
        </r>
      </text>
    </comment>
    <comment ref="BI16" authorId="0" shapeId="0" xr:uid="{00000000-0006-0000-0300-000014000000}">
      <text>
        <r>
          <rPr>
            <sz val="9"/>
            <color indexed="81"/>
            <rFont val="Tahoma"/>
            <family val="2"/>
          </rPr>
          <t xml:space="preserve">
Escriba el cargo del funcionario que lidera la acción descrita.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00000000-0006-0000-0400-000005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K17" authorId="0" shapeId="0" xr:uid="{00000000-0006-0000-0400-000006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L17" authorId="0" shapeId="0" xr:uid="{00000000-0006-0000-0400-000007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M17" authorId="0" shapeId="0" xr:uid="{00000000-0006-0000-0400-000008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N17" authorId="0" shapeId="0" xr:uid="{00000000-0006-0000-0400-000009000000}">
      <text>
        <r>
          <rPr>
            <b/>
            <sz val="9"/>
            <color indexed="81"/>
            <rFont val="Tahoma"/>
            <family val="2"/>
          </rPr>
          <t xml:space="preserve">
CAMPO AUTOMATICO
NO DILIGENCIAR
</t>
        </r>
      </text>
    </comment>
    <comment ref="O17" authorId="0" shapeId="0" xr:uid="{00000000-0006-0000-0400-00000A000000}">
      <text>
        <r>
          <rPr>
            <b/>
            <sz val="9"/>
            <color indexed="81"/>
            <rFont val="Tahoma"/>
            <family val="2"/>
          </rPr>
          <t xml:space="preserve">
CAMPO AUTOMATICO
NO DILIGENCIAR
</t>
        </r>
      </text>
    </comment>
    <comment ref="P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C000000}">
      <text>
        <r>
          <rPr>
            <b/>
            <sz val="9"/>
            <color indexed="81"/>
            <rFont val="Tahoma"/>
            <family val="2"/>
          </rPr>
          <t xml:space="preserve">
CAMPO AUTOMATICO
NO DILIGENCIAR</t>
        </r>
        <r>
          <rPr>
            <sz val="9"/>
            <color indexed="81"/>
            <rFont val="Tahoma"/>
            <family val="2"/>
          </rPr>
          <t xml:space="preserve">
</t>
        </r>
      </text>
    </comment>
    <comment ref="S17" authorId="0" shapeId="0" xr:uid="{00000000-0006-0000-0400-00000D000000}">
      <text>
        <r>
          <rPr>
            <sz val="9"/>
            <color indexed="81"/>
            <rFont val="Tahoma"/>
            <family val="2"/>
          </rPr>
          <t xml:space="preserve">Evalue el nivel de cumplimiento de la ejecución del control, de acuerdo con los criterios establecidos en el diseño.
</t>
        </r>
      </text>
    </comment>
    <comment ref="T17" authorId="0" shapeId="0" xr:uid="{00000000-0006-0000-0400-00000E000000}">
      <text>
        <r>
          <rPr>
            <sz val="9"/>
            <color indexed="81"/>
            <rFont val="Tahoma"/>
            <family val="2"/>
          </rPr>
          <t xml:space="preserve">
</t>
        </r>
        <r>
          <rPr>
            <b/>
            <sz val="9"/>
            <color indexed="81"/>
            <rFont val="Tahoma"/>
            <family val="2"/>
          </rPr>
          <t xml:space="preserve">
CAMPO AUTOMATICO 
NO DILIGENCIAR</t>
        </r>
      </text>
    </comment>
    <comment ref="U17" authorId="0" shapeId="0" xr:uid="{00000000-0006-0000-0400-00000F000000}">
      <text>
        <r>
          <rPr>
            <sz val="9"/>
            <color indexed="81"/>
            <rFont val="Tahoma"/>
            <family val="2"/>
          </rPr>
          <t xml:space="preserve">CAMPO AUTOMATICO 
NO DILIGENCIAR.
Resultado promedio de la evaluacion integral del control
</t>
        </r>
      </text>
    </comment>
  </commentList>
</comments>
</file>

<file path=xl/sharedStrings.xml><?xml version="1.0" encoding="utf-8"?>
<sst xmlns="http://schemas.openxmlformats.org/spreadsheetml/2006/main" count="3315" uniqueCount="1857">
  <si>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</si>
  <si>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</si>
  <si>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</si>
  <si>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</si>
  <si>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</si>
  <si>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</si>
  <si>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</si>
  <si>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</si>
  <si>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</si>
  <si>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</si>
  <si>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</si>
  <si>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</si>
  <si>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</si>
  <si>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</si>
  <si>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</si>
  <si>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</si>
  <si>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</si>
  <si>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</si>
  <si>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</si>
  <si>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</si>
  <si>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</si>
  <si>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</si>
  <si>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</si>
  <si>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</si>
  <si>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</si>
  <si>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</si>
  <si>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</si>
  <si>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</si>
  <si>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</si>
  <si>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</si>
  <si>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</si>
  <si>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</si>
  <si>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</si>
  <si>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</si>
  <si>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</si>
  <si>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</si>
  <si>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</si>
  <si>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</si>
  <si>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</si>
  <si>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</si>
  <si>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</si>
  <si>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</si>
  <si>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</si>
  <si>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</si>
  <si>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</si>
  <si>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</si>
  <si>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</si>
  <si>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</si>
  <si>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</si>
  <si>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</si>
  <si>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</si>
  <si>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</si>
  <si>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</si>
  <si>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</si>
  <si>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</si>
  <si>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</si>
  <si>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</si>
  <si>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</si>
  <si>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</si>
  <si>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</si>
  <si>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</si>
  <si>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</si>
  <si>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</si>
  <si>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</si>
  <si>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</si>
  <si>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</si>
  <si>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</si>
  <si>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</si>
  <si>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</si>
  <si>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</si>
  <si>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</si>
  <si>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</si>
  <si>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</si>
  <si>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</si>
  <si>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</si>
  <si>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</si>
  <si>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</si>
  <si>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</si>
  <si>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</si>
  <si>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</si>
  <si>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</si>
  <si>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</si>
  <si>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</si>
  <si>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</si>
  <si>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</si>
  <si>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</si>
  <si>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</si>
  <si>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</si>
  <si>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</si>
  <si>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</si>
  <si>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</si>
  <si>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</si>
  <si>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</si>
  <si>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</si>
  <si>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</si>
  <si>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</si>
  <si>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</si>
  <si>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</si>
  <si>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</si>
  <si>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</si>
  <si>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</si>
  <si>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</si>
  <si>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</si>
  <si>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</si>
  <si>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</si>
  <si>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</si>
  <si>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</si>
  <si>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</si>
  <si>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</si>
  <si>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</si>
  <si>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</si>
  <si>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</si>
  <si>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</si>
  <si>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</si>
  <si>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</si>
  <si>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</si>
  <si>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</si>
  <si>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</si>
  <si>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</si>
  <si>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</si>
  <si>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</si>
  <si>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</si>
  <si>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</si>
  <si>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</si>
  <si>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</si>
  <si>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</si>
  <si>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</si>
  <si>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</si>
  <si>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</si>
  <si>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</si>
  <si>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</si>
  <si>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</si>
  <si>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</si>
  <si>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</si>
  <si>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</si>
  <si>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</si>
  <si>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</si>
  <si>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</si>
  <si>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</si>
  <si>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</si>
  <si>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</si>
  <si>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</si>
  <si>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</si>
  <si>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</si>
  <si>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</si>
  <si>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</si>
  <si>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</si>
  <si>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</si>
  <si>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</si>
  <si>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</si>
  <si>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</si>
  <si>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</si>
  <si>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</si>
  <si>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</si>
  <si>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</si>
  <si>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</si>
  <si>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</si>
  <si>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</si>
  <si>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</si>
  <si>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</si>
  <si>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</si>
  <si>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</si>
  <si>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</si>
  <si>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</si>
  <si>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</si>
  <si>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</si>
  <si>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</si>
  <si>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</si>
  <si>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</si>
  <si>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</si>
  <si>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</si>
  <si>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</si>
  <si>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</si>
  <si>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</si>
  <si>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</si>
  <si>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</si>
  <si>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</si>
  <si>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</si>
  <si>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</si>
  <si>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</si>
  <si>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</si>
  <si>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</si>
  <si>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</si>
  <si>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</si>
  <si>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</si>
  <si>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</si>
  <si>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</si>
  <si>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</si>
  <si>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</si>
  <si>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</si>
  <si>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</si>
  <si>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</si>
  <si>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</si>
  <si>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</si>
  <si>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</si>
  <si>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</si>
  <si>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</si>
  <si>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</si>
  <si>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</si>
  <si>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</si>
  <si>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</si>
  <si>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</si>
  <si>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</si>
  <si>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</si>
  <si>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</si>
  <si>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</si>
  <si>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</si>
  <si>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</si>
  <si>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</si>
  <si>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</si>
  <si>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</si>
  <si>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</si>
  <si>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</si>
  <si>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</si>
  <si>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</si>
  <si>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</si>
  <si>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</si>
  <si>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</si>
  <si>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</si>
  <si>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</si>
  <si>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</si>
  <si>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</si>
  <si>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</si>
  <si>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</si>
  <si>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</si>
  <si>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</si>
  <si>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</si>
  <si>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</si>
  <si>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</si>
  <si>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</si>
  <si>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</si>
  <si>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</si>
  <si>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</si>
  <si>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</si>
  <si>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</si>
  <si>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</si>
  <si>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</si>
  <si>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</si>
  <si>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</si>
  <si>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</si>
  <si>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</si>
  <si>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</si>
  <si>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</si>
  <si>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</si>
  <si>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</si>
  <si>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</si>
  <si>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</si>
  <si>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</si>
  <si>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</si>
  <si>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</si>
  <si>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</si>
  <si>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</si>
  <si>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</si>
  <si>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</si>
  <si>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</si>
  <si>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</si>
  <si>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</si>
  <si>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</si>
  <si>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</si>
  <si>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</si>
  <si>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</si>
  <si>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</si>
  <si>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</si>
  <si>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</si>
  <si>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</si>
  <si>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</si>
  <si>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</si>
  <si>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</si>
  <si>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</si>
  <si>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</si>
  <si>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</si>
  <si>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</si>
  <si>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</si>
  <si>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</si>
  <si>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</si>
  <si>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</si>
  <si>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</si>
  <si>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</si>
  <si>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</si>
  <si>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</si>
  <si>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</si>
  <si>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</si>
  <si>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</si>
  <si>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</si>
  <si>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</si>
  <si>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</si>
  <si>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</si>
  <si>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</si>
  <si>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</si>
  <si>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</si>
  <si>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</si>
  <si>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</si>
  <si>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</si>
  <si>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</si>
  <si>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</si>
  <si>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</si>
  <si>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</si>
  <si>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</si>
  <si>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</si>
  <si>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</si>
  <si>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</si>
  <si>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</si>
  <si>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</si>
  <si>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</si>
  <si>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</si>
  <si>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</si>
  <si>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</si>
  <si>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</si>
  <si>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</si>
  <si>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</si>
  <si>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</si>
  <si>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</si>
  <si>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</si>
  <si>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</si>
  <si>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</si>
  <si>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</si>
  <si>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</si>
  <si>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</si>
  <si>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</si>
  <si>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</si>
  <si>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</si>
  <si>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</si>
  <si>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</si>
  <si>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</si>
  <si>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</si>
  <si>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</si>
  <si>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</si>
  <si>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</si>
  <si>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</si>
  <si>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</si>
  <si>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</si>
  <si>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</si>
  <si>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</si>
  <si>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</si>
  <si>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</si>
  <si>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</si>
  <si>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</si>
  <si>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</si>
  <si>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</si>
  <si>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</si>
  <si>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</si>
  <si>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</si>
  <si>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</si>
  <si>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</si>
  <si>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</si>
  <si>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</si>
  <si>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</si>
  <si>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</si>
  <si>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</si>
  <si>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</si>
  <si>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</si>
  <si>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</si>
  <si>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</si>
  <si>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</si>
  <si>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</si>
  <si>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</si>
  <si>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</si>
  <si>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</si>
  <si>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</si>
  <si>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</si>
  <si>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</si>
  <si>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</si>
  <si>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</si>
  <si>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</si>
  <si>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</si>
  <si>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</si>
  <si>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</si>
  <si>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</si>
  <si>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</si>
  <si>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</si>
  <si>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</si>
  <si>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</si>
  <si>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</si>
  <si>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</si>
  <si>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</si>
  <si>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</si>
  <si>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</si>
  <si>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</si>
  <si>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</si>
  <si>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</si>
  <si>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</si>
  <si>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</si>
  <si>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</si>
  <si>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</si>
  <si>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</si>
  <si>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</si>
  <si>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</si>
  <si>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</si>
  <si>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</si>
  <si>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</si>
  <si>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</si>
  <si>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</si>
  <si>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</si>
  <si>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</si>
  <si>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</si>
  <si>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</si>
  <si>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</si>
  <si>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</si>
  <si>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</si>
  <si>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</si>
  <si>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</si>
  <si>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</si>
  <si>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</si>
  <si>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</si>
  <si>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</si>
  <si>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</si>
  <si>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</si>
  <si>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</si>
  <si>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</si>
  <si>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</si>
  <si>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</si>
  <si>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</si>
  <si>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</si>
  <si>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</si>
  <si>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</si>
  <si>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</si>
  <si>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</si>
  <si>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</si>
  <si>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</si>
  <si>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</si>
  <si>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</si>
  <si>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</si>
  <si>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</si>
  <si>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</si>
  <si>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</si>
  <si>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</si>
  <si>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</si>
  <si>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</si>
  <si>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</si>
  <si>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</si>
  <si>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</si>
  <si>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</si>
  <si>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</si>
  <si>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</si>
  <si>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</si>
  <si>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</si>
  <si>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</si>
  <si>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</si>
  <si>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</si>
  <si>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</si>
  <si>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</si>
  <si>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</si>
  <si>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</si>
  <si>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</si>
  <si>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</si>
  <si>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</si>
  <si>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</si>
  <si>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</si>
  <si>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</si>
  <si>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</si>
  <si>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</si>
  <si>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</si>
  <si>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</si>
  <si>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</si>
  <si>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</si>
  <si>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</si>
  <si>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</si>
  <si>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</si>
  <si>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</si>
  <si>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</si>
  <si>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</si>
  <si>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</si>
  <si>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</si>
  <si>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</si>
  <si>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</si>
  <si>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</si>
  <si>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</si>
  <si>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</si>
  <si>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</si>
  <si>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</si>
  <si>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</si>
  <si>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</si>
  <si>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</si>
  <si>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</si>
  <si>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</si>
  <si>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</si>
  <si>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</si>
  <si>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</si>
  <si>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</si>
  <si>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</si>
  <si>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</si>
  <si>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</si>
  <si>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</si>
  <si>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</si>
  <si>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</si>
  <si>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</si>
  <si>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</si>
  <si>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</si>
  <si>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</si>
  <si>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</si>
  <si>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</si>
  <si>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</si>
  <si>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</si>
  <si>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</si>
  <si>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</si>
  <si>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</si>
  <si>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</si>
  <si>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</si>
  <si>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</si>
  <si>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</si>
  <si>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</si>
  <si>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</si>
  <si>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</si>
  <si>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</si>
  <si>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</si>
  <si>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</si>
  <si>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</si>
  <si>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</si>
  <si>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</si>
  <si>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</si>
  <si>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</si>
  <si>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</si>
  <si>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</si>
  <si>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</si>
  <si>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</si>
  <si>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</si>
  <si>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</si>
  <si>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</si>
  <si>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</si>
  <si>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</si>
  <si>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</si>
  <si>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</si>
  <si>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</si>
  <si>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</si>
  <si>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</si>
  <si>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</si>
  <si>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</si>
  <si>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</si>
  <si>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</si>
  <si>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</si>
  <si>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</si>
  <si>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</si>
  <si>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</si>
  <si>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</si>
  <si>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</si>
  <si>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</si>
  <si>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</si>
  <si>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</si>
  <si>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</si>
  <si>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</si>
  <si>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</si>
  <si>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</si>
  <si>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</si>
  <si>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</si>
  <si>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</si>
  <si>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</si>
  <si>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</si>
  <si>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</si>
  <si>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</si>
  <si>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</si>
  <si>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</si>
  <si>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</si>
  <si>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</si>
  <si>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</si>
  <si>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</si>
  <si>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</si>
  <si>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</si>
  <si>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</si>
  <si>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</si>
  <si>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</si>
  <si>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</si>
  <si>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</si>
  <si>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</si>
  <si>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</si>
  <si>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</si>
  <si>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</si>
  <si>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</si>
  <si>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</si>
  <si>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</si>
  <si>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</si>
  <si>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</si>
  <si>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</si>
  <si>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</si>
  <si>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</si>
  <si>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</si>
  <si>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</si>
  <si>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</si>
  <si>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</si>
  <si>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</si>
  <si>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</si>
  <si>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</si>
  <si>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</si>
  <si>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</si>
  <si>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</si>
  <si>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</si>
  <si>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</si>
  <si>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</si>
  <si>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</si>
  <si>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</si>
  <si>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</si>
  <si>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</si>
  <si>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</si>
  <si>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</si>
  <si>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</si>
  <si>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</si>
  <si>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</si>
  <si>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</si>
  <si>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</si>
  <si>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</si>
  <si>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</si>
  <si>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</si>
  <si>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</si>
  <si>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</si>
  <si>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</si>
  <si>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</si>
  <si>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</si>
  <si>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</si>
  <si>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</si>
  <si>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</si>
  <si>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</si>
  <si>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</si>
  <si>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</si>
  <si>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</si>
  <si>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</si>
  <si>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</si>
  <si>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</si>
  <si>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</si>
  <si>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</si>
  <si>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</si>
  <si>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</si>
  <si>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</si>
  <si>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</si>
  <si>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</si>
  <si>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</si>
  <si>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</si>
  <si>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</si>
  <si>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</si>
  <si>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</si>
  <si>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</si>
  <si>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</si>
  <si>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</si>
  <si>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</si>
  <si>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</si>
  <si>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</si>
  <si>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</si>
  <si>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</si>
  <si>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</si>
  <si>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</si>
  <si>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</si>
  <si>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</si>
  <si>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</si>
  <si>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</si>
  <si>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</si>
  <si>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</si>
  <si>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</si>
  <si>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</si>
  <si>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</si>
  <si>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</si>
  <si>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</si>
  <si>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</si>
  <si>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</si>
  <si>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</si>
  <si>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</si>
  <si>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</si>
  <si>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</si>
  <si>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</si>
  <si>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</si>
  <si>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</si>
  <si>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</si>
  <si>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</si>
  <si>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</si>
  <si>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</si>
  <si>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</si>
  <si>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</si>
  <si>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</si>
  <si>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</si>
  <si>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</si>
  <si>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</si>
  <si>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</si>
  <si>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</si>
  <si>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</si>
  <si>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</si>
  <si>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</si>
  <si>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</si>
  <si>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</si>
  <si>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</si>
  <si>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</si>
  <si>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</si>
  <si>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</si>
  <si>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</si>
  <si>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</si>
  <si>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</si>
  <si>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</si>
  <si>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</si>
  <si>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</si>
  <si>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</si>
  <si>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</si>
  <si>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</si>
  <si>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</si>
  <si>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</si>
  <si>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</si>
  <si>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</si>
  <si>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</si>
  <si>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</si>
  <si>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</si>
  <si>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</si>
  <si>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</si>
  <si>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</si>
  <si>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</si>
  <si>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</si>
  <si>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</si>
  <si>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</si>
  <si>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</si>
  <si>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</si>
  <si>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</si>
  <si>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</si>
  <si>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</si>
  <si>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</si>
  <si>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</si>
  <si>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</si>
  <si>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</si>
  <si>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</si>
  <si>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</si>
  <si>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</si>
  <si>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</si>
  <si>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</si>
  <si>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</si>
  <si>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</si>
  <si>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</si>
  <si>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</si>
  <si>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</si>
  <si>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</si>
  <si>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</si>
  <si>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</si>
  <si>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</si>
  <si>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</si>
  <si>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</si>
  <si>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</si>
  <si>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</si>
  <si>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</si>
  <si>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</si>
  <si>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</si>
  <si>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</si>
  <si>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</si>
  <si>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</si>
  <si>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</si>
  <si>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</si>
  <si>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</si>
  <si>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</si>
  <si>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</si>
  <si>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</si>
  <si>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</si>
  <si>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</si>
  <si>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</si>
  <si>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</si>
  <si>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</si>
  <si>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</si>
  <si>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</si>
  <si>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</si>
  <si>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</si>
  <si>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</si>
  <si>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</si>
  <si>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</si>
  <si>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</si>
  <si>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</si>
  <si>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</si>
  <si>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</si>
  <si>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</si>
  <si>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</si>
  <si>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</si>
  <si>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</si>
  <si>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</si>
  <si>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</si>
  <si>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</si>
  <si>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</si>
  <si>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</si>
  <si>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</si>
  <si>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</si>
  <si>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</si>
  <si>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</si>
  <si>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</si>
  <si>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</si>
  <si>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</si>
  <si>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</si>
  <si>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</si>
  <si>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</si>
  <si>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</si>
  <si>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</si>
  <si>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</si>
  <si>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</si>
  <si>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</si>
  <si>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</si>
  <si>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</si>
  <si>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</si>
  <si>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</si>
  <si>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</si>
  <si>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</si>
  <si>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</si>
  <si>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</si>
  <si>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</si>
  <si>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</si>
  <si>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</si>
  <si>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</si>
  <si>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</si>
  <si>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</si>
  <si>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</si>
  <si>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</si>
  <si>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</si>
  <si>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</si>
  <si>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</si>
  <si>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</si>
  <si>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</si>
  <si>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</si>
  <si>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</si>
  <si>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</si>
  <si>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</si>
  <si>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</si>
  <si>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</si>
  <si>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</si>
  <si>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</si>
  <si>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</si>
  <si>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</si>
  <si>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</si>
  <si>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</si>
  <si>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</si>
  <si>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</si>
  <si>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</si>
  <si>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</si>
  <si>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</si>
  <si>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</si>
  <si>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</si>
  <si>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</si>
  <si>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</si>
  <si>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</si>
  <si>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</si>
  <si>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</si>
  <si>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</si>
  <si>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</si>
  <si>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</si>
  <si>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</si>
  <si>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</si>
  <si>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</si>
  <si>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</si>
  <si>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</si>
  <si>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</si>
  <si>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</si>
  <si>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</si>
  <si>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</si>
  <si>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</si>
  <si>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</si>
  <si>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</si>
  <si>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</si>
  <si>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</si>
  <si>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</si>
  <si>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</si>
  <si>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</si>
  <si>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</si>
  <si>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</si>
  <si>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</si>
  <si>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</si>
  <si>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</si>
  <si>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</si>
  <si>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</si>
  <si>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</si>
  <si>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</si>
  <si>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</si>
  <si>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</si>
  <si>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</si>
  <si>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</si>
  <si>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</si>
  <si>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</si>
  <si>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</si>
  <si>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</si>
  <si>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</si>
  <si>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</si>
  <si>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</si>
  <si>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</si>
  <si>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</si>
  <si>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</si>
  <si>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</si>
  <si>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</si>
  <si>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</si>
  <si>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</si>
  <si>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</si>
  <si>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</si>
  <si>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</si>
  <si>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</si>
  <si>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</si>
  <si>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</si>
  <si>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</si>
  <si>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</si>
  <si>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</si>
  <si>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</si>
  <si>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</si>
  <si>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</si>
  <si>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</si>
  <si>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</si>
  <si>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</si>
  <si>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</si>
  <si>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</si>
  <si>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</si>
  <si>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</si>
  <si>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</si>
  <si>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</si>
  <si>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</si>
  <si>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</si>
  <si>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</si>
  <si>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</si>
  <si>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</si>
  <si>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</si>
  <si>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</si>
  <si>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</si>
  <si>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</si>
  <si>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</si>
  <si>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</si>
  <si>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</si>
  <si>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</si>
  <si>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</si>
  <si>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</si>
  <si>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</si>
  <si>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</si>
  <si>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</si>
  <si>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</si>
  <si>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</si>
  <si>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</si>
  <si>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</si>
  <si>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</si>
  <si>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</si>
  <si>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</si>
  <si>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</si>
  <si>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</si>
  <si>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</si>
  <si>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</si>
  <si>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</si>
  <si>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</si>
  <si>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</si>
  <si>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</si>
  <si>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</si>
  <si>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</si>
  <si>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</si>
  <si>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</si>
  <si>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</si>
  <si>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</si>
  <si>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</si>
  <si>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</si>
  <si>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</si>
  <si>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</si>
  <si>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</si>
  <si>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</si>
  <si>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</si>
  <si>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</si>
  <si>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</si>
  <si>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</si>
  <si>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</si>
  <si>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</si>
  <si>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</si>
  <si>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</si>
  <si>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</si>
  <si>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</si>
  <si>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</si>
  <si>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</si>
  <si>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</si>
  <si>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</si>
  <si>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</si>
  <si>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</si>
  <si>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</si>
  <si>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</si>
  <si>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</si>
  <si>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</si>
  <si>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</si>
  <si>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</si>
  <si>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</si>
  <si>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</si>
  <si>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</si>
  <si>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</si>
  <si>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</si>
  <si>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</si>
  <si>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</si>
  <si>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</si>
  <si>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</si>
  <si>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</si>
  <si>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</si>
  <si>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</si>
  <si>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</si>
  <si>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</si>
  <si>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</si>
  <si>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</si>
  <si>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</si>
  <si>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</si>
  <si>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</si>
  <si>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</si>
  <si>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</si>
  <si>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</si>
  <si>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</si>
  <si>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</si>
  <si>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</si>
  <si>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</si>
  <si>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</si>
  <si>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</si>
  <si>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</si>
  <si>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</si>
  <si>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</si>
  <si>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</si>
  <si>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</si>
  <si>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</si>
  <si>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</si>
  <si>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</si>
  <si>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</si>
  <si>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</si>
  <si>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</si>
  <si>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</si>
  <si>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</si>
  <si>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</si>
  <si>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</si>
  <si>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</si>
  <si>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</si>
  <si>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</si>
  <si>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</si>
  <si>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</si>
  <si>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</si>
  <si>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</si>
  <si>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</si>
  <si>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</si>
  <si>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</si>
  <si>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</si>
  <si>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</si>
  <si>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</si>
  <si>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</si>
  <si>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</si>
  <si>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</si>
  <si>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</si>
  <si>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</si>
  <si>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</si>
  <si>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</si>
  <si>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</si>
  <si>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</si>
  <si>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</si>
  <si>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</si>
  <si>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</si>
  <si>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</si>
  <si>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</si>
  <si>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</si>
  <si>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</si>
  <si>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</si>
  <si>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</si>
  <si>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</si>
  <si>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</si>
  <si>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</si>
  <si>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</si>
  <si>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</si>
  <si>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</si>
  <si>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</si>
  <si>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</si>
  <si>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</si>
  <si>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</si>
  <si>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</si>
  <si>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</si>
  <si>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</si>
  <si>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</si>
  <si>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</si>
  <si>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</si>
  <si>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</si>
  <si>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</si>
  <si>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</si>
  <si>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</si>
  <si>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</si>
  <si>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</si>
  <si>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</si>
  <si>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</si>
  <si>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</si>
  <si>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</si>
  <si>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</si>
  <si>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</si>
  <si>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</si>
  <si>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</si>
  <si>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</si>
  <si>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</si>
  <si>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</si>
  <si>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</si>
  <si>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</si>
  <si>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</si>
  <si>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</si>
  <si>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</si>
  <si>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</si>
  <si>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</si>
  <si>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</si>
  <si>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</si>
  <si>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</si>
  <si>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</si>
  <si>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</si>
  <si>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</si>
  <si>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</si>
  <si>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</si>
  <si>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</si>
  <si>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</si>
  <si>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</si>
  <si>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</si>
  <si>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</si>
  <si>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</si>
  <si>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</si>
  <si>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</si>
  <si>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</si>
  <si>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</si>
  <si>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</si>
  <si>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</si>
  <si>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</si>
  <si>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</si>
  <si>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</si>
  <si>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</si>
  <si>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</si>
  <si>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</si>
  <si>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</si>
  <si>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</si>
  <si>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</si>
  <si>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</si>
  <si>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</si>
  <si>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</si>
  <si>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</si>
  <si>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</si>
  <si>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</si>
  <si>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</si>
  <si>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</si>
  <si>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</si>
  <si>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</si>
  <si>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</si>
  <si>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</si>
  <si>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</si>
  <si>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</si>
  <si>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</si>
  <si>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</si>
  <si>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</si>
  <si>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</si>
  <si>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</si>
  <si>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</si>
  <si>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</si>
  <si>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</si>
  <si>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</si>
  <si>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</si>
  <si>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</si>
  <si>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</si>
  <si>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</si>
  <si>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</si>
  <si>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</si>
  <si>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</si>
  <si>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</si>
  <si>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</si>
  <si>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</si>
  <si>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</si>
  <si>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</si>
  <si>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</si>
  <si>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</si>
  <si>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</si>
  <si>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</si>
  <si>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</si>
  <si>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</si>
  <si>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</si>
  <si>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</si>
  <si>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</si>
  <si>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</si>
  <si>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</si>
  <si>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</si>
  <si>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</si>
  <si>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</si>
  <si>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</si>
  <si>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</si>
  <si>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</si>
  <si>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</si>
  <si>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</si>
  <si>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</si>
  <si>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</si>
  <si>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</si>
  <si>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</si>
  <si>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</si>
  <si>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</si>
  <si>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</si>
  <si>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</si>
  <si>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</si>
  <si>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</si>
  <si>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</si>
  <si>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</si>
  <si>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</si>
  <si>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</si>
  <si>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</si>
  <si>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</si>
  <si>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</si>
  <si>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</si>
  <si>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</si>
  <si>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</si>
  <si>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</si>
  <si>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</si>
  <si>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</si>
  <si>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</si>
  <si>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</si>
  <si>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</si>
  <si>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</si>
  <si>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</si>
  <si>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</si>
  <si>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</si>
  <si>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</si>
  <si>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</si>
  <si>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</si>
  <si>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</si>
  <si>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</si>
  <si>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</si>
  <si>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</si>
  <si>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</si>
  <si>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</si>
  <si>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</si>
  <si>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</si>
  <si>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</si>
  <si>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</si>
  <si>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</si>
  <si>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</si>
  <si>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</si>
  <si>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</si>
  <si>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</si>
  <si>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</si>
  <si>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</si>
  <si>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</si>
  <si>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</si>
  <si>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</si>
  <si>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</si>
  <si>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</si>
  <si>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</si>
  <si>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</si>
  <si>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</si>
  <si>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</si>
  <si>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</si>
  <si>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</si>
  <si>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</si>
  <si>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</si>
  <si>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</si>
  <si>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</si>
  <si>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</si>
  <si>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</si>
  <si>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</si>
  <si>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</si>
  <si>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</si>
  <si>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</si>
  <si>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</si>
  <si>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</si>
  <si>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</si>
  <si>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</si>
  <si>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</si>
  <si>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</si>
  <si>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</si>
  <si>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</si>
  <si>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</si>
  <si>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</si>
  <si>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</si>
  <si>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</si>
  <si>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</si>
  <si>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</si>
  <si>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</si>
  <si>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</si>
  <si>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</si>
  <si>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</si>
  <si>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</si>
  <si>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</si>
  <si>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</si>
  <si>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</si>
  <si>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</si>
  <si>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</si>
  <si>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</si>
  <si>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</si>
  <si>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</si>
  <si>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</si>
  <si>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</si>
  <si>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</si>
  <si>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</si>
  <si>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</si>
  <si>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</si>
  <si>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</si>
  <si>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</si>
  <si>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</si>
  <si>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</si>
  <si>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</si>
  <si>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</si>
  <si>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</si>
  <si>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</si>
  <si>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</si>
  <si>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</si>
  <si>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</si>
  <si>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</si>
  <si>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</si>
  <si>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</si>
  <si>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</si>
  <si>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</si>
  <si>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</si>
  <si>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</si>
  <si>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</si>
  <si>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</si>
  <si>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</si>
  <si>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</si>
  <si>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</si>
  <si>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</si>
  <si>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</si>
  <si>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</si>
  <si>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</si>
  <si>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</si>
  <si>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</si>
  <si>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</si>
  <si>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</si>
  <si>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</si>
  <si>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</si>
  <si>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</si>
  <si>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</si>
  <si>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</si>
  <si>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</si>
  <si>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</si>
  <si>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</si>
  <si>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</si>
  <si>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</si>
  <si>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</si>
  <si>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</si>
  <si>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</si>
  <si>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</si>
  <si>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</si>
  <si>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</si>
  <si>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</si>
  <si>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</si>
  <si>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</si>
  <si>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</si>
  <si>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</si>
  <si>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</si>
  <si>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</si>
  <si>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Liderar el manejo eficiente de los recursos financieros, el seguimiento y control del recaudo, presupuesto, tesorería y contabilidad.</t>
  </si>
  <si>
    <t>NO APLICA</t>
  </si>
  <si>
    <t>ID_PROCESO</t>
  </si>
  <si>
    <t>AB</t>
  </si>
  <si>
    <t>CE</t>
  </si>
  <si>
    <t>CA</t>
  </si>
  <si>
    <t>DE</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</si>
  <si>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</si>
  <si>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</si>
  <si>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</si>
  <si>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</si>
  <si>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</si>
  <si>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</si>
  <si>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</si>
  <si>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</si>
  <si>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</si>
  <si>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</si>
  <si>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</si>
  <si>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</si>
  <si>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</si>
  <si>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</si>
  <si>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</si>
  <si>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</si>
  <si>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</si>
  <si>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</si>
  <si>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</si>
  <si>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</si>
  <si>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</si>
  <si>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</si>
  <si>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</si>
  <si>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</si>
  <si>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</si>
  <si>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</si>
  <si>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</si>
  <si>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</si>
  <si>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</si>
  <si>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</si>
  <si>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</si>
  <si>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</si>
  <si>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</si>
  <si>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</si>
  <si>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</si>
  <si>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</si>
  <si>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</si>
  <si>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</si>
  <si>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</si>
  <si>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</si>
  <si>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</si>
  <si>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</si>
  <si>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</si>
  <si>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</si>
  <si>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</si>
  <si>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</si>
  <si>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</si>
  <si>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</si>
  <si>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</si>
  <si>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</si>
  <si>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</si>
  <si>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</si>
  <si>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</si>
  <si>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</si>
  <si>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</si>
  <si>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</si>
  <si>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</si>
  <si>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</si>
  <si>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</si>
  <si>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</si>
  <si>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</si>
  <si>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</si>
  <si>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</si>
  <si>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</si>
  <si>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</si>
  <si>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</si>
  <si>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</si>
  <si>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</si>
  <si>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</si>
  <si>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</si>
  <si>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</si>
  <si>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</si>
  <si>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</si>
  <si>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</si>
  <si>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</si>
  <si>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</si>
  <si>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</si>
  <si>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</si>
  <si>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</si>
  <si>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</si>
  <si>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</si>
  <si>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</si>
  <si>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</si>
  <si>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</si>
  <si>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</si>
  <si>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</si>
  <si>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</si>
  <si>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</si>
  <si>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</si>
  <si>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</si>
  <si>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</si>
  <si>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</si>
  <si>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</si>
  <si>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</si>
  <si>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</si>
  <si>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</si>
  <si>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</si>
  <si>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</si>
  <si>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</si>
  <si>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</si>
  <si>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</si>
  <si>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</si>
  <si>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</si>
  <si>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</si>
  <si>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</si>
  <si>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</si>
  <si>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</si>
  <si>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</si>
  <si>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</si>
  <si>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</si>
  <si>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</si>
  <si>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</si>
  <si>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</si>
  <si>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</si>
  <si>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</si>
  <si>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</si>
  <si>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</si>
  <si>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</si>
  <si>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</si>
  <si>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</si>
  <si>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</si>
  <si>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</si>
  <si>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</si>
  <si>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</si>
  <si>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</si>
  <si>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</si>
  <si>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</si>
  <si>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</si>
  <si>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</si>
  <si>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</si>
  <si>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</si>
  <si>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</si>
  <si>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</si>
  <si>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</si>
  <si>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</si>
  <si>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</si>
  <si>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</si>
  <si>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</si>
  <si>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</si>
  <si>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</si>
  <si>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</si>
  <si>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</si>
  <si>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</si>
  <si>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</si>
  <si>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</si>
  <si>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</si>
  <si>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</si>
  <si>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</si>
  <si>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</si>
  <si>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</si>
  <si>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</si>
  <si>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</si>
  <si>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</si>
  <si>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</si>
  <si>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</si>
  <si>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</si>
  <si>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</si>
  <si>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</si>
  <si>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</si>
  <si>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</si>
  <si>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</si>
  <si>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</si>
  <si>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</si>
  <si>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</si>
  <si>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</si>
  <si>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</si>
  <si>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</si>
  <si>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</si>
  <si>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</si>
  <si>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</si>
  <si>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</si>
  <si>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</si>
  <si>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</si>
  <si>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</si>
  <si>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</si>
  <si>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RESULTADO EVALUACION DE LA EJECUCION</t>
  </si>
  <si>
    <t>Criterios de Calificación</t>
  </si>
  <si>
    <t>Calificación</t>
  </si>
  <si>
    <t>CALIFICACION DEL CONJUNTO DE CONTROLES</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</si>
  <si>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</si>
  <si>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</si>
  <si>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</si>
  <si>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</si>
  <si>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</si>
  <si>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</si>
  <si>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</si>
  <si>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</si>
  <si>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</si>
  <si>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</si>
  <si>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</si>
  <si>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</si>
  <si>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</si>
  <si>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</si>
  <si>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</si>
  <si>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</si>
  <si>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</si>
  <si>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</si>
  <si>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</si>
  <si>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</si>
  <si>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</si>
  <si>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</si>
  <si>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</si>
  <si>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</si>
  <si>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</si>
  <si>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</si>
  <si>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</si>
  <si>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</si>
  <si>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</si>
  <si>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</si>
  <si>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</si>
  <si>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</si>
  <si>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</si>
  <si>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</si>
  <si>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</si>
  <si>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</si>
  <si>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</si>
  <si>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</si>
  <si>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</si>
  <si>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</si>
  <si>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</si>
  <si>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</si>
  <si>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</si>
  <si>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</si>
  <si>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</si>
  <si>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</si>
  <si>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</si>
  <si>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</si>
  <si>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</si>
  <si>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</si>
  <si>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</si>
  <si>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</si>
  <si>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Asesorar, diseñar e implementar estrategias de comunicación para la movilidad y pedagogía social en la promoción de la garantía de derechos de las niñas, niños, adolescentes y las familias, así como divulgar la gestión del ICBF y posicionar su imagen.</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</si>
  <si>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</si>
  <si>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</si>
  <si>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</si>
  <si>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</si>
  <si>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</si>
  <si>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</si>
  <si>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</si>
  <si>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</si>
  <si>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</si>
  <si>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</si>
  <si>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</si>
  <si>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</si>
  <si>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</si>
  <si>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</si>
  <si>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</si>
  <si>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</si>
  <si>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</si>
  <si>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</si>
  <si>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</si>
  <si>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</si>
  <si>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</si>
  <si>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</si>
  <si>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</si>
  <si>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</si>
  <si>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</si>
  <si>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</si>
  <si>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</si>
  <si>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</si>
  <si>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</si>
  <si>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</si>
  <si>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</si>
  <si>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</si>
  <si>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</si>
  <si>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</si>
  <si>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</si>
  <si>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</si>
  <si>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</si>
  <si>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</si>
  <si>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</si>
  <si>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</si>
  <si>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</si>
  <si>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</si>
  <si>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</si>
  <si>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</si>
  <si>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</si>
  <si>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</si>
  <si>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</si>
  <si>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</si>
  <si>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</si>
  <si>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</si>
  <si>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</si>
  <si>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</si>
  <si>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</si>
  <si>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</si>
  <si>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</si>
  <si>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</si>
  <si>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</si>
  <si>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</si>
  <si>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</si>
  <si>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</si>
  <si>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</si>
  <si>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</si>
  <si>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</si>
  <si>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</si>
  <si>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</si>
  <si>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</si>
  <si>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</si>
  <si>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</si>
  <si>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</si>
  <si>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</si>
  <si>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</si>
  <si>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</si>
  <si>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</si>
  <si>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</si>
  <si>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</si>
  <si>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</si>
  <si>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</si>
  <si>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</si>
  <si>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</si>
  <si>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</si>
  <si>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</si>
  <si>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</si>
  <si>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</si>
  <si>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</si>
  <si>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</si>
  <si>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</si>
  <si>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</si>
  <si>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</si>
  <si>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</si>
  <si>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</si>
  <si>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</si>
  <si>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</si>
  <si>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</si>
  <si>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</si>
  <si>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</si>
  <si>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</si>
  <si>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</si>
  <si>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</si>
  <si>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</si>
  <si>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</si>
  <si>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</si>
  <si>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</si>
  <si>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</si>
  <si>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</si>
  <si>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</si>
  <si>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</si>
  <si>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</si>
  <si>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</si>
  <si>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</si>
  <si>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</si>
  <si>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</si>
  <si>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</si>
  <si>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</si>
  <si>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</si>
  <si>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</si>
  <si>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</si>
  <si>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</si>
  <si>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</si>
  <si>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</si>
  <si>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</si>
  <si>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</si>
  <si>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</si>
  <si>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</si>
  <si>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</si>
  <si>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</si>
  <si>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MAPA DE  RIESGO INHERENTE EJE DE CALIDAD</t>
  </si>
  <si>
    <t>MAPA DE RIESGO RESIDUAL EJE DE CALIDAD</t>
  </si>
  <si>
    <t>MAPA DE  RIESGO INHERENTE EJE DE CORRUPCIÓN</t>
  </si>
  <si>
    <t>MAPA DE  RIESGO RESIDUAL EJE DE CORRUPCIÓN</t>
  </si>
  <si>
    <t>EFECTIVO (5)</t>
  </si>
  <si>
    <t>MODERADAMENTE EFECTIVO (3)</t>
  </si>
  <si>
    <t>POCO EFECTIVO (1)</t>
  </si>
  <si>
    <t>DISEÑO</t>
  </si>
  <si>
    <t>EJECUCIÓN</t>
  </si>
  <si>
    <t>SOLIDEZ DEL CONTROL</t>
  </si>
  <si>
    <t>CATASTRÓFICO</t>
  </si>
  <si>
    <t>Trimestral</t>
  </si>
  <si>
    <t>Desarticulación del Sistema Integrado de Gestión</t>
  </si>
  <si>
    <t>MEJORA E INNOVACIÓN</t>
  </si>
  <si>
    <t>Clasificación de la Información:
Pública</t>
  </si>
  <si>
    <t>INSTITUTO COLOMBIANO DE BIENESTAR FAMILIAR</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</si>
  <si>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</si>
  <si>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INSTITUTO COLOMBIANO DE BIENESTAR FAMILIAR </t>
  </si>
  <si>
    <t>F1.G3.MI</t>
  </si>
  <si>
    <t>* Recurso humano para el sostenibilidad y mejora del SIGE en los tres nivesles.
* Documentación del SIGE actualizada y disponibilidad en las intranet y la web.
* Administración del riesgo con metodologia en el ICBF-
* Promoción de la cultura de innovación.
* Auditorias internas
* Gestión de acciones de mejora  a traves de la aplicación de ISOLUCION
* Debilidad en la articulación de los ejes del SIGE.
* Falta de conciencia en la generación de servicios no conforme para el mejoramiento continuo.
* Debilidad en la implementación de la administración de riesgos.
* Baja apropiación en las politicas del SIGE.</t>
  </si>
  <si>
    <t>INDICADOR ASOCIADO
TABLERO DE CONTROL</t>
  </si>
  <si>
    <t>INDICADOR OPERATIVO INTERNO</t>
  </si>
  <si>
    <t>5. CONTROL Y REVISION
Primer Cuatrimestre</t>
  </si>
  <si>
    <t>5. CONTROL Y REVISION
Segundo Cuatrimestre</t>
  </si>
  <si>
    <t>5. CONTROL Y REVISION
Tercer Cuatrimestre</t>
  </si>
  <si>
    <t>CZ NAZARETH</t>
  </si>
  <si>
    <t>CZ INIRIDA</t>
  </si>
  <si>
    <t>CZ SAN JOSE DE GUAVIARE</t>
  </si>
  <si>
    <t>CZ MITU</t>
  </si>
  <si>
    <t>CZ PUERTO CARREÑO</t>
  </si>
  <si>
    <t>CZ RESTAURAR</t>
  </si>
  <si>
    <t>CZ LA FLORESTA</t>
  </si>
  <si>
    <t>CZ CREER</t>
  </si>
  <si>
    <t>CZ SOACHA CENTRO</t>
  </si>
  <si>
    <t>CZ RESURGIR</t>
  </si>
  <si>
    <t>CZ MELGAR</t>
  </si>
  <si>
    <t>CZ LETICIA</t>
  </si>
  <si>
    <t>EL CONTROL TIENE ASIGNADO RESPONSABLE2</t>
  </si>
  <si>
    <t>LA DESCRIPCIÓN DEL CONTROL ES CONFIABLE</t>
  </si>
  <si>
    <t>PROPÓSITO DEL CONTROL</t>
  </si>
  <si>
    <t>Prevenir</t>
  </si>
  <si>
    <t>Detectar</t>
  </si>
  <si>
    <t>No es un Control</t>
  </si>
  <si>
    <t xml:space="preserve">EVIDENCIA EN LA EJECUCIÓN DEL CONTROL </t>
  </si>
  <si>
    <t>Completa</t>
  </si>
  <si>
    <t>Incompleta</t>
  </si>
  <si>
    <t>No Existe</t>
  </si>
  <si>
    <t>Proposito del Control</t>
  </si>
  <si>
    <t>PERIODICIDAD DE EJECUCIÓN DEL CONTROL</t>
  </si>
  <si>
    <t>SEGREGACIÓN Y AUTORIDAD DEL RESPONSABLE DEL CONTROL</t>
  </si>
  <si>
    <t>Adecuado</t>
  </si>
  <si>
    <t>Inadecuado</t>
  </si>
  <si>
    <t>El control se ejecuta de manera consistente por parte del responsable.</t>
  </si>
  <si>
    <t>El control se ejecuta algunas veces por parte del responsable.</t>
  </si>
  <si>
    <t>El control no se ejecuta por parte del responsable.</t>
  </si>
  <si>
    <t>SOLIDEZ INDIVIDUAL DE CADA CONTROL</t>
  </si>
  <si>
    <t>DEBIL</t>
  </si>
  <si>
    <t>El conjunto de controles no mitiga el riesgo asociado. Se requiere estudiar la viabilidad de estos controles y tomar acciones a fin de tratar adecuadamente el riesgo, o implementar nuevos controles.</t>
  </si>
  <si>
    <t>Directamente</t>
  </si>
  <si>
    <t>No Disminuye</t>
  </si>
  <si>
    <t>Indirectamente</t>
  </si>
  <si>
    <t>Eje Ambiental</t>
  </si>
  <si>
    <t>Monitoreo y Seguimiento a la Gestión</t>
  </si>
  <si>
    <t>Diseñar, recolectar, sistematizar y analizar los datos y la información generada por los procesos del ICBF en el desarrollo de sus actividades, con el fin de realizar seguimiento a la gestión institucional, y contribuir a la toma de decisiones basada en evidencias y a la mejora continua de la entidad.</t>
  </si>
  <si>
    <t>MS</t>
  </si>
  <si>
    <t>Comunicación Estratégica</t>
  </si>
  <si>
    <t>Adquisición de Bienes y Servicios</t>
  </si>
  <si>
    <t>Adquirir los Bienes y servicios que requiere la entidad para el cumplimiento de su misión institucional, con criterios de calidad, eficiencia y oportunidad bajo los parámetros de ley establecidos.</t>
  </si>
  <si>
    <t>Coordinación y Articulación del SNBF y Agentes</t>
  </si>
  <si>
    <t>Coordinar a los agentes e instancias del Sistema Nacional de Bienestar Familiar para lograr la protección integral de Niños, Niñas, adolescentes y el fortalecimiento familiar, con enfoque diferencial en todo el territorio nacional y gestionar alianzas para apoyar los programas y proyectos del ICBF.</t>
  </si>
  <si>
    <t>Orientar a la entidad en la definición, formulación, y evaluación de las políticas, planes, programas, lineamientos y proyectos para lograr el cumplimiento de la misión institucional y responsabilidades asignadas al Instituto.</t>
  </si>
  <si>
    <t>Gestión de Tecnología e Información</t>
  </si>
  <si>
    <t>Gestión del Talento Humano</t>
  </si>
  <si>
    <t>Atraer, vincular y desarrollar al mejor talento humano garantizando la aplicación de las normas que rigen a los colaboradores para lograr el cumplimiento de los objetivos institucionales.</t>
  </si>
  <si>
    <t>Asesorar jurídicamente los asuntos de carácter misional, estratégico y administrativo del ICBF;  mediante el análisis, el estudio normativo, constitucional y doctrinario, formulando conceptos, estrategias constitucionales, actos administrativos y realizando el cobro coactivo, ejerciendo la defensa judicial, administrativa y extrajudicial del Instituto; para garantizar el efectivo cumplimiento de la misión, los objetivos de la entidad y evitando los riesgos de desviación en la aplicación normativa.</t>
  </si>
  <si>
    <t>Inspección, Vigilancia y Control</t>
  </si>
  <si>
    <t>Realizar inspeccion vigilancia y control de la prestacion de servicio publico de bienestar familiar para determinar las condiciones de cumplimiento de la normatividad vigente de acuerdo a la modalidad de servicio prestado.</t>
  </si>
  <si>
    <t>Mejora e Innovación</t>
  </si>
  <si>
    <t>Liderar la implementación del Sistema de Gestión y fomentar la cultura de la calidad, a través de la generación de estrategias, metodologías y planes, con un enfoque de gestión por procesos y pensamiento basado en riesgos que conduzcan a la mejora continua, innovación, gestión del conocimiento y excelencia en la prestación del Servicio.</t>
  </si>
  <si>
    <t>Promoción y Prevención</t>
  </si>
  <si>
    <t>Liderar de manera articulada el diseño y desarrollo de planes, programas, proyectos y modalidades para la promoción de derechos y la prevención de vulneraciones en el marco de un enfoque integral para la población objetivo del ICBF.</t>
  </si>
  <si>
    <t>Protección</t>
  </si>
  <si>
    <t>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t>
  </si>
  <si>
    <t>Relación con el Ciudadano</t>
  </si>
  <si>
    <t>Acercar el ICBF a la ciudadanía, a través del acceso a la información, los servicios y el impulso a la participación ciudadana.</t>
  </si>
  <si>
    <t>Servicios Administrativos</t>
  </si>
  <si>
    <t>Gestionar, administrar y controlar los recursos, bienes y servicios de apoyo para garantizar la misionalidad del Instituto Colombiano de Bienestar familiar.</t>
  </si>
  <si>
    <t>Versión 4</t>
  </si>
  <si>
    <t>Página 1 de 4</t>
  </si>
  <si>
    <t>Página 2 de 4</t>
  </si>
  <si>
    <t>Página 3 de 4</t>
  </si>
  <si>
    <t>Página 4 de 4</t>
  </si>
  <si>
    <t xml:space="preserve">1. ECONÓMICOS: Disponibilidad de capital, liquidez, mercados financieros, desempleo, competencia._x000D_
2. POLÍTICOS: Cambios de gobierno, legislación, políticas públicas, regulación._x000D_
3. SOCIALES: Demografía, responsabilidad social, orden público._x000D_
4. TECNOLÓGICOS: Avances en tecnología, acceso a sistemas de información_x000D_
externos, gobierno en línea._x000D_
6. COMUNICACIÓN EXTERNA: Mecanismos utilizados para entrar en contacto con los usuarios o ciudadanos, canales establecidos para que el mismo se_x000D_
comunique con la entidad._x000D_
7. ARTICULACIÓN INSTITUCIONAL: Relación con otras entidades públicas, privadas y ONGs._x000D_
</t>
  </si>
  <si>
    <t xml:space="preserve">1. FINANCIEROS: Presupuesto de funcionamiento, recursos de inversión, infraestructura, capacidad instalada._x000D_
2. TALENTO HUMANO: Competencia del personal, disponibilidad del personal, seguridad y salud en el trabajo, toma de conciencia, creencias, valores y principios organizacionales, clima y ambiente laboral._x000D_
3. TECNOLOGÍA: Integridad de datos, disponibilidad de datos y sistemas,_x000D_
desarrollo, producción, mantenimiento de sistemas de información._x000D_
4. ESTRATÉGICOS: Direccionamiento estratégico (normas, directrices y modelos adoptados por el instituto para lograr su objetivo misional), planeación institucional, liderazgo, organizacion de las dependencias, grupos de trabajo, definición de funciones, roles y responsabilidades, articulación interna, trabajo en equipo, rendición de cuentas._x000D_
5. COMUNICACIÓN INTERNA: Canales utilizados y su efectividad, flujo de la información necesaria para el desarrollo de la operación._x000D_
</t>
  </si>
  <si>
    <t xml:space="preserve">1. DISEÑO DEL PROCESO: claridad en la descripción del alcance y objetivo del proceso._x000D_
2. INTERACCIONES CON OTROS PROCESOS: relación precisa con otros procesos en cuanto a insumos, proveedores, productos, usuarios o clientes._x000D_
3. TRANSVERSALIDAD: procesos que determinan lineamientos necesarios para el desarrollo de todos los procesos de la entidad._x000D_
4. PROCEDIMIENTOS ASOCIADOS: pertinencia en los procedimientos que desarrollan los procesos._x000D_
5. RESPONSABLES DEL PROCESO: grado de autoridad y responsabilidad de los funcionarios frente al proceso._x000D_
6. COMUNICACIÓN ENTRE LOS PROCESOS: efectividad en los flujos de información determinados en la interacción de los procesos._x000D_
7. ACTIVOS DE SEGURIDAD DIGITAL DEL PROCESO: información, aplicaciones, hardware entre otros, que se deben proteger para garantizar el funcionamiento interno de cada proceso, como de cara al ciudadano._x000D_
8. CAPACIDAD: Es el conjunto de recursos (talento humano, infraestructura, ambiente para la operación de los procesos) con los que cuenta el proceso para el desarrollo de su objetivo, su implementación, mantenimiento y mejora continua._x000D_
9. GESTIÓN DEL CONOCIMIENTO: Se refiere a la manera en la que el proceso determina y gestiona el conocimiento necesario para su operación y el logro de la conformidad de sus salidas (producto y/o servicio)._x000D_
10. EJECUCCIÓN: Hace referencia a la inmediatez y facilidad que tiene el proceso para gestionar y tramitar las actividades planteadas orientadas al logro de su objetivo o razón de ser._x000D_
</t>
  </si>
  <si>
    <t xml:space="preserve">Amenazas contra su vida o su familia
Incumplimiento de la normatividad legal vigente
Intereses personales
Falta de apropiación en los Defensores de Familia   de  los procesos de  formación  que se realizan a los profesionales.
Inasistencia de los Servidores Públicos a las actividades de asistencia técnica. </t>
  </si>
  <si>
    <t>La  Defensoría de Familia adopta decisiones que no responde a la realidad probatoria y fáctica.</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</si>
  <si>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</si>
  <si>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SI</t>
  </si>
  <si>
    <t>Incumplimientos legales 
Pérdida de Credibilidad 
Sanciones legales 
Vulneración de derechos de los niños, niñas y adolescentes</t>
  </si>
  <si>
    <t>X</t>
  </si>
  <si>
    <t>PA-32
PA-36
PA-37
M5-PM2-01
M5-PM2-03
M5-PM2-04
M5-PM2-05
M5-PM2-07</t>
  </si>
  <si>
    <t>Restricciones en los recursos para prestar la asistencia técnica. 
Desconocimiento de las metodologías, herramientas y/o medios aplicados para la implementación de los Lineamientos Técnicos de SRD y del SRPA por parte de los operadores.
Falta de apropiación, divulgación e implementación de los conocimientos adquiridos mediante la asistencia técnica de los  lineamientos Técnicos   de SRD y del SRPA, por parte de los profesionales de los operadores que ejercen la función en la prestación de los servicios y atención a los niños, niñas, adolescentes y jóvenes en protección y del SRPA.
Falta de coordinación entre profesionales del ICBF que desarrollan actividades relacionadas con la atención de los niños, niñas, adolescentes y jóvenes en protección y del SRPA.</t>
  </si>
  <si>
    <r>
      <t xml:space="preserve">Inadecuada prestación de los servicios y atención a los niños, niñas, adolescentes y jóvenes en protección y del SRPA por parte de los operadores. 
</t>
    </r>
    <r>
      <rPr>
        <i/>
        <sz val="9"/>
        <rFont val="Calibri"/>
        <family val="2"/>
        <scheme val="minor"/>
      </rPr>
      <t>RESPONSABILIDAD PENAL 
RESTABLECIMIENTO DE DERECHOS.</t>
    </r>
  </si>
  <si>
    <t>Los operadores que atienden a los niños, niñas, adolescentes y jóvenes en protección y del SRPA no desarrollan el modelo de atención establecidos para cada modalidad.</t>
  </si>
  <si>
    <t>No hay acción u omisión._x000D_
No hay uso del poder._x000D_
No hay desviación de la gestión de lo público._x000D_
No hay beneficio particular._x000D_
_x000D_
NO ES UN RIESGO DE CORRUPCIÓN</t>
  </si>
  <si>
    <t>NO</t>
  </si>
  <si>
    <r>
      <t xml:space="preserve">PA-42
PA-43
PA-44
PA-45
</t>
    </r>
    <r>
      <rPr>
        <sz val="9"/>
        <color rgb="FFFF0000"/>
        <rFont val="Calibri"/>
        <family val="2"/>
        <scheme val="minor"/>
      </rPr>
      <t>Revisar con la Dirección de Protección ya que actualmente se encuentra en analisis.</t>
    </r>
  </si>
  <si>
    <t>Desconocimiento del proceso,  actividad o procedimiento por parte del Equipo Psicosocial.
Fallas en el proceso de preparación y  selección de familias y de preparacion de los niños, niñas y adolescentes para el encuentro e integración por parte del equipo psicosocial
Imprecisiones u omisiones en el diligenciamiento del Informe integral del  niño, niña y adolescente.</t>
  </si>
  <si>
    <t>Encuentro e integración fallida 
ADOPCIONES</t>
  </si>
  <si>
    <t>En la etapa  del encuentro e  integración entre el niño, niña y adolescente  y la familia no es efectiva, por lo tanto no se continua con el proceso  adopción.</t>
  </si>
  <si>
    <t>NA</t>
  </si>
  <si>
    <t xml:space="preserve">Reporte trimestral del SIM </t>
  </si>
  <si>
    <t>.-Falta de ética profesional
-Intereses personales
-Presión jerárquica
-Trafico de Influencias
-Desconocimiento del proceso, actividad o procedimiento
-Fallas en el proceso de preparación, evaluación y selección de las familias adoptantes.</t>
  </si>
  <si>
    <t>Aprobación de solicitudes de adopción sin el cumplimiento de requisitos
ADOPCIONES</t>
  </si>
  <si>
    <t>Aprobar la solicitud de una familia residente en Colombia o en el extranjero sin el cumplimiento de los requisitos establecidos en la ley y el lineamiento técnico administrativo del programa de adopciones.</t>
  </si>
  <si>
    <t>.- Amenaza de los derechos de los niños, niñas y adolescentes.
- Vulneración de los derechos de las familias adoptantes que cumplen con los requisitos.
- Pérdida de Credibilidad
- Perdida de Imagen  y reputación  
- Incumplimientos legales 
- Sanciones legales</t>
  </si>
  <si>
    <t>Omisión de solicitudes de adopción aprobadas
ADOPCIONES</t>
  </si>
  <si>
    <t xml:space="preserve">.-Falta de ética profesional
-Intereses personales
-Presión jerárquica
-Trafico de Influencias
-cohecho
- Deficiencia o ausencia en el registro de información en la herramienta tecnológica
</t>
  </si>
  <si>
    <t xml:space="preserve">
Excluir en los comités de adopciones familias ya aprobadas para adopción, favoreciendo a otras, sin tener en cuenta los criterios de selección para la posible asignación de un niño, niña y adolescente.</t>
  </si>
  <si>
    <t>.- Vulneración de los derechos de las familias adoptantes 
- Pérdida de Credibilidad
- Perdida de Imagen  y reputación  
- Violación al debido proceso</t>
  </si>
  <si>
    <t>Las categorias afectadas son: _x000D_
-Proceso _x000D_
_x000D_
Total Categorias: 1</t>
  </si>
  <si>
    <t>Las preguntas contestadas afirmativamente fueron: _x000D_
1 - 2 - 3 - 5 - 10 - 12 - 13 - 14 - 17 - 18_x000D_
_x000D_
Total de preguntas: 10</t>
  </si>
  <si>
    <t>PR3</t>
  </si>
  <si>
    <t>Fortalecer la aplicación y apropiación del  anexo 15 "Preparación del niño para el encuentro y la adopción" y el cumplimiento del paso 8,  numeral 4. Asignación de familia a niño , niña o adolescente del lineamiento técnico administrativo del programa de adopciones</t>
  </si>
  <si>
    <t xml:space="preserve">Subdirector de Adopciones
Comité de Adopciones
Defensor de Familia
</t>
  </si>
  <si>
    <t>PR4+</t>
  </si>
  <si>
    <t>Implementación del reporte automático “semáforo tramite de adopción” y seguimiento al proceso de preparación, evaluación y selección de familias residentes en Colombia</t>
  </si>
  <si>
    <t>Comité de Adopciones con la participación de manera virtual como invitada el Enlace Regional de LA Subdirección Adopciones</t>
  </si>
  <si>
    <t>Comité de Adopciones</t>
  </si>
  <si>
    <t>Subdirector de Adopciones</t>
  </si>
  <si>
    <t>PR5+</t>
  </si>
  <si>
    <t xml:space="preserve">Implementación de reporte automático de cruces nacionales y seguimiento a las familias residentes en Colombia y en el exterior. </t>
  </si>
  <si>
    <t>PR2</t>
  </si>
  <si>
    <t>Seguimiento a la implementación de los lineamientos.</t>
  </si>
  <si>
    <t>Analisis de informes de asistencia tecnica</t>
  </si>
  <si>
    <t>Director de Protección</t>
  </si>
  <si>
    <t>Subdirector Tecnico de Responsabilidad Penal</t>
  </si>
  <si>
    <t>Las categorias afectadas son: _x000D_
-Proceso -Imagen -Intervención _x000D_
_x000D_
Total Categorias: 3</t>
  </si>
  <si>
    <t xml:space="preserve">Decisiones no correspondientes al acervo probatorio
RESTABLECIMIENTO DE DERECHOS 
Coordinación de Autoridades Administrativas  </t>
  </si>
  <si>
    <t>Amaneza y/o vulneración de los derechos  de los niños, niñas, adolescentes y jóvenes en protección y del SRPA.
Motines, asonadas y evasiones
pérdida de credibilidad, imagen  y reputación e incumplimientos y sanciones legales.</t>
  </si>
  <si>
    <t>Realizar el seguimiento mensual al número de encuentros e integraciones fallidas presentadas en el nivel regional. 
Determinando como rangos de tolerancia los siguientes estableciendo asi  si se materializa el riesgo, teniendo como base  el volumen de niños adoptados por año y el numero reducido de integraciones fallidas: 
0-2% aceptable ( no se materializa)
&gt;2% se materializa el riesgo</t>
  </si>
  <si>
    <t>Sensibilización a los Comités de Adopciones frente a la importancia de realizar revisión permanente a las solitudes de adopción en proceso de preparación y evaluación para el cumplimiento de todos los requisitos</t>
  </si>
  <si>
    <t>Sensibilización a los Comités de Adopciones frente a la importancia de llevar el control del número de familias aprobadas por rango de edad que tiene la regional</t>
  </si>
  <si>
    <r>
      <rPr>
        <b/>
        <sz val="10"/>
        <color theme="1"/>
        <rFont val="Calibri"/>
        <family val="2"/>
        <scheme val="minor"/>
      </rPr>
      <t xml:space="preserve">RESTABLECIMIENTO DE DERECHOS </t>
    </r>
    <r>
      <rPr>
        <sz val="10"/>
        <color theme="1"/>
        <rFont val="Calibri"/>
        <family val="2"/>
        <scheme val="minor"/>
      </rPr>
      <t xml:space="preserve">
Diseñar  y desarrollar el Plan de Asistencia Técnica  sobre los lineamientos técnicos  para las modalidades de restablecimiento de derechos  y Formular acciones de mejora con las Regionales donde se esté incumpliendo. 
</t>
    </r>
    <r>
      <rPr>
        <b/>
        <sz val="10"/>
        <color theme="1"/>
        <rFont val="Calibri"/>
        <family val="2"/>
        <scheme val="minor"/>
      </rPr>
      <t>RESPONSABILIDAD PENAL</t>
    </r>
    <r>
      <rPr>
        <sz val="10"/>
        <color theme="1"/>
        <rFont val="Calibri"/>
        <family val="2"/>
        <scheme val="minor"/>
      </rPr>
      <t xml:space="preserve"> 
Socialización  de los cambios en los lineamientos  con las 33 regioanles, equipo de trabajo de la SRP y enbtidades operadoras. </t>
    </r>
  </si>
  <si>
    <t>MATRIZ DE RIESGOS DE CALIDAD, CORRUPCIÓN Y AMBIENTAL</t>
  </si>
  <si>
    <t xml:space="preserve">
SRD 
sede
1. 01/02/2019
2. 01/03/2019
3. 01/02/2019
Regional
1. 01/02/2019
2. 01/03/2019
SRP
sede
1. 01/02/2019
2. 15/02/2019
3. 15/02/2019
4. 15/02/2019
Regional
1. 01/02/2019
2. 01/03/2019
</t>
  </si>
  <si>
    <t xml:space="preserve">
SRD 
 sede
1. 28/02/2019
2. 30/11/2019
3. 30/11/2019
regional
1. 28/02/2019
2. 30/11/2019
SRP
sede
1. 28/02/2019
2. 15/12/2019
3. 15/12/2019
4. 15/12/2019
regional
1. 28/02/2019
2. 15/12/2019
</t>
  </si>
  <si>
    <t xml:space="preserve">SRD
sede
1. Equipo de la Subdireción de Restablecimiento de Derechos
2.Equipo de la Subdireción de Restablecimiento de Derechos
3. Equipo de la Subdireción de Restablecimiento de Derechos
regional
1. Grupo de asistencia técnica de la Regional 
2. Grupo de asistencia técnica de la Regional 
SRPA
sede
1. Equipo de la Subdireción de Responsabilidad Penal
2. Equipo de la Subdireción de Responsabilidad Penal
3. Equipo de la Subdireción de Resposnabilidad Penal
4. Equipo de la Subdireción de Responsabilidad Penal
regional
1. Grupo de asistencia técnica de la Regional 
2. Grupo de asistencia técnica de la Regional </t>
  </si>
  <si>
    <r>
      <t xml:space="preserve">SRD
sede
1. Plan de asistencia técnica
2. Listados de asistencia e informes de comisión
3. Acciones de Mejora (AC, SNC) cargas en ISOLUCIÓN
Regional
1. Plan de asistencia técnica
2. Listados de asistencia
</t>
    </r>
    <r>
      <rPr>
        <sz val="10"/>
        <color rgb="FFFF0000"/>
        <rFont val="Calibri"/>
        <family val="2"/>
        <scheme val="minor"/>
      </rPr>
      <t xml:space="preserve">
</t>
    </r>
    <r>
      <rPr>
        <sz val="10"/>
        <color theme="1"/>
        <rFont val="Calibri"/>
        <family val="2"/>
        <scheme val="minor"/>
      </rPr>
      <t xml:space="preserve">
SRPA 
1. Plan de Asistencia Técnica Nacional.
2. Listas de asistencia e informes de comision.
3. Informes de comisión.
4. Acciones de Mejora (AC, SNC) cargas en ISOLUCIÓN. 
Regional
1. Plan de asistencia técnica
2. Listados de asistencia
</t>
    </r>
  </si>
  <si>
    <t xml:space="preserve">Sede
1. Equpo de profesionales de la Subdireccion de Adpociones
Regional
1. Comité de adopciones 
</t>
  </si>
  <si>
    <r>
      <rPr>
        <b/>
        <sz val="10"/>
        <color theme="1"/>
        <rFont val="Calibri"/>
        <family val="2"/>
        <scheme val="minor"/>
      </rPr>
      <t xml:space="preserve">RESTABLECIMIENTO DE DERECHOS 
Sede: 
</t>
    </r>
    <r>
      <rPr>
        <sz val="10"/>
        <color theme="1"/>
        <rFont val="Calibri"/>
        <family val="2"/>
        <scheme val="minor"/>
      </rPr>
      <t xml:space="preserve">1. Diseñar el Plan de Asistencia Técnica, para la asesoría, orientación y acompañamiento técnico a las 33 Regionales y Operadores de las modalidades para el restablecimiento de derechos sobre los lineamientos técnicos vigentes.
2. Desarrollar el Plan de Asistencia Técnica, sobre los lineamientos técnicos  para las modalidades de restablecimiento de derechos. 
3. Formular acciones de mejora con las Regionales donde se esté incumpliendo lo establecido en los Lineamientos Técnicos , para la adecuada prestación de los de los servicios y la atención de los niños, niñas y adolescentes ubicados en las modalidades para el restablecimiento de derechos de acuerdo con los resultados obtenidos en las visitas de seguimiento a la implementacion de lineamientos, e Inspecciòn , Vigilancia y Control.
</t>
    </r>
    <r>
      <rPr>
        <b/>
        <sz val="10"/>
        <color theme="1"/>
        <rFont val="Calibri"/>
        <family val="2"/>
        <scheme val="minor"/>
      </rPr>
      <t xml:space="preserve">Regional: </t>
    </r>
    <r>
      <rPr>
        <sz val="10"/>
        <color theme="1"/>
        <rFont val="Calibri"/>
        <family val="2"/>
        <scheme val="minor"/>
      </rPr>
      <t xml:space="preserve">
1. Diseñar el Plan de Asistencia Técnica, para la asesoría, orientación y acompañamiento técnico a las partes interesadas de  las modalidades para el restablecimiento de derechos sobre los lineamientos técnicos vigentes.
2. Desarrollar el Plan de Asistencia Técnica, sobre los lineamientos técnicos  para las modalidades de restablecimiento de derechos. 
</t>
    </r>
    <r>
      <rPr>
        <b/>
        <sz val="10"/>
        <color theme="1"/>
        <rFont val="Calibri"/>
        <family val="2"/>
        <scheme val="minor"/>
      </rPr>
      <t xml:space="preserve">RESPONSABILIDAD PENAL 
Sede: </t>
    </r>
    <r>
      <rPr>
        <sz val="10"/>
        <color theme="1"/>
        <rFont val="Calibri"/>
        <family val="2"/>
        <scheme val="minor"/>
      </rPr>
      <t xml:space="preserve">
1. Diseñar el plan de asistencia Técnica para la asesoría, orientación y acompañamiento técnico a las 33  Regionales y Operadores del SRPA, sobre los lineamientos técnicos del SRPA y la normatividad vigente.
2. Desarrollar el Plan de Asistencia Técnica, tenieniendo en cuenta  los lineamientos técnicos para lo servicios de la SRPA y la normatividad vigente.
3. Realizar visitas a las regionales y a los operadores del la SRPA, para  verificar que se esta brindando una adecuada prestación  y atención de los servicios a los adolescentes y jóvenes que se encuentran dentro del sistema, de acuerdo con lo estipulado en los lineamientos técnicos del SRPA.
4. Formular acciones de mejora (AC, SNC y NCS) a las regionales donde se esté incumpliendo lo establecido en los lineamientos técnicos del SRPA, para la adecuada prestación de los servicios y la atención de los  adolescentes y jóvenes  que se encuentran dentro del sistema.
</t>
    </r>
    <r>
      <rPr>
        <b/>
        <sz val="10"/>
        <color theme="1"/>
        <rFont val="Calibri"/>
        <family val="2"/>
        <scheme val="minor"/>
      </rPr>
      <t xml:space="preserve">
Regional:</t>
    </r>
    <r>
      <rPr>
        <sz val="10"/>
        <color theme="1"/>
        <rFont val="Calibri"/>
        <family val="2"/>
        <scheme val="minor"/>
      </rPr>
      <t xml:space="preserve">
1. Diseñar el plan de asistencia Técnica para la asesoría, orientación y acompañamiento técnico a las partes interesadas en el SRPA, sobre los lineamientos técnicos del SRPA y la normatividad vigente.
2. Desarrollar el Plan de Asistencia Técnica, tenieniendo en cuenta  los lineamientos técnicos para lo servicios de la SRPA y la normatividad vigente.</t>
    </r>
  </si>
  <si>
    <t>Sede
1. 01/02/2018
Regional
1. 01/02/2018</t>
  </si>
  <si>
    <t xml:space="preserve"> Sede
 1. 15/12/2018
regional
 1. 15/12/2018
</t>
  </si>
  <si>
    <t xml:space="preserve">Sede
1. Reporte
Regional 
1. Reporte
</t>
  </si>
  <si>
    <t xml:space="preserve">Sede 
1. Acta de Comité de adopciones
Regional
1. Acta de Comité de adopciones
</t>
  </si>
  <si>
    <t xml:space="preserve">Sede 
1. 30/11/2019
Regional
1. 30/11/2019
</t>
  </si>
  <si>
    <t xml:space="preserve">Sede 
1. 01/03/2019
Regional
1. 01/03/2019
</t>
  </si>
  <si>
    <t xml:space="preserve">Sede 
1. Equipo de enlaces regionales de la Subdirección de Adopciones 
Regional 
1. Comité de adopciones
</t>
  </si>
  <si>
    <t>Sede
1. Equipo de enlaces regionales de la Subdirección de Adopciones 
Regional 
1. Comité de adopciones</t>
  </si>
  <si>
    <t xml:space="preserve">Sede 
1. Acta de Comité de adopciones
Regional
1. Acta de Comité de adopciones
</t>
  </si>
  <si>
    <r>
      <rPr>
        <b/>
        <sz val="10"/>
        <color theme="1"/>
        <rFont val="Calibri"/>
        <family val="2"/>
        <scheme val="minor"/>
      </rPr>
      <t xml:space="preserve">Sede: 
 </t>
    </r>
    <r>
      <rPr>
        <sz val="10"/>
        <color theme="1"/>
        <rFont val="Calibri"/>
        <family val="2"/>
        <scheme val="minor"/>
      </rPr>
      <t xml:space="preserve">1. Realizar el seguimiento mensual al número de encuentros e integraciones fallidas presentadas en el nivel regional. 
Determinando como rangos de tolerancia los siguientes estableciendo asi  si se materializa el riesgo, teniendo como base  el volumen de niños adoptados por año y el número reducido de integraciones fallidas: 
0-2% aceptable ( no se materializa)
&gt;2% se materializa el riesgo
</t>
    </r>
    <r>
      <rPr>
        <b/>
        <sz val="10"/>
        <color theme="1"/>
        <rFont val="Calibri"/>
        <family val="2"/>
        <scheme val="minor"/>
      </rPr>
      <t xml:space="preserve">Regional:
</t>
    </r>
    <r>
      <rPr>
        <sz val="10"/>
        <color theme="1"/>
        <rFont val="Calibri"/>
        <family val="2"/>
        <scheme val="minor"/>
      </rPr>
      <t xml:space="preserve">1. Realizar el seguimiento mensual al número de encuentros e integraciones fallidas presentadas en el nivel regional. 
Determinando como rangos de tolerancia los siguientes estableciendo asi  si se materializa el riesgo, teniendo como base  el volumen de niños adoptados por año y el número reducido de integraciones fallidas: 
0-2% aceptable ( no se materializa)
&gt;2% se materializa el riesgo
</t>
    </r>
  </si>
  <si>
    <r>
      <t xml:space="preserve"> </t>
    </r>
    <r>
      <rPr>
        <b/>
        <sz val="10"/>
        <color theme="1"/>
        <rFont val="Calibri"/>
        <family val="2"/>
        <scheme val="minor"/>
      </rPr>
      <t>Sede:</t>
    </r>
    <r>
      <rPr>
        <sz val="10"/>
        <color theme="1"/>
        <rFont val="Calibri"/>
        <family val="2"/>
        <scheme val="minor"/>
      </rPr>
      <t xml:space="preserve">
1. Realizar sesion de sensibilizacion a los Comités de Adopciones regionales 
</t>
    </r>
    <r>
      <rPr>
        <b/>
        <sz val="10"/>
        <color theme="1"/>
        <rFont val="Calibri"/>
        <family val="2"/>
        <scheme val="minor"/>
      </rPr>
      <t>Regional:</t>
    </r>
    <r>
      <rPr>
        <sz val="10"/>
        <color theme="1"/>
        <rFont val="Calibri"/>
        <family val="2"/>
        <scheme val="minor"/>
      </rPr>
      <t xml:space="preserve">
1. Realizar sesión de sensibilizacion a los centros zonales
</t>
    </r>
  </si>
  <si>
    <r>
      <rPr>
        <b/>
        <sz val="10"/>
        <color theme="1"/>
        <rFont val="Calibri"/>
        <family val="2"/>
        <scheme val="minor"/>
      </rPr>
      <t xml:space="preserve"> Sede:
</t>
    </r>
    <r>
      <rPr>
        <sz val="10"/>
        <color theme="1"/>
        <rFont val="Calibri"/>
        <family val="2"/>
        <scheme val="minor"/>
      </rPr>
      <t xml:space="preserve">1. Realizar sesión de sensibilización a los Comités de Adopciones regionales 
</t>
    </r>
    <r>
      <rPr>
        <b/>
        <sz val="10"/>
        <color theme="1"/>
        <rFont val="Calibri"/>
        <family val="2"/>
        <scheme val="minor"/>
      </rPr>
      <t>Regional:</t>
    </r>
    <r>
      <rPr>
        <sz val="10"/>
        <color theme="1"/>
        <rFont val="Calibri"/>
        <family val="2"/>
        <scheme val="minor"/>
      </rPr>
      <t xml:space="preserve">
1. Realizar seguimiento a los reportes de cruces nacionales</t>
    </r>
  </si>
  <si>
    <t>Las preguntas contestadas afirmativamente fueron: _x000D_
2 - 3 - 5 - 10 - 12 - 18_x000D_
_x000D_
Total de preguntas: 6</t>
  </si>
  <si>
    <t>PR1+</t>
  </si>
  <si>
    <t>• Fortalecimiento al grupo de Defensorías de Familia en el proceso Administrativo de Restablecimiento de Derechos y temáticas afines mediante capacitaciones  y sensibilizaciones.</t>
  </si>
  <si>
    <t xml:space="preserve">• Director de Protección
• Coordinador de Autoridades Administrativas
• Defensorías de Familia 
• Director Regional 
• Coordinador de Asistencia Técnica o de protección </t>
  </si>
  <si>
    <t>• Comité Consultivo de Restablecimiento de Derechos</t>
  </si>
  <si>
    <t>• Constatar el cumplimiento del debido proceso en los Procesos Administrativos de Restablecimiento de Derechos, previamente a que se lleve a cabo la audiencia de pruebas y fallo</t>
  </si>
  <si>
    <t>• Lineamientos Técnico Administrativos</t>
  </si>
  <si>
    <r>
      <rPr>
        <b/>
        <sz val="10"/>
        <color theme="1"/>
        <rFont val="Calibri"/>
        <family val="2"/>
        <scheme val="minor"/>
      </rPr>
      <t xml:space="preserve">Centro zonal
</t>
    </r>
    <r>
      <rPr>
        <sz val="10"/>
        <color theme="1"/>
        <rFont val="Calibri"/>
        <family val="2"/>
        <scheme val="minor"/>
      </rPr>
      <t xml:space="preserve">1. Construir el cronograma de Asistencia Técnica a los Defensores de Familia y equipos técnicos interdisciplinarios de las Regionales para su ejecución en la vigencia 2018
2.  Identificar las necesidades y temas que presenten falencias o dudas en su compresión y/o aplicación, con el objeto de incluirse en la temática de Asistencia Técnica.
3.  Brindar asistencia técnica a los Defensores de Familia y equipos técnicos interdisciplinarios cuya temática es el proceso Administrativo de Restablecimiento de Derechos, normatividad vigente, Lineamientos, Procedimientos. 
</t>
    </r>
    <r>
      <rPr>
        <b/>
        <sz val="10"/>
        <color theme="1"/>
        <rFont val="Calibri"/>
        <family val="2"/>
        <scheme val="minor"/>
      </rPr>
      <t>Sede</t>
    </r>
    <r>
      <rPr>
        <sz val="10"/>
        <color theme="1"/>
        <rFont val="Calibri"/>
        <family val="2"/>
        <scheme val="minor"/>
      </rPr>
      <t xml:space="preserve">
1. Construir el cronograma de Asistencia Técnica a los Defensores de Familia y equipos técnicos interdisciplinarios de las Regionales para su ejecución en la vigencia 2018
2.  Identificar las necesidades y temas que presenten falencias o dudas en su compresión y/o aplicación, con el objeto de incluirse en la temática de Asistencia Técnica.
3.  Brindar asistencia técnica a los Defensores de Familia y equipos técnicos interdisciplinarios cuya temática es el proceso Administrativo de Restablecimiento de Derechos, normatividad vigente, Lineamientos, Procedimientos. 
4. Realizar seguimiento mensual a los casos a través de los comités técnicos consultivos a nivel regional y zonal, con el objetivo de verificar que se surtan las actuaciones decretadas en la ley y subir actas a las NAS al grupo de Restablecimiento de Derechos.
5.Verificar semestralmente el comportamiento de los casos reportados por Control Interno disciplinario a los Defensores de Familia.</t>
    </r>
  </si>
  <si>
    <r>
      <rPr>
        <b/>
        <sz val="10"/>
        <color theme="1"/>
        <rFont val="Calibri"/>
        <family val="2"/>
        <scheme val="minor"/>
      </rPr>
      <t xml:space="preserve">Centro Zonal
</t>
    </r>
    <r>
      <rPr>
        <sz val="10"/>
        <color theme="1"/>
        <rFont val="Calibri"/>
        <family val="2"/>
        <scheme val="minor"/>
      </rPr>
      <t xml:space="preserve">1. 28/02/2019
2. 20/02/2019
3. 30/11/2019
</t>
    </r>
    <r>
      <rPr>
        <b/>
        <sz val="10"/>
        <color theme="1"/>
        <rFont val="Calibri"/>
        <family val="2"/>
        <scheme val="minor"/>
      </rPr>
      <t xml:space="preserve">Sede
</t>
    </r>
    <r>
      <rPr>
        <sz val="10"/>
        <color theme="1"/>
        <rFont val="Calibri"/>
        <family val="2"/>
        <scheme val="minor"/>
      </rPr>
      <t>1. 28/02/2019
2. 20/02/2019
3. 30/11/2019
4. 30/11/2019
5. 30/12/2019</t>
    </r>
  </si>
  <si>
    <t>Generar procesos de acompañamiento y asesoría a las Regionales del ICBF para  la cualificación de las actuaciones administrativas y  fallos que emiten los Defensores de Familia para definir la situación jurídica de los niños, niñas y adolescentes con sustento factico y probatorio.</t>
  </si>
  <si>
    <r>
      <rPr>
        <b/>
        <sz val="10"/>
        <color theme="1"/>
        <rFont val="Calibri"/>
        <family val="2"/>
        <scheme val="minor"/>
      </rPr>
      <t>CZ</t>
    </r>
    <r>
      <rPr>
        <sz val="10"/>
        <color theme="1"/>
        <rFont val="Calibri"/>
        <family val="2"/>
        <scheme val="minor"/>
      </rPr>
      <t xml:space="preserve">
1. Coordinación de Centro Zonal
2. Coordinación de Centro Zonal
3. Coordinación de Centro Zonal
</t>
    </r>
    <r>
      <rPr>
        <b/>
        <sz val="10"/>
        <color theme="1"/>
        <rFont val="Calibri"/>
        <family val="2"/>
        <scheme val="minor"/>
      </rPr>
      <t xml:space="preserve">Sede
</t>
    </r>
    <r>
      <rPr>
        <sz val="10"/>
        <color theme="1"/>
        <rFont val="Calibri"/>
        <family val="2"/>
        <scheme val="minor"/>
      </rPr>
      <t>1. Coordinación de Autoridades Administrativas
2.Coordinación de Autoridades Administrativas
3. Coordinación de Autoridades Administrativas
4.  Restablecimiento de Derechos
5.  Coordinación de Autoridades Administrativas</t>
    </r>
  </si>
  <si>
    <r>
      <rPr>
        <b/>
        <sz val="10"/>
        <color theme="1"/>
        <rFont val="Calibri"/>
        <family val="2"/>
        <scheme val="minor"/>
      </rPr>
      <t xml:space="preserve">Centro Zonal
</t>
    </r>
    <r>
      <rPr>
        <sz val="10"/>
        <color theme="1"/>
        <rFont val="Calibri"/>
        <family val="2"/>
        <scheme val="minor"/>
      </rPr>
      <t xml:space="preserve">1.Cronograma
2.  Informes de necesidades y temas 
3.  Listados de asistencia 
</t>
    </r>
    <r>
      <rPr>
        <b/>
        <sz val="10"/>
        <color theme="1"/>
        <rFont val="Calibri"/>
        <family val="2"/>
        <scheme val="minor"/>
      </rPr>
      <t>Sede</t>
    </r>
    <r>
      <rPr>
        <sz val="10"/>
        <color theme="1"/>
        <rFont val="Calibri"/>
        <family val="2"/>
        <scheme val="minor"/>
      </rPr>
      <t xml:space="preserve">
1.Cronograma
2.  Informes de necesidades y temas 
3.  Listados de asistencia 
4.  Actas
5.  Comunicación oficial emitida por Control Interno</t>
    </r>
  </si>
  <si>
    <r>
      <rPr>
        <b/>
        <sz val="10"/>
        <color theme="1"/>
        <rFont val="Calibri"/>
        <family val="2"/>
        <scheme val="minor"/>
      </rPr>
      <t xml:space="preserve">Centro Zonal
</t>
    </r>
    <r>
      <rPr>
        <sz val="10"/>
        <color theme="1"/>
        <rFont val="Calibri"/>
        <family val="2"/>
        <scheme val="minor"/>
      </rPr>
      <t xml:space="preserve">1. 01/01/2019
2. 01/01/2019
3. 01/03/2019
</t>
    </r>
    <r>
      <rPr>
        <b/>
        <sz val="10"/>
        <color theme="1"/>
        <rFont val="Calibri"/>
        <family val="2"/>
        <scheme val="minor"/>
      </rPr>
      <t xml:space="preserve">Sede
</t>
    </r>
    <r>
      <rPr>
        <sz val="10"/>
        <color theme="1"/>
        <rFont val="Calibri"/>
        <family val="2"/>
        <scheme val="minor"/>
      </rPr>
      <t>1. 01/01/2019
2. 01/01/2019
3. 01/03/2019
4. 01/01/2019
5. 01/01/2019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</si>
</sst>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2"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sz val="10"/>
      <color theme="1"/>
      <name val="Calibri"/>
      <family val="2"/>
      <scheme val="minor"/>
    </font>
    <font>
      <sz val="10"/>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
      <sz val="10"/>
      <color theme="1"/>
      <name val="Calibri"/>
      <family val="2"/>
      <scheme val="minor"/>
    </font>
    <font>
      <sz val="10"/>
      <color theme="0"/>
      <name val="Calibri"/>
      <family val="2"/>
      <scheme val="minor"/>
    </font>
    <font>
      <i/>
      <sz val="9"/>
      <name val="Calibri"/>
      <family val="2"/>
      <scheme val="minor"/>
    </font>
    <font>
      <sz val="10"/>
      <color rgb="FFFF0000"/>
      <name val="Calibri"/>
      <family val="2"/>
      <scheme val="minor"/>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8">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rgb="FF5F9127"/>
      </left>
      <right style="hair">
        <color rgb="FF5F9127"/>
      </right>
      <top style="hair">
        <color rgb="FF5F9127"/>
      </top>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43">
    <xf numFmtId="0" fontId="0" fillId="0" borderId="0" xfId="0"/>
    <xf numFmtId="0" fontId="3" fillId="3" borderId="0" xfId="0" applyFont="1" applyFill="1" applyAlignment="1" applyProtection="1">
      <alignment vertical="center"/>
      <protection hidden="1"/>
    </xf>
    <xf numFmtId="0" fontId="2" fillId="4" borderId="0" xfId="0" applyFont="1" applyFill="1" applyAlignment="1">
      <alignment vertical="center"/>
    </xf>
    <xf numFmtId="0" fontId="2" fillId="3" borderId="0" xfId="0" applyFont="1" applyFill="1" applyAlignment="1" applyProtection="1">
      <alignment vertical="center"/>
      <protection hidden="1"/>
    </xf>
    <xf numFmtId="0" fontId="2" fillId="3" borderId="3" xfId="0" applyFont="1" applyFill="1" applyBorder="1" applyAlignment="1">
      <alignment vertical="center"/>
    </xf>
    <xf numFmtId="0" fontId="2" fillId="3" borderId="0"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Border="1" applyAlignment="1" applyProtection="1">
      <alignment horizontal="left" vertical="center" wrapText="1"/>
      <protection locked="0"/>
    </xf>
    <xf numFmtId="9" fontId="11" fillId="0" borderId="0" xfId="0" applyNumberFormat="1" applyFont="1" applyBorder="1" applyAlignment="1">
      <alignment horizontal="center" vertical="center"/>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vertical="center"/>
      <protection locked="0"/>
    </xf>
    <xf numFmtId="0" fontId="2" fillId="0" borderId="2" xfId="0" applyFont="1" applyFill="1" applyBorder="1" applyAlignment="1" applyProtection="1">
      <alignment horizontal="left" vertical="center" wrapText="1" indent="1"/>
      <protection locked="0"/>
    </xf>
    <xf numFmtId="0" fontId="2" fillId="0" borderId="0" xfId="0" applyFont="1" applyFill="1" applyBorder="1" applyAlignment="1" applyProtection="1">
      <alignment horizontal="left" vertical="center" wrapText="1" indent="1"/>
      <protection locked="0"/>
    </xf>
    <xf numFmtId="0" fontId="2" fillId="0" borderId="8" xfId="0" applyFont="1" applyFill="1" applyBorder="1" applyAlignment="1" applyProtection="1">
      <alignment horizontal="center" vertical="center"/>
      <protection locked="0"/>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20" borderId="42"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2"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justify" vertical="center"/>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10" fillId="0" borderId="0" xfId="0" applyFont="1" applyAlignment="1" applyProtection="1">
      <alignment horizontal="center"/>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0" fontId="2" fillId="0" borderId="28" xfId="0" applyFont="1" applyFill="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0" fillId="0" borderId="0" xfId="0" applyFill="1" applyBorder="1" applyAlignment="1">
      <alignment horizont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2" fillId="0" borderId="28" xfId="0" applyFont="1" applyFill="1" applyBorder="1" applyAlignment="1" applyProtection="1">
      <alignment horizontal="justify" vertical="center" wrapText="1"/>
      <protection locked="0"/>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10" fillId="0" borderId="13" xfId="0" applyFont="1" applyFill="1" applyBorder="1" applyAlignment="1">
      <alignment horizontal="center"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0" borderId="0" xfId="0" applyFont="1" applyAlignment="1" applyProtection="1">
      <alignment horizontal="justify" vertical="center" wrapText="1"/>
      <protection locked="0" hidden="1"/>
    </xf>
    <xf numFmtId="0" fontId="10" fillId="0" borderId="0" xfId="0" applyFont="1" applyFill="1" applyAlignment="1" applyProtection="1">
      <alignment horizontal="center"/>
      <protection hidden="1"/>
    </xf>
    <xf numFmtId="0" fontId="10" fillId="16" borderId="73" xfId="0" applyFont="1" applyFill="1" applyBorder="1"/>
    <xf numFmtId="0" fontId="10" fillId="0" borderId="73" xfId="0" applyFont="1" applyBorder="1"/>
    <xf numFmtId="0" fontId="12" fillId="0" borderId="65" xfId="0" applyFont="1" applyFill="1" applyBorder="1" applyAlignment="1" applyProtection="1">
      <alignment horizontal="justify" vertical="center" wrapText="1"/>
      <protection locked="0"/>
    </xf>
    <xf numFmtId="0" fontId="2" fillId="0" borderId="0" xfId="0" applyFont="1" applyFill="1" applyBorder="1" applyAlignment="1" applyProtection="1">
      <alignment vertical="center"/>
    </xf>
    <xf numFmtId="0" fontId="10" fillId="16" borderId="73" xfId="0" applyFont="1" applyFill="1" applyBorder="1" applyAlignment="1">
      <alignment vertical="center"/>
    </xf>
    <xf numFmtId="0" fontId="10" fillId="0" borderId="0" xfId="0" applyFont="1" applyFill="1" applyBorder="1" applyAlignment="1">
      <alignment wrapText="1"/>
    </xf>
    <xf numFmtId="0" fontId="34" fillId="24" borderId="0" xfId="0" applyFont="1" applyFill="1" applyBorder="1"/>
    <xf numFmtId="0" fontId="2" fillId="0" borderId="0" xfId="0" applyFont="1" applyFill="1" applyBorder="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0" borderId="0" xfId="0" applyFont="1" applyFill="1" applyBorder="1" applyAlignment="1" applyProtection="1">
      <alignment horizontal="left" vertical="center" indent="1"/>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0" borderId="0" xfId="0" applyFont="1" applyBorder="1" applyAlignment="1" applyProtection="1">
      <alignment vertical="center"/>
      <protection locked="0"/>
    </xf>
    <xf numFmtId="0" fontId="10" fillId="0" borderId="0" xfId="0" applyFont="1" applyBorder="1" applyAlignment="1" applyProtection="1">
      <alignment horizontal="center" vertical="center" wrapText="1"/>
      <protection locked="0"/>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0" fillId="0" borderId="2" xfId="0" applyFont="1" applyBorder="1" applyAlignment="1" applyProtection="1">
      <alignment horizontal="justify" vertical="center"/>
    </xf>
    <xf numFmtId="0" fontId="10" fillId="0" borderId="0" xfId="0" applyFont="1" applyProtection="1">
      <protection locked="0"/>
    </xf>
    <xf numFmtId="0" fontId="51" fillId="0" borderId="0" xfId="0" applyFont="1" applyFill="1" applyBorder="1" applyAlignment="1">
      <alignment horizontal="left"/>
    </xf>
    <xf numFmtId="0" fontId="51"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wrapText="1"/>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54" fillId="3" borderId="0" xfId="0" applyFont="1" applyFill="1" applyBorder="1" applyAlignment="1" applyProtection="1">
      <alignment vertical="center"/>
      <protection locked="0"/>
    </xf>
    <xf numFmtId="0" fontId="22" fillId="3" borderId="13" xfId="0" applyFont="1" applyFill="1" applyBorder="1" applyAlignment="1" applyProtection="1">
      <alignment vertical="center"/>
      <protection locked="0"/>
    </xf>
    <xf numFmtId="0" fontId="8" fillId="0" borderId="1" xfId="0" applyFont="1" applyBorder="1" applyAlignment="1" applyProtection="1">
      <alignment horizontal="center" vertical="center"/>
      <protection locked="0"/>
    </xf>
    <xf numFmtId="15" fontId="2" fillId="3" borderId="0" xfId="0" applyNumberFormat="1" applyFont="1" applyFill="1" applyBorder="1" applyAlignment="1" applyProtection="1">
      <alignment horizontal="center" vertical="center" wrapText="1"/>
    </xf>
    <xf numFmtId="15" fontId="2" fillId="3" borderId="0"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wrapText="1"/>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76" xfId="0" applyFont="1" applyFill="1" applyBorder="1" applyAlignment="1" applyProtection="1">
      <alignment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2" fillId="0" borderId="0" xfId="0" applyFont="1" applyFill="1" applyBorder="1" applyAlignment="1" applyProtection="1">
      <alignment horizontal="left" vertical="center" wrapText="1" indent="1"/>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1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10" fillId="0" borderId="0" xfId="0" applyFont="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2" fillId="3" borderId="0" xfId="0" applyFont="1" applyFill="1" applyAlignment="1" applyProtection="1">
      <alignment horizontal="center" vertical="center" wrapText="1"/>
      <protection hidden="1"/>
    </xf>
    <xf numFmtId="0" fontId="2" fillId="4" borderId="0" xfId="0" applyFont="1" applyFill="1" applyAlignment="1" applyProtection="1">
      <alignment horizontal="center" vertical="center" wrapText="1"/>
    </xf>
    <xf numFmtId="0" fontId="19" fillId="4" borderId="0" xfId="0" applyFont="1" applyFill="1" applyAlignment="1" applyProtection="1">
      <alignment horizontal="center" vertical="center" wrapText="1"/>
    </xf>
    <xf numFmtId="0" fontId="2" fillId="3" borderId="3" xfId="0" applyFont="1" applyFill="1" applyBorder="1" applyAlignment="1" applyProtection="1">
      <alignment horizontal="center" vertical="center" wrapText="1"/>
    </xf>
    <xf numFmtId="0" fontId="50" fillId="0" borderId="0" xfId="0" applyFont="1" applyAlignment="1" applyProtection="1">
      <alignment horizontal="center" vertical="center" wrapText="1"/>
      <protection hidden="1"/>
    </xf>
    <xf numFmtId="0" fontId="10" fillId="0" borderId="0" xfId="0" applyFont="1" applyAlignment="1" applyProtection="1">
      <alignment horizontal="center" vertical="center" wrapText="1"/>
    </xf>
    <xf numFmtId="0" fontId="10" fillId="0" borderId="0" xfId="0" applyNumberFormat="1" applyFont="1" applyAlignment="1" applyProtection="1">
      <alignment horizontal="center" vertical="center" wrapText="1"/>
      <protection hidden="1"/>
    </xf>
    <xf numFmtId="0" fontId="0" fillId="0" borderId="0" xfId="0" applyAlignment="1" applyProtection="1">
      <alignment horizontal="center" vertical="center" wrapText="1"/>
    </xf>
    <xf numFmtId="0" fontId="0" fillId="0" borderId="0" xfId="0" applyFill="1" applyAlignment="1" applyProtection="1">
      <alignment horizontal="center" vertical="center" wrapText="1"/>
    </xf>
    <xf numFmtId="0" fontId="52" fillId="0" borderId="0" xfId="0" applyFont="1" applyAlignment="1" applyProtection="1">
      <alignment horizontal="center" vertical="center" wrapText="1"/>
      <protection hidden="1"/>
    </xf>
    <xf numFmtId="0" fontId="2" fillId="0" borderId="97" xfId="0" applyFont="1" applyFill="1" applyBorder="1" applyAlignment="1" applyProtection="1">
      <alignment horizontal="center" vertical="center" wrapText="1"/>
      <protection locked="0"/>
    </xf>
    <xf numFmtId="0" fontId="2" fillId="3" borderId="0" xfId="0" applyFont="1" applyFill="1" applyAlignment="1" applyProtection="1">
      <alignment horizontal="center" vertical="center"/>
      <protection hidden="1"/>
    </xf>
    <xf numFmtId="0" fontId="2" fillId="3" borderId="3" xfId="0" applyFont="1" applyFill="1" applyBorder="1" applyAlignment="1">
      <alignment horizontal="center" vertical="center"/>
    </xf>
    <xf numFmtId="0" fontId="10" fillId="0" borderId="0" xfId="0" applyFont="1" applyAlignment="1" applyProtection="1">
      <alignment horizontal="center" vertical="center" wrapText="1"/>
      <protection locked="0" hidden="1"/>
    </xf>
    <xf numFmtId="0" fontId="10" fillId="0" borderId="0" xfId="0" applyFont="1" applyAlignment="1" applyProtection="1">
      <alignment wrapText="1"/>
      <protection locked="0" hidden="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14" fontId="26" fillId="0" borderId="28" xfId="0" applyNumberFormat="1" applyFont="1" applyBorder="1" applyAlignment="1" applyProtection="1">
      <alignment horizontal="justify" vertical="center" wrapText="1"/>
      <protection locked="0"/>
    </xf>
    <xf numFmtId="0" fontId="40" fillId="0" borderId="45" xfId="0" applyFont="1" applyBorder="1" applyAlignment="1">
      <alignment vertical="center" wrapText="1"/>
    </xf>
    <xf numFmtId="0" fontId="58" fillId="0" borderId="94" xfId="0" applyFont="1" applyFill="1" applyBorder="1" applyAlignment="1">
      <alignment horizontal="center"/>
    </xf>
    <xf numFmtId="0" fontId="58" fillId="0" borderId="0" xfId="0" applyFont="1"/>
    <xf numFmtId="0" fontId="59" fillId="0" borderId="26" xfId="0" applyFont="1" applyBorder="1" applyAlignment="1">
      <alignment horizontal="center" vertical="center" wrapText="1"/>
    </xf>
    <xf numFmtId="0" fontId="7" fillId="6" borderId="0" xfId="0" applyNumberFormat="1" applyFont="1" applyFill="1" applyBorder="1" applyAlignment="1" applyProtection="1">
      <alignment horizontal="center" vertical="center"/>
    </xf>
    <xf numFmtId="0" fontId="7" fillId="6" borderId="9" xfId="0" applyNumberFormat="1" applyFont="1" applyFill="1" applyBorder="1" applyAlignment="1" applyProtection="1">
      <alignment horizontal="center" vertical="center"/>
    </xf>
    <xf numFmtId="0" fontId="5" fillId="3" borderId="0" xfId="0" applyFont="1" applyFill="1" applyAlignment="1" applyProtection="1">
      <alignment vertical="center"/>
      <protection locked="0"/>
    </xf>
    <xf numFmtId="0" fontId="5" fillId="3" borderId="0" xfId="0" applyFont="1" applyFill="1" applyAlignment="1" applyProtection="1">
      <alignment vertical="center" wrapText="1"/>
      <protection locked="0"/>
    </xf>
    <xf numFmtId="0" fontId="2" fillId="4" borderId="84" xfId="0" applyFont="1" applyFill="1" applyBorder="1" applyAlignment="1" applyProtection="1">
      <alignment vertical="center"/>
      <protection locked="0"/>
    </xf>
    <xf numFmtId="0" fontId="2" fillId="4" borderId="85" xfId="0" applyFont="1" applyFill="1" applyBorder="1" applyAlignment="1" applyProtection="1">
      <alignment vertical="center"/>
      <protection locked="0"/>
    </xf>
    <xf numFmtId="0" fontId="2" fillId="0" borderId="28" xfId="0" applyFont="1" applyFill="1" applyBorder="1" applyAlignment="1" applyProtection="1">
      <alignment vertical="center" wrapText="1"/>
      <protection locked="0"/>
    </xf>
    <xf numFmtId="0" fontId="2" fillId="0" borderId="12" xfId="0" applyFont="1" applyFill="1" applyBorder="1" applyAlignment="1" applyProtection="1">
      <alignment horizontal="center" vertical="center" wrapText="1"/>
      <protection locked="0"/>
    </xf>
    <xf numFmtId="0" fontId="3" fillId="3" borderId="0" xfId="0" applyFont="1" applyFill="1" applyBorder="1" applyAlignment="1" applyProtection="1">
      <alignment vertical="center"/>
      <protection locked="0"/>
    </xf>
    <xf numFmtId="0" fontId="10" fillId="0" borderId="28" xfId="0" applyFont="1" applyFill="1" applyBorder="1" applyAlignment="1" applyProtection="1">
      <alignment horizontal="justify" vertical="center" wrapText="1"/>
    </xf>
    <xf numFmtId="0" fontId="12" fillId="3" borderId="0" xfId="0" applyFont="1" applyFill="1" applyAlignment="1" applyProtection="1">
      <alignment vertical="center"/>
    </xf>
    <xf numFmtId="0" fontId="10" fillId="0" borderId="57" xfId="0" applyFont="1" applyBorder="1" applyAlignment="1" applyProtection="1">
      <alignment horizontal="justify" vertical="center"/>
      <protection locked="0"/>
    </xf>
    <xf numFmtId="0" fontId="2" fillId="0" borderId="2" xfId="0" applyFont="1" applyBorder="1" applyAlignment="1" applyProtection="1">
      <alignment horizontal="left" vertical="center" wrapText="1"/>
      <protection locked="0"/>
    </xf>
    <xf numFmtId="0" fontId="12" fillId="0" borderId="28" xfId="0" applyFont="1" applyBorder="1" applyAlignment="1" applyProtection="1">
      <alignment horizontal="center" vertical="center" wrapText="1"/>
      <protection locked="0"/>
    </xf>
    <xf numFmtId="0" fontId="7" fillId="13" borderId="0" xfId="0" applyNumberFormat="1" applyFont="1" applyFill="1" applyAlignment="1" applyProtection="1">
      <alignment horizontal="right" vertical="center" indent="1"/>
    </xf>
    <xf numFmtId="0" fontId="3" fillId="3" borderId="0" xfId="0" applyFont="1" applyFill="1" applyAlignment="1" applyProtection="1">
      <alignment vertical="center"/>
    </xf>
    <xf numFmtId="0" fontId="2" fillId="3" borderId="0" xfId="0" applyFont="1" applyFill="1" applyAlignment="1" applyProtection="1">
      <alignment vertical="center"/>
    </xf>
    <xf numFmtId="0" fontId="3" fillId="3" borderId="0" xfId="0" applyFont="1" applyFill="1" applyAlignment="1" applyProtection="1">
      <alignment horizontal="center" vertical="center" wrapText="1"/>
    </xf>
    <xf numFmtId="0" fontId="3" fillId="3" borderId="0" xfId="0" applyFont="1" applyFill="1" applyAlignment="1" applyProtection="1">
      <alignment horizontal="center" vertical="center"/>
    </xf>
    <xf numFmtId="0" fontId="2" fillId="2" borderId="0" xfId="0" applyFont="1" applyFill="1" applyAlignment="1" applyProtection="1">
      <alignment vertical="center"/>
    </xf>
    <xf numFmtId="0" fontId="19" fillId="2" borderId="0" xfId="0" applyFont="1" applyFill="1" applyAlignment="1" applyProtection="1">
      <alignment horizontal="center" vertical="center"/>
    </xf>
    <xf numFmtId="0" fontId="3" fillId="2" borderId="0" xfId="0" applyFont="1" applyFill="1" applyAlignment="1" applyProtection="1">
      <alignment vertical="center"/>
    </xf>
    <xf numFmtId="0" fontId="2" fillId="2" borderId="0" xfId="0" applyFont="1" applyFill="1" applyAlignment="1" applyProtection="1">
      <alignment horizontal="left" vertical="center"/>
    </xf>
    <xf numFmtId="0" fontId="2" fillId="2" borderId="0" xfId="0" applyFont="1" applyFill="1" applyAlignment="1" applyProtection="1">
      <alignment horizontal="center" vertical="center" wrapText="1"/>
    </xf>
    <xf numFmtId="0" fontId="2" fillId="2" borderId="0" xfId="0" applyFont="1" applyFill="1" applyAlignment="1" applyProtection="1">
      <alignment horizontal="center" vertical="center"/>
    </xf>
    <xf numFmtId="0" fontId="4" fillId="2" borderId="0" xfId="0" applyFont="1" applyFill="1" applyAlignment="1" applyProtection="1">
      <alignment vertical="center"/>
    </xf>
    <xf numFmtId="0" fontId="19" fillId="3" borderId="0" xfId="0" applyFont="1" applyFill="1" applyAlignment="1" applyProtection="1">
      <alignment horizontal="center" vertical="center"/>
    </xf>
    <xf numFmtId="0" fontId="6" fillId="3" borderId="0" xfId="0" applyFont="1" applyFill="1" applyAlignment="1" applyProtection="1">
      <alignment vertical="center" wrapText="1"/>
    </xf>
    <xf numFmtId="0" fontId="2" fillId="3" borderId="0" xfId="0" applyFont="1" applyFill="1" applyAlignment="1" applyProtection="1">
      <alignment vertical="center" wrapText="1"/>
    </xf>
    <xf numFmtId="0" fontId="2" fillId="4" borderId="0" xfId="0" applyFont="1" applyFill="1" applyAlignment="1" applyProtection="1">
      <alignment horizontal="left" vertical="center"/>
    </xf>
    <xf numFmtId="0" fontId="4" fillId="4" borderId="0" xfId="0" applyFont="1" applyFill="1" applyAlignment="1" applyProtection="1">
      <alignment vertical="center"/>
    </xf>
    <xf numFmtId="0" fontId="4" fillId="4" borderId="0" xfId="0" applyFont="1" applyFill="1" applyAlignment="1" applyProtection="1">
      <alignment horizontal="center" vertical="center" wrapText="1"/>
    </xf>
    <xf numFmtId="0" fontId="4" fillId="4" borderId="0" xfId="0" applyFont="1" applyFill="1" applyAlignment="1" applyProtection="1">
      <alignment horizontal="center" vertical="center"/>
    </xf>
    <xf numFmtId="0" fontId="7" fillId="6" borderId="91" xfId="0" applyNumberFormat="1" applyFont="1" applyFill="1" applyBorder="1" applyAlignment="1" applyProtection="1">
      <alignment horizontal="center" vertical="center" wrapText="1"/>
    </xf>
    <xf numFmtId="0" fontId="7" fillId="8" borderId="0" xfId="0" applyNumberFormat="1" applyFont="1" applyFill="1" applyAlignment="1" applyProtection="1">
      <alignment horizontal="right" vertical="center" indent="1"/>
    </xf>
    <xf numFmtId="0" fontId="2" fillId="4" borderId="0" xfId="0" applyNumberFormat="1" applyFont="1" applyFill="1" applyAlignment="1" applyProtection="1">
      <alignment horizontal="right" vertical="center"/>
    </xf>
    <xf numFmtId="0" fontId="9" fillId="4" borderId="0" xfId="0" applyFont="1" applyFill="1" applyAlignment="1" applyProtection="1">
      <alignment vertical="center"/>
    </xf>
    <xf numFmtId="0" fontId="9" fillId="4" borderId="0" xfId="0" applyFont="1" applyFill="1" applyAlignment="1" applyProtection="1">
      <alignment horizontal="center" vertical="center"/>
    </xf>
    <xf numFmtId="0" fontId="7" fillId="8" borderId="0" xfId="0" applyNumberFormat="1" applyFont="1" applyFill="1" applyAlignment="1" applyProtection="1">
      <alignment horizontal="left" vertical="center" indent="1"/>
    </xf>
    <xf numFmtId="0" fontId="2" fillId="4" borderId="0" xfId="0" applyFont="1" applyFill="1" applyAlignment="1" applyProtection="1">
      <alignment horizontal="center" vertical="center"/>
    </xf>
    <xf numFmtId="0" fontId="7" fillId="6" borderId="87"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xf>
    <xf numFmtId="0" fontId="3" fillId="4" borderId="0" xfId="0" applyFont="1" applyFill="1" applyBorder="1" applyAlignment="1" applyProtection="1">
      <alignment horizontal="center" vertical="center" wrapText="1"/>
    </xf>
    <xf numFmtId="0" fontId="3" fillId="4" borderId="0" xfId="0" applyFont="1" applyFill="1" applyAlignment="1" applyProtection="1">
      <alignment vertical="center"/>
    </xf>
    <xf numFmtId="0" fontId="2" fillId="4" borderId="59" xfId="0" applyFont="1" applyFill="1" applyBorder="1" applyAlignment="1" applyProtection="1">
      <alignment vertical="center"/>
    </xf>
    <xf numFmtId="0" fontId="2" fillId="3" borderId="5" xfId="0" applyFont="1" applyFill="1" applyBorder="1" applyAlignment="1" applyProtection="1">
      <alignment vertical="center"/>
    </xf>
    <xf numFmtId="0" fontId="1" fillId="3" borderId="62" xfId="0" applyFont="1" applyFill="1" applyBorder="1" applyAlignment="1" applyProtection="1">
      <alignment vertical="center"/>
    </xf>
    <xf numFmtId="0" fontId="7" fillId="3" borderId="0" xfId="0" applyNumberFormat="1" applyFont="1" applyFill="1" applyBorder="1" applyAlignment="1" applyProtection="1">
      <alignment horizontal="center" vertical="center"/>
    </xf>
    <xf numFmtId="0" fontId="7" fillId="3" borderId="0" xfId="0" applyNumberFormat="1" applyFont="1" applyFill="1" applyBorder="1" applyAlignment="1" applyProtection="1">
      <alignment vertical="center"/>
    </xf>
    <xf numFmtId="0" fontId="7" fillId="0" borderId="0" xfId="0" applyNumberFormat="1" applyFont="1" applyFill="1" applyBorder="1" applyAlignment="1" applyProtection="1">
      <alignment horizontal="center" vertical="center"/>
    </xf>
    <xf numFmtId="0" fontId="7" fillId="3" borderId="0" xfId="0" applyNumberFormat="1" applyFont="1" applyFill="1" applyBorder="1" applyAlignment="1" applyProtection="1">
      <alignment horizontal="center" vertical="center" wrapText="1"/>
    </xf>
    <xf numFmtId="0" fontId="7" fillId="6" borderId="56" xfId="0" applyNumberFormat="1" applyFont="1" applyFill="1" applyBorder="1" applyAlignment="1" applyProtection="1">
      <alignment horizontal="center" vertical="center"/>
    </xf>
    <xf numFmtId="0" fontId="7" fillId="6" borderId="56" xfId="0" applyNumberFormat="1" applyFont="1" applyFill="1" applyBorder="1" applyAlignment="1" applyProtection="1">
      <alignment horizontal="center" vertical="center" wrapText="1"/>
    </xf>
    <xf numFmtId="0" fontId="7" fillId="12" borderId="0" xfId="0" applyNumberFormat="1" applyFont="1" applyFill="1" applyBorder="1" applyAlignment="1" applyProtection="1">
      <alignment horizontal="center" vertical="center"/>
    </xf>
    <xf numFmtId="0" fontId="10" fillId="0" borderId="28" xfId="0" applyFont="1" applyBorder="1" applyAlignment="1" applyProtection="1">
      <alignment horizontal="justify" vertical="center"/>
    </xf>
    <xf numFmtId="0" fontId="2" fillId="0" borderId="12" xfId="0" applyFont="1" applyFill="1" applyBorder="1" applyAlignment="1" applyProtection="1">
      <alignment horizontal="justify" vertical="center" wrapText="1"/>
    </xf>
    <xf numFmtId="0" fontId="2" fillId="0" borderId="12" xfId="0" applyFont="1" applyBorder="1" applyAlignment="1" applyProtection="1">
      <alignment horizontal="center" vertical="center" wrapText="1"/>
    </xf>
    <xf numFmtId="0" fontId="2" fillId="0" borderId="12" xfId="0" applyFont="1" applyBorder="1" applyAlignment="1" applyProtection="1">
      <alignment horizontal="left" vertical="center" wrapText="1"/>
    </xf>
    <xf numFmtId="0" fontId="2" fillId="0" borderId="57" xfId="0" applyFont="1" applyBorder="1" applyAlignment="1" applyProtection="1">
      <alignment horizontal="left" vertical="center" wrapText="1"/>
    </xf>
    <xf numFmtId="0" fontId="10" fillId="0" borderId="12" xfId="0" applyFont="1" applyBorder="1" applyAlignment="1" applyProtection="1">
      <alignment horizontal="justify" vertical="center"/>
    </xf>
    <xf numFmtId="164" fontId="10" fillId="0" borderId="28" xfId="0" applyNumberFormat="1" applyFont="1" applyBorder="1" applyAlignment="1" applyProtection="1">
      <alignment horizontal="center" vertical="center"/>
    </xf>
    <xf numFmtId="0" fontId="10" fillId="0" borderId="12" xfId="0" applyFont="1" applyBorder="1" applyAlignment="1" applyProtection="1">
      <alignment horizontal="center" vertical="center" wrapText="1"/>
    </xf>
    <xf numFmtId="0" fontId="10" fillId="0" borderId="28" xfId="0" applyFont="1" applyBorder="1" applyAlignment="1" applyProtection="1">
      <alignment horizontal="center" vertical="center" wrapText="1"/>
    </xf>
    <xf numFmtId="0" fontId="22" fillId="3" borderId="13" xfId="0" applyFont="1" applyFill="1" applyBorder="1" applyAlignment="1" applyProtection="1">
      <alignment horizontal="center" vertical="center" wrapText="1"/>
    </xf>
    <xf numFmtId="14" fontId="22" fillId="3" borderId="13" xfId="0" applyNumberFormat="1" applyFont="1" applyFill="1" applyBorder="1" applyAlignment="1" applyProtection="1">
      <alignment horizontal="center" vertical="center"/>
    </xf>
    <xf numFmtId="14" fontId="22" fillId="3" borderId="0" xfId="0" applyNumberFormat="1" applyFont="1" applyFill="1" applyBorder="1" applyAlignment="1" applyProtection="1">
      <alignment horizontal="center" vertical="center"/>
    </xf>
    <xf numFmtId="0" fontId="3" fillId="3" borderId="0" xfId="0" applyFont="1" applyFill="1" applyBorder="1" applyAlignment="1" applyProtection="1">
      <alignment vertical="center"/>
      <protection hidden="1"/>
    </xf>
    <xf numFmtId="0" fontId="22" fillId="3" borderId="0" xfId="0" applyFont="1" applyFill="1" applyBorder="1" applyAlignment="1" applyProtection="1">
      <alignment vertical="center"/>
    </xf>
    <xf numFmtId="0" fontId="54" fillId="3" borderId="0" xfId="0" applyFont="1" applyFill="1" applyBorder="1" applyAlignment="1" applyProtection="1">
      <alignment vertical="center"/>
    </xf>
    <xf numFmtId="0" fontId="5" fillId="3" borderId="0" xfId="0" applyFont="1" applyFill="1" applyAlignment="1" applyProtection="1">
      <alignment vertical="center"/>
      <protection hidden="1"/>
    </xf>
    <xf numFmtId="0" fontId="5" fillId="3" borderId="0" xfId="0" applyFont="1" applyFill="1" applyAlignment="1" applyProtection="1">
      <alignment vertical="center" wrapText="1"/>
      <protection hidden="1"/>
    </xf>
    <xf numFmtId="0" fontId="22" fillId="3" borderId="13" xfId="0" applyFont="1" applyFill="1" applyBorder="1" applyAlignment="1" applyProtection="1">
      <alignment horizontal="center" vertical="center"/>
    </xf>
    <xf numFmtId="0" fontId="22" fillId="3" borderId="0" xfId="0" applyFont="1" applyFill="1" applyBorder="1" applyAlignment="1" applyProtection="1">
      <alignment horizontal="center" vertical="center"/>
    </xf>
    <xf numFmtId="0" fontId="22" fillId="3" borderId="0" xfId="0" applyFont="1" applyFill="1" applyBorder="1" applyAlignment="1" applyProtection="1">
      <alignment horizontal="center" vertical="top" wrapText="1"/>
    </xf>
    <xf numFmtId="0" fontId="22" fillId="3" borderId="0" xfId="0" applyFont="1" applyFill="1" applyBorder="1" applyAlignment="1" applyProtection="1">
      <alignment vertical="top"/>
    </xf>
    <xf numFmtId="0" fontId="0" fillId="0" borderId="0" xfId="0" applyProtection="1"/>
    <xf numFmtId="0" fontId="3" fillId="2" borderId="0" xfId="0" applyFont="1" applyFill="1" applyAlignment="1" applyProtection="1">
      <alignment horizontal="center" vertical="center"/>
    </xf>
    <xf numFmtId="0" fontId="2" fillId="0" borderId="0" xfId="0" applyFont="1" applyFill="1" applyBorder="1" applyAlignment="1" applyProtection="1">
      <alignment horizontal="center" vertical="center" wrapText="1"/>
    </xf>
    <xf numFmtId="0" fontId="4" fillId="0" borderId="0" xfId="0" applyFont="1" applyFill="1" applyBorder="1" applyAlignment="1" applyProtection="1">
      <alignment vertical="center"/>
    </xf>
    <xf numFmtId="0" fontId="33" fillId="3" borderId="0" xfId="0" applyFont="1" applyFill="1" applyAlignment="1" applyProtection="1">
      <alignment vertical="center" wrapText="1"/>
    </xf>
    <xf numFmtId="0" fontId="6" fillId="0" borderId="0" xfId="0" applyFont="1" applyFill="1" applyBorder="1" applyAlignment="1" applyProtection="1">
      <alignment vertical="center" wrapText="1"/>
    </xf>
    <xf numFmtId="0" fontId="2" fillId="0" borderId="0" xfId="0" applyFont="1" applyFill="1" applyBorder="1" applyAlignment="1" applyProtection="1">
      <alignment vertical="center" wrapText="1"/>
    </xf>
    <xf numFmtId="0" fontId="4"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xf>
    <xf numFmtId="0" fontId="2" fillId="4" borderId="0" xfId="0" applyNumberFormat="1" applyFont="1" applyFill="1" applyAlignment="1" applyProtection="1">
      <alignment horizontal="center" vertical="center"/>
    </xf>
    <xf numFmtId="0" fontId="9" fillId="0" borderId="0" xfId="0" applyFont="1" applyFill="1" applyBorder="1" applyAlignment="1" applyProtection="1">
      <alignment vertical="center"/>
    </xf>
    <xf numFmtId="0" fontId="9" fillId="0" borderId="0" xfId="0" applyFont="1" applyFill="1" applyBorder="1" applyAlignment="1" applyProtection="1">
      <alignment horizontal="center" vertical="center"/>
    </xf>
    <xf numFmtId="0" fontId="7" fillId="8" borderId="0" xfId="0" applyNumberFormat="1" applyFont="1" applyFill="1" applyAlignment="1" applyProtection="1">
      <alignment horizontal="center" vertical="center"/>
    </xf>
    <xf numFmtId="0" fontId="3" fillId="0" borderId="0" xfId="0" applyFont="1" applyFill="1" applyBorder="1" applyAlignment="1" applyProtection="1">
      <alignment horizontal="center" vertical="center" wrapText="1"/>
    </xf>
    <xf numFmtId="0" fontId="3" fillId="0" borderId="0" xfId="0" applyFont="1" applyFill="1" applyBorder="1" applyAlignment="1" applyProtection="1">
      <alignment vertical="center"/>
    </xf>
    <xf numFmtId="0" fontId="2" fillId="4" borderId="2" xfId="0" applyFont="1" applyFill="1" applyBorder="1" applyAlignment="1" applyProtection="1">
      <alignment vertical="center"/>
    </xf>
    <xf numFmtId="0" fontId="1" fillId="3" borderId="6" xfId="0" applyFont="1" applyFill="1" applyBorder="1" applyAlignment="1" applyProtection="1">
      <alignment vertical="center"/>
    </xf>
    <xf numFmtId="0" fontId="2" fillId="3" borderId="6" xfId="0" applyFont="1" applyFill="1" applyBorder="1" applyAlignment="1" applyProtection="1">
      <alignment horizontal="center" vertical="center"/>
    </xf>
    <xf numFmtId="0" fontId="19" fillId="23" borderId="72" xfId="0" applyFont="1" applyFill="1" applyBorder="1" applyAlignment="1" applyProtection="1">
      <alignment vertical="center"/>
    </xf>
    <xf numFmtId="0" fontId="1" fillId="0" borderId="0" xfId="0" applyFont="1" applyFill="1" applyBorder="1" applyAlignment="1" applyProtection="1">
      <alignment horizontal="left" vertical="center"/>
    </xf>
    <xf numFmtId="0" fontId="8" fillId="0" borderId="0" xfId="0" applyFont="1" applyFill="1" applyBorder="1" applyAlignment="1">
      <alignment horizontal="center"/>
    </xf>
    <xf numFmtId="0" fontId="8" fillId="0" borderId="0" xfId="0" applyFont="1" applyFill="1" applyAlignment="1">
      <alignment horizontal="center" vertical="center"/>
    </xf>
    <xf numFmtId="0" fontId="16" fillId="0" borderId="0" xfId="0" applyFont="1" applyBorder="1" applyAlignment="1" applyProtection="1">
      <alignment horizontal="center" vertical="center" wrapText="1"/>
      <protection locked="0"/>
    </xf>
    <xf numFmtId="0" fontId="8" fillId="0" borderId="0" xfId="0" applyFont="1" applyFill="1" applyBorder="1" applyAlignment="1">
      <alignment horizontal="center" vertical="center"/>
    </xf>
    <xf numFmtId="0" fontId="8" fillId="0" borderId="0" xfId="0" applyFont="1" applyBorder="1" applyAlignment="1">
      <alignment horizontal="center"/>
    </xf>
    <xf numFmtId="0" fontId="22" fillId="3" borderId="13" xfId="0" applyFont="1" applyFill="1" applyBorder="1" applyAlignment="1" applyProtection="1">
      <alignment vertical="center"/>
    </xf>
    <xf numFmtId="0" fontId="12" fillId="3" borderId="28" xfId="0" applyFont="1" applyFill="1" applyBorder="1" applyAlignment="1" applyProtection="1">
      <alignment horizontal="justify" vertical="center" wrapText="1"/>
    </xf>
    <xf numFmtId="0" fontId="2" fillId="8" borderId="28" xfId="0" applyFont="1" applyFill="1" applyBorder="1" applyAlignment="1" applyProtection="1">
      <alignment horizontal="center" vertical="center" wrapText="1"/>
    </xf>
    <xf numFmtId="0" fontId="2" fillId="3" borderId="28" xfId="0" applyFont="1" applyFill="1" applyBorder="1" applyAlignment="1" applyProtection="1">
      <alignment horizontal="justify" vertical="center" wrapText="1"/>
    </xf>
    <xf numFmtId="0" fontId="2" fillId="3" borderId="12" xfId="0" applyFont="1" applyFill="1" applyBorder="1" applyAlignment="1" applyProtection="1">
      <alignment horizontal="center" vertical="center" wrapText="1"/>
    </xf>
    <xf numFmtId="0" fontId="12" fillId="3" borderId="28" xfId="0" applyFont="1" applyFill="1" applyBorder="1" applyAlignment="1" applyProtection="1">
      <alignment horizontal="center" vertical="center" wrapText="1"/>
    </xf>
    <xf numFmtId="0" fontId="2" fillId="8" borderId="12" xfId="0" applyFont="1" applyFill="1" applyBorder="1" applyAlignment="1" applyProtection="1">
      <alignment horizontal="center" vertical="center" wrapText="1"/>
    </xf>
    <xf numFmtId="0" fontId="2" fillId="8" borderId="28" xfId="0" quotePrefix="1" applyFont="1" applyFill="1" applyBorder="1" applyAlignment="1" applyProtection="1">
      <alignment horizontal="justify" vertical="center" wrapText="1"/>
      <protection locked="0"/>
    </xf>
    <xf numFmtId="0" fontId="2" fillId="8" borderId="0" xfId="0" applyFont="1" applyFill="1" applyAlignment="1" applyProtection="1">
      <alignment horizontal="center" vertical="center"/>
      <protection hidden="1"/>
    </xf>
    <xf numFmtId="0" fontId="2" fillId="0" borderId="28" xfId="0" applyFont="1" applyFill="1" applyBorder="1" applyAlignment="1" applyProtection="1">
      <alignment horizontal="center" vertical="center" wrapText="1"/>
    </xf>
    <xf numFmtId="0" fontId="2" fillId="0" borderId="28" xfId="0" applyFont="1" applyFill="1" applyBorder="1" applyAlignment="1" applyProtection="1">
      <alignment horizontal="justify" vertical="center" wrapText="1"/>
    </xf>
    <xf numFmtId="0" fontId="2" fillId="0" borderId="12" xfId="0" applyFont="1" applyFill="1" applyBorder="1" applyAlignment="1" applyProtection="1">
      <alignment horizontal="center" vertical="center" wrapText="1"/>
    </xf>
    <xf numFmtId="0" fontId="12" fillId="0" borderId="28" xfId="0" applyFont="1" applyFill="1" applyBorder="1" applyAlignment="1" applyProtection="1">
      <alignment horizontal="center" vertical="center" wrapText="1"/>
    </xf>
    <xf numFmtId="14" fontId="10" fillId="0" borderId="28" xfId="0" applyNumberFormat="1" applyFont="1" applyBorder="1" applyAlignment="1" applyProtection="1">
      <alignment horizontal="center" vertical="center" wrapText="1"/>
      <protection locked="0"/>
    </xf>
    <xf numFmtId="14" fontId="26" fillId="0" borderId="28" xfId="0" applyNumberFormat="1" applyFont="1" applyBorder="1" applyAlignment="1" applyProtection="1">
      <alignment horizontal="center" vertical="center" wrapText="1"/>
      <protection locked="0"/>
    </xf>
    <xf numFmtId="0" fontId="10" fillId="0" borderId="28" xfId="0" applyFont="1" applyBorder="1" applyAlignment="1" applyProtection="1">
      <alignment horizontal="center" vertical="center" wrapText="1"/>
      <protection locked="0"/>
    </xf>
    <xf numFmtId="0" fontId="10" fillId="0" borderId="28" xfId="0"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protection locked="0"/>
    </xf>
    <xf numFmtId="14" fontId="10" fillId="0" borderId="28" xfId="0" applyNumberFormat="1" applyFont="1" applyFill="1" applyBorder="1" applyAlignment="1" applyProtection="1">
      <alignment horizontal="center" vertical="center" wrapText="1"/>
      <protection locked="0"/>
    </xf>
    <xf numFmtId="14" fontId="26" fillId="0" borderId="28" xfId="0" applyNumberFormat="1"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protection locked="0"/>
    </xf>
    <xf numFmtId="0" fontId="2" fillId="8" borderId="12" xfId="0" applyFont="1" applyFill="1" applyBorder="1" applyAlignment="1" applyProtection="1">
      <alignment horizontal="justify" vertical="center" wrapText="1"/>
    </xf>
    <xf numFmtId="0" fontId="10" fillId="0" borderId="0" xfId="0" applyFont="1" applyBorder="1" applyAlignment="1" applyProtection="1">
      <alignment horizontal="center" vertical="center"/>
      <protection locked="0"/>
    </xf>
    <xf numFmtId="0" fontId="2" fillId="3" borderId="0" xfId="0" applyFont="1" applyFill="1" applyAlignment="1" applyProtection="1">
      <alignment horizontal="center" vertical="center"/>
      <protection locked="0"/>
    </xf>
    <xf numFmtId="0" fontId="10" fillId="8" borderId="0" xfId="0" applyFont="1" applyFill="1" applyAlignment="1" applyProtection="1">
      <alignment horizontal="center" vertical="center" wrapText="1"/>
      <protection hidden="1"/>
    </xf>
    <xf numFmtId="0" fontId="10" fillId="8" borderId="0" xfId="0" applyFont="1" applyFill="1" applyAlignment="1" applyProtection="1">
      <alignment horizontal="center" vertical="center" wrapText="1"/>
    </xf>
    <xf numFmtId="0" fontId="10" fillId="8" borderId="0" xfId="0" applyFont="1" applyFill="1" applyAlignment="1" applyProtection="1">
      <alignment horizontal="center" vertical="center" wrapText="1"/>
      <protection locked="0" hidden="1"/>
    </xf>
    <xf numFmtId="14" fontId="10" fillId="0" borderId="0" xfId="0" applyNumberFormat="1" applyFont="1" applyFill="1" applyBorder="1" applyAlignment="1" applyProtection="1">
      <alignment horizontal="center" vertical="center"/>
      <protection locked="0"/>
    </xf>
    <xf numFmtId="0" fontId="2" fillId="0" borderId="31" xfId="0" applyFont="1" applyFill="1" applyBorder="1" applyAlignment="1" applyProtection="1">
      <alignment vertical="center" wrapText="1"/>
      <protection locked="0"/>
    </xf>
    <xf numFmtId="0" fontId="2" fillId="0" borderId="32" xfId="0" applyFont="1" applyFill="1" applyBorder="1" applyAlignment="1" applyProtection="1">
      <alignment vertical="center" wrapText="1"/>
      <protection locked="0"/>
    </xf>
    <xf numFmtId="0" fontId="2" fillId="0" borderId="31" xfId="0" applyFont="1" applyFill="1" applyBorder="1" applyAlignment="1" applyProtection="1">
      <alignment horizontal="justify" vertical="center" wrapText="1"/>
      <protection locked="0"/>
    </xf>
    <xf numFmtId="0" fontId="2" fillId="0" borderId="33" xfId="0" applyFont="1" applyFill="1" applyBorder="1" applyAlignment="1" applyProtection="1">
      <alignment horizontal="justify" vertical="center" wrapText="1"/>
      <protection locked="0"/>
    </xf>
    <xf numFmtId="0" fontId="2" fillId="0" borderId="32" xfId="0" applyFont="1" applyFill="1" applyBorder="1" applyAlignment="1" applyProtection="1">
      <alignment horizontal="justify" vertical="center" wrapText="1"/>
      <protection locked="0"/>
    </xf>
    <xf numFmtId="0" fontId="2" fillId="3" borderId="31" xfId="0" applyFont="1" applyFill="1" applyBorder="1" applyAlignment="1" applyProtection="1">
      <alignment horizontal="justify" vertical="center" wrapText="1"/>
    </xf>
    <xf numFmtId="0" fontId="2" fillId="3" borderId="33" xfId="0" applyFont="1" applyFill="1" applyBorder="1" applyAlignment="1" applyProtection="1">
      <alignment horizontal="justify" vertical="center" wrapText="1"/>
    </xf>
    <xf numFmtId="0" fontId="2" fillId="3" borderId="32" xfId="0" applyFont="1" applyFill="1" applyBorder="1" applyAlignment="1" applyProtection="1">
      <alignment horizontal="justify" vertical="center" wrapText="1"/>
    </xf>
    <xf numFmtId="0" fontId="2" fillId="0" borderId="31" xfId="0" applyFont="1" applyFill="1" applyBorder="1" applyAlignment="1" applyProtection="1">
      <alignment horizontal="justify" vertical="center" wrapText="1"/>
    </xf>
    <xf numFmtId="0" fontId="2" fillId="0" borderId="33" xfId="0" applyFont="1" applyFill="1" applyBorder="1" applyAlignment="1" applyProtection="1">
      <alignment horizontal="justify" vertical="center" wrapText="1"/>
    </xf>
    <xf numFmtId="0" fontId="2" fillId="0" borderId="32" xfId="0" applyFont="1" applyFill="1" applyBorder="1" applyAlignment="1" applyProtection="1">
      <alignment horizontal="justify" vertical="center" wrapText="1"/>
    </xf>
    <xf numFmtId="0" fontId="7" fillId="6" borderId="0" xfId="0" applyFont="1" applyFill="1" applyBorder="1" applyAlignment="1" applyProtection="1">
      <alignment horizontal="center" vertical="center" wrapText="1"/>
    </xf>
    <xf numFmtId="0" fontId="7" fillId="6" borderId="0" xfId="0" applyFont="1" applyFill="1" applyBorder="1" applyAlignment="1" applyProtection="1">
      <alignment horizontal="center" vertical="center"/>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10" fillId="0" borderId="87" xfId="0" applyFont="1" applyFill="1" applyBorder="1" applyAlignment="1" applyProtection="1">
      <alignment horizontal="left" vertical="center" wrapText="1"/>
      <protection locked="0"/>
    </xf>
    <xf numFmtId="0" fontId="10" fillId="0" borderId="88" xfId="0" applyFont="1" applyFill="1" applyBorder="1" applyAlignment="1" applyProtection="1">
      <alignment horizontal="left" vertical="center" wrapText="1"/>
      <protection locked="0"/>
    </xf>
    <xf numFmtId="0" fontId="10" fillId="0" borderId="89" xfId="0" applyFont="1" applyFill="1" applyBorder="1" applyAlignment="1" applyProtection="1">
      <alignment horizontal="left" vertical="center" wrapText="1"/>
      <protection locked="0"/>
    </xf>
    <xf numFmtId="0" fontId="2" fillId="4" borderId="0" xfId="0" applyFont="1" applyFill="1" applyBorder="1" applyAlignment="1" applyProtection="1">
      <alignment horizontal="center" vertical="center"/>
      <protection locked="0"/>
    </xf>
    <xf numFmtId="0" fontId="2" fillId="4" borderId="90" xfId="0" applyFont="1" applyFill="1" applyBorder="1" applyAlignment="1" applyProtection="1">
      <alignment horizontal="center" vertical="center"/>
      <protection locked="0"/>
    </xf>
    <xf numFmtId="0" fontId="7" fillId="6" borderId="16" xfId="0" applyNumberFormat="1" applyFont="1" applyFill="1" applyBorder="1" applyAlignment="1" applyProtection="1">
      <alignment horizontal="center" vertical="center"/>
    </xf>
    <xf numFmtId="0" fontId="7" fillId="6" borderId="0" xfId="0" applyNumberFormat="1" applyFont="1" applyFill="1" applyBorder="1" applyAlignment="1" applyProtection="1">
      <alignment horizontal="center" vertical="center"/>
    </xf>
    <xf numFmtId="0" fontId="10" fillId="0" borderId="77" xfId="0" applyFont="1" applyFill="1" applyBorder="1" applyAlignment="1" applyProtection="1">
      <alignment horizontal="left" vertical="center" wrapText="1"/>
      <protection locked="0"/>
    </xf>
    <xf numFmtId="0" fontId="10" fillId="0" borderId="84" xfId="0" applyFont="1" applyFill="1" applyBorder="1" applyAlignment="1" applyProtection="1">
      <alignment horizontal="left" vertical="center" wrapText="1"/>
      <protection locked="0"/>
    </xf>
    <xf numFmtId="0" fontId="10" fillId="0" borderId="78" xfId="0" applyFont="1" applyFill="1" applyBorder="1" applyAlignment="1" applyProtection="1">
      <alignment horizontal="left" vertical="center" wrapText="1"/>
      <protection locked="0"/>
    </xf>
    <xf numFmtId="0" fontId="10" fillId="0" borderId="79" xfId="0" applyFont="1" applyFill="1" applyBorder="1" applyAlignment="1" applyProtection="1">
      <alignment horizontal="left" vertical="center" wrapText="1"/>
      <protection locked="0"/>
    </xf>
    <xf numFmtId="0" fontId="10" fillId="0" borderId="85" xfId="0" applyFont="1" applyFill="1" applyBorder="1" applyAlignment="1" applyProtection="1">
      <alignment horizontal="left" vertical="center" wrapText="1"/>
      <protection locked="0"/>
    </xf>
    <xf numFmtId="0" fontId="10" fillId="0" borderId="80" xfId="0" applyFont="1" applyFill="1" applyBorder="1" applyAlignment="1" applyProtection="1">
      <alignment horizontal="left" vertical="center" wrapText="1"/>
      <protection locked="0"/>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14" fontId="8" fillId="0" borderId="81" xfId="0" applyNumberFormat="1" applyFont="1" applyBorder="1" applyAlignment="1" applyProtection="1">
      <alignment horizontal="center" vertical="center"/>
      <protection locked="0"/>
    </xf>
    <xf numFmtId="0" fontId="8" fillId="0" borderId="83" xfId="0" applyFont="1" applyBorder="1" applyAlignment="1" applyProtection="1">
      <alignment horizontal="center" vertical="center"/>
      <protection locked="0"/>
    </xf>
    <xf numFmtId="0" fontId="7" fillId="6" borderId="9"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55" fillId="3" borderId="13" xfId="0" applyFont="1" applyFill="1" applyBorder="1" applyAlignment="1" applyProtection="1">
      <alignment horizontal="center" vertical="center" wrapText="1"/>
      <protection locked="0"/>
    </xf>
    <xf numFmtId="0" fontId="12" fillId="3" borderId="0" xfId="0" applyFont="1" applyFill="1" applyAlignment="1" applyProtection="1">
      <alignment horizontal="center" vertical="center"/>
    </xf>
    <xf numFmtId="0" fontId="7" fillId="6" borderId="12" xfId="0" applyFont="1" applyFill="1" applyBorder="1" applyAlignment="1" applyProtection="1">
      <alignment horizontal="center" vertical="center"/>
    </xf>
    <xf numFmtId="0" fontId="7" fillId="6" borderId="6" xfId="0" applyFont="1" applyFill="1" applyBorder="1" applyAlignment="1" applyProtection="1">
      <alignment horizontal="center" vertical="center"/>
    </xf>
    <xf numFmtId="0" fontId="2" fillId="3" borderId="31" xfId="0" applyFont="1" applyFill="1" applyBorder="1" applyAlignment="1" applyProtection="1">
      <alignment horizontal="left" vertical="center" wrapText="1" indent="1"/>
    </xf>
    <xf numFmtId="0" fontId="2" fillId="3" borderId="33" xfId="0" applyFont="1" applyFill="1" applyBorder="1" applyAlignment="1" applyProtection="1">
      <alignment horizontal="left" vertical="center" wrapText="1" indent="1"/>
    </xf>
    <xf numFmtId="0" fontId="2" fillId="3" borderId="32" xfId="0" applyFont="1" applyFill="1" applyBorder="1" applyAlignment="1" applyProtection="1">
      <alignment horizontal="left" vertical="center" wrapText="1" indent="1"/>
    </xf>
    <xf numFmtId="0" fontId="12" fillId="3" borderId="31" xfId="0" applyFont="1" applyFill="1" applyBorder="1" applyAlignment="1" applyProtection="1">
      <alignment horizontal="justify" vertical="center" wrapText="1"/>
    </xf>
    <xf numFmtId="0" fontId="12" fillId="3" borderId="33" xfId="0" applyFont="1" applyFill="1" applyBorder="1" applyAlignment="1" applyProtection="1">
      <alignment horizontal="justify" vertical="center" wrapText="1"/>
    </xf>
    <xf numFmtId="0" fontId="12" fillId="3" borderId="32" xfId="0" applyFont="1" applyFill="1" applyBorder="1" applyAlignment="1" applyProtection="1">
      <alignment horizontal="justify" vertical="center" wrapText="1"/>
    </xf>
    <xf numFmtId="0" fontId="3" fillId="3" borderId="13" xfId="0" applyFont="1" applyFill="1" applyBorder="1" applyAlignment="1" applyProtection="1">
      <alignment horizontal="center" vertical="center"/>
    </xf>
    <xf numFmtId="0" fontId="53" fillId="3" borderId="94" xfId="0" applyFont="1" applyFill="1" applyBorder="1" applyAlignment="1" applyProtection="1">
      <alignment horizontal="center" vertical="center"/>
    </xf>
    <xf numFmtId="14" fontId="22" fillId="3" borderId="13" xfId="0" applyNumberFormat="1" applyFont="1" applyFill="1" applyBorder="1" applyAlignment="1" applyProtection="1">
      <alignment horizontal="center" vertical="center"/>
    </xf>
    <xf numFmtId="0" fontId="22" fillId="3" borderId="13" xfId="0" applyFont="1" applyFill="1" applyBorder="1" applyAlignment="1" applyProtection="1">
      <alignment horizontal="center" vertical="center"/>
    </xf>
    <xf numFmtId="0" fontId="53" fillId="3" borderId="95" xfId="0" applyFont="1" applyFill="1" applyBorder="1" applyAlignment="1" applyProtection="1">
      <alignment horizontal="center" vertical="center"/>
    </xf>
    <xf numFmtId="0" fontId="53" fillId="3" borderId="96" xfId="0" applyFont="1" applyFill="1" applyBorder="1" applyAlignment="1" applyProtection="1">
      <alignment horizontal="center" vertical="center"/>
    </xf>
    <xf numFmtId="0" fontId="22" fillId="3" borderId="13" xfId="0" applyFont="1" applyFill="1" applyBorder="1" applyAlignment="1" applyProtection="1">
      <alignment horizontal="center" vertical="top" wrapText="1"/>
    </xf>
    <xf numFmtId="0" fontId="22" fillId="3" borderId="13" xfId="0" applyFont="1" applyFill="1" applyBorder="1" applyAlignment="1" applyProtection="1">
      <alignment horizontal="center" vertical="top"/>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10" fillId="0" borderId="53" xfId="0" applyFont="1" applyBorder="1" applyAlignment="1" applyProtection="1">
      <alignment horizontal="justify" vertical="center" wrapText="1"/>
      <protection locked="0"/>
    </xf>
    <xf numFmtId="0" fontId="10" fillId="0" borderId="54" xfId="0" applyFont="1" applyBorder="1" applyAlignment="1" applyProtection="1">
      <alignment horizontal="justify" vertical="center" wrapText="1"/>
      <protection locked="0"/>
    </xf>
    <xf numFmtId="0" fontId="10" fillId="0" borderId="55" xfId="0" applyFont="1" applyBorder="1" applyAlignment="1" applyProtection="1">
      <alignment horizontal="justify" vertical="center" wrapText="1"/>
      <protection locked="0"/>
    </xf>
    <xf numFmtId="0" fontId="7" fillId="6" borderId="62" xfId="0" applyNumberFormat="1" applyFont="1" applyFill="1" applyBorder="1" applyAlignment="1" applyProtection="1">
      <alignment horizontal="center" vertical="center" wrapText="1"/>
    </xf>
    <xf numFmtId="0" fontId="7" fillId="6" borderId="0" xfId="0" applyNumberFormat="1" applyFont="1" applyFill="1" applyBorder="1" applyAlignment="1" applyProtection="1">
      <alignment horizontal="center" vertical="center" wrapText="1"/>
    </xf>
    <xf numFmtId="0" fontId="7" fillId="6" borderId="2" xfId="0" applyNumberFormat="1" applyFont="1" applyFill="1" applyBorder="1" applyAlignment="1" applyProtection="1">
      <alignment horizontal="center" vertical="center" wrapText="1"/>
    </xf>
    <xf numFmtId="0" fontId="7" fillId="6" borderId="28" xfId="0" applyNumberFormat="1" applyFont="1" applyFill="1" applyBorder="1" applyAlignment="1" applyProtection="1">
      <alignment horizontal="center" vertical="center"/>
    </xf>
    <xf numFmtId="0" fontId="7" fillId="21" borderId="12" xfId="0" applyNumberFormat="1" applyFont="1" applyFill="1" applyBorder="1" applyAlignment="1" applyProtection="1">
      <alignment horizontal="center" vertical="center" wrapText="1"/>
    </xf>
    <xf numFmtId="0" fontId="2" fillId="0" borderId="31" xfId="0" applyFont="1" applyBorder="1" applyAlignment="1" applyProtection="1">
      <alignment horizontal="left" vertical="center" wrapText="1"/>
    </xf>
    <xf numFmtId="0" fontId="2" fillId="0" borderId="32" xfId="0" applyFont="1" applyBorder="1" applyAlignment="1" applyProtection="1">
      <alignment horizontal="left" vertical="center" wrapText="1"/>
    </xf>
    <xf numFmtId="0" fontId="7" fillId="21" borderId="28" xfId="0" applyNumberFormat="1" applyFont="1" applyFill="1" applyBorder="1" applyAlignment="1" applyProtection="1">
      <alignment horizontal="center" vertical="center" wrapText="1"/>
    </xf>
    <xf numFmtId="0" fontId="7" fillId="6" borderId="31" xfId="0" applyNumberFormat="1" applyFont="1" applyFill="1" applyBorder="1" applyAlignment="1" applyProtection="1">
      <alignment horizontal="center" vertical="center"/>
    </xf>
    <xf numFmtId="0" fontId="7" fillId="6" borderId="32" xfId="0" applyNumberFormat="1" applyFont="1" applyFill="1" applyBorder="1" applyAlignment="1" applyProtection="1">
      <alignment horizontal="center" vertical="center"/>
    </xf>
    <xf numFmtId="0" fontId="7" fillId="6" borderId="12" xfId="0" applyNumberFormat="1" applyFont="1" applyFill="1" applyBorder="1" applyAlignment="1" applyProtection="1">
      <alignment horizontal="center" vertical="center"/>
    </xf>
    <xf numFmtId="0" fontId="8" fillId="22" borderId="0" xfId="0" applyFont="1" applyFill="1" applyBorder="1" applyAlignment="1" applyProtection="1">
      <alignment horizontal="center" vertical="center"/>
    </xf>
    <xf numFmtId="0" fontId="1" fillId="23" borderId="6" xfId="0" applyFont="1" applyFill="1" applyBorder="1" applyAlignment="1" applyProtection="1">
      <alignment horizontal="center" vertical="center"/>
    </xf>
    <xf numFmtId="0" fontId="7" fillId="6" borderId="62" xfId="0" applyNumberFormat="1" applyFont="1" applyFill="1" applyBorder="1" applyAlignment="1" applyProtection="1">
      <alignment horizontal="center" vertical="center"/>
    </xf>
    <xf numFmtId="0" fontId="22" fillId="3" borderId="13" xfId="0" applyFont="1" applyFill="1" applyBorder="1" applyAlignment="1" applyProtection="1">
      <alignment horizontal="center" vertical="center" wrapText="1"/>
    </xf>
    <xf numFmtId="0" fontId="33" fillId="3" borderId="0" xfId="0" applyFont="1" applyFill="1" applyAlignment="1" applyProtection="1">
      <alignment horizontal="center" vertical="center" wrapText="1"/>
    </xf>
    <xf numFmtId="0" fontId="1" fillId="0" borderId="0" xfId="0" applyFont="1" applyFill="1" applyBorder="1" applyAlignment="1" applyProtection="1">
      <alignment horizontal="left" vertical="center"/>
    </xf>
    <xf numFmtId="0" fontId="19" fillId="15" borderId="72" xfId="0" applyFont="1" applyFill="1" applyBorder="1" applyAlignment="1" applyProtection="1">
      <alignment horizontal="center" vertical="center"/>
    </xf>
    <xf numFmtId="0" fontId="19" fillId="23" borderId="72" xfId="0" applyFont="1" applyFill="1" applyBorder="1" applyAlignment="1" applyProtection="1">
      <alignment horizontal="center" vertical="center"/>
    </xf>
    <xf numFmtId="0" fontId="3" fillId="3" borderId="13" xfId="0" applyFont="1" applyFill="1" applyBorder="1" applyAlignment="1" applyProtection="1">
      <alignment horizontal="center" vertical="center"/>
      <protection hidden="1"/>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3" xfId="1" applyFont="1" applyFill="1" applyBorder="1" applyAlignment="1" applyProtection="1">
      <alignment horizontal="center"/>
      <protection hidden="1"/>
    </xf>
    <xf numFmtId="0" fontId="55" fillId="3" borderId="21" xfId="0" applyFont="1" applyFill="1" applyBorder="1" applyAlignment="1" applyProtection="1">
      <alignment horizontal="center" vertical="center" wrapText="1"/>
      <protection locked="0"/>
    </xf>
    <xf numFmtId="0" fontId="55" fillId="3" borderId="0" xfId="0" applyFont="1" applyFill="1" applyBorder="1" applyAlignment="1" applyProtection="1">
      <alignment horizontal="center" vertical="center" wrapText="1"/>
      <protection locked="0"/>
    </xf>
    <xf numFmtId="0" fontId="3" fillId="3" borderId="13" xfId="0" applyFont="1" applyFill="1" applyBorder="1" applyAlignment="1" applyProtection="1">
      <alignment horizontal="center" vertical="center"/>
      <protection locked="0" hidden="1"/>
    </xf>
    <xf numFmtId="0" fontId="53" fillId="3" borderId="94" xfId="0" applyFont="1" applyFill="1" applyBorder="1" applyAlignment="1" applyProtection="1">
      <alignment horizontal="center" vertical="center"/>
      <protection locked="0"/>
    </xf>
    <xf numFmtId="0" fontId="53" fillId="3" borderId="95" xfId="0" applyFont="1" applyFill="1" applyBorder="1" applyAlignment="1" applyProtection="1">
      <alignment horizontal="center" vertical="center"/>
      <protection locked="0"/>
    </xf>
    <xf numFmtId="0" fontId="53"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614">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protection locked="0" hidden="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protection locked="0" hidden="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alignment horizontal="center" vertical="center" textRotation="0" wrapText="1" indent="0" justifyLastLine="0" shrinkToFit="0" readingOrder="0"/>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theme="1"/>
        <name val="Calibri"/>
        <scheme val="minor"/>
      </font>
      <numFmt numFmtId="0" formatCode="General"/>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0"/>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6</xdr:row>
      <xdr:rowOff>41247</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12671</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361950</xdr:colOff>
          <xdr:row>19</xdr:row>
          <xdr:rowOff>371475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342900</xdr:colOff>
          <xdr:row>16</xdr:row>
          <xdr:rowOff>295275</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28</xdr:row>
          <xdr:rowOff>0</xdr:rowOff>
        </xdr:from>
        <xdr:to>
          <xdr:col>23</xdr:col>
          <xdr:colOff>361950</xdr:colOff>
          <xdr:row>28</xdr:row>
          <xdr:rowOff>285750</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342900</xdr:colOff>
          <xdr:row>22</xdr:row>
          <xdr:rowOff>314325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266700</xdr:colOff>
      <xdr:row>0</xdr:row>
      <xdr:rowOff>57151</xdr:rowOff>
    </xdr:from>
    <xdr:to>
      <xdr:col>3</xdr:col>
      <xdr:colOff>276225</xdr:colOff>
      <xdr:row>2</xdr:row>
      <xdr:rowOff>323851</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42900" y="57151"/>
          <a:ext cx="809625" cy="10287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18</xdr:col>
          <xdr:colOff>304800</xdr:colOff>
          <xdr:row>16</xdr:row>
          <xdr:rowOff>247650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60326</xdr:rowOff>
    </xdr:from>
    <xdr:to>
      <xdr:col>3</xdr:col>
      <xdr:colOff>838200</xdr:colOff>
      <xdr:row>2</xdr:row>
      <xdr:rowOff>333376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6"/>
          <a:ext cx="842432" cy="10350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0</xdr:colOff>
      <xdr:row>3</xdr:row>
      <xdr:rowOff>0</xdr:rowOff>
    </xdr:from>
    <xdr:to>
      <xdr:col>19</xdr:col>
      <xdr:colOff>4125</xdr:colOff>
      <xdr:row>4</xdr:row>
      <xdr:rowOff>0</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45</xdr:col>
      <xdr:colOff>1692088</xdr:colOff>
      <xdr:row>3</xdr:row>
      <xdr:rowOff>0</xdr:rowOff>
    </xdr:from>
    <xdr:to>
      <xdr:col>46</xdr:col>
      <xdr:colOff>8271</xdr:colOff>
      <xdr:row>3</xdr:row>
      <xdr:rowOff>149679</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19</xdr:col>
      <xdr:colOff>0</xdr:colOff>
      <xdr:row>3</xdr:row>
      <xdr:rowOff>0</xdr:rowOff>
    </xdr:from>
    <xdr:to>
      <xdr:col>19</xdr:col>
      <xdr:colOff>4125</xdr:colOff>
      <xdr:row>4</xdr:row>
      <xdr:rowOff>0</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41</xdr:col>
      <xdr:colOff>1238250</xdr:colOff>
      <xdr:row>3</xdr:row>
      <xdr:rowOff>0</xdr:rowOff>
    </xdr:from>
    <xdr:to>
      <xdr:col>42</xdr:col>
      <xdr:colOff>3201</xdr:colOff>
      <xdr:row>3</xdr:row>
      <xdr:rowOff>149679</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3</xdr:col>
      <xdr:colOff>45244</xdr:colOff>
      <xdr:row>0</xdr:row>
      <xdr:rowOff>57150</xdr:rowOff>
    </xdr:from>
    <xdr:to>
      <xdr:col>3</xdr:col>
      <xdr:colOff>857250</xdr:colOff>
      <xdr:row>2</xdr:row>
      <xdr:rowOff>333375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794" y="57150"/>
          <a:ext cx="812006" cy="1038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43392</xdr:colOff>
      <xdr:row>0</xdr:row>
      <xdr:rowOff>50800</xdr:rowOff>
    </xdr:from>
    <xdr:to>
      <xdr:col>3</xdr:col>
      <xdr:colOff>752475</xdr:colOff>
      <xdr:row>2</xdr:row>
      <xdr:rowOff>342900</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592" y="50800"/>
          <a:ext cx="842433" cy="10541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my.sharepoint.com/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U515" totalsRowShown="0" headerRowDxfId="392" dataDxfId="390" headerRowBorderDxfId="391" tableBorderDxfId="389">
  <autoFilter ref="F17:U515" xr:uid="{00000000-0009-0000-0100-00002E000000}"/>
  <tableColumns count="16">
    <tableColumn id="1" xr3:uid="{00000000-0010-0000-0000-000001000000}" name="ID RIESGO" dataDxfId="388"/>
    <tableColumn id="2" xr3:uid="{00000000-0010-0000-0000-000002000000}" name="RIESGO" dataDxfId="387">
      <calculatedColumnFormula>IFERROR(VLOOKUP(Tabla46[[#This Row],[ID RIESGO]],'1. IDENTIFICACION DEL RIESGO'!$AB$27:$AL$38,11,0),"")</calculatedColumnFormula>
    </tableColumn>
    <tableColumn id="3" xr3:uid="{00000000-0010-0000-0000-000003000000}" name="DESCRIPCION DEL CONTROL" dataDxfId="386"/>
    <tableColumn id="16" xr3:uid="{00000000-0010-0000-0000-000010000000}" name="RESPONSABLE DEL CONTROL (CARGO)" dataDxfId="385"/>
    <tableColumn id="19" xr3:uid="{00000000-0010-0000-0000-000013000000}" name="SEGREGACIÓN Y AUTORIDAD DEL RESPONSABLE DEL CONTROL" dataDxfId="384"/>
    <tableColumn id="17" xr3:uid="{00000000-0010-0000-0000-000011000000}" name="PERIODICIDAD DE EJECUCIÓN DEL CONTROL" dataDxfId="383"/>
    <tableColumn id="5" xr3:uid="{00000000-0010-0000-0000-000005000000}" name="PROPÓSITO DEL CONTROL" dataDxfId="382"/>
    <tableColumn id="6" xr3:uid="{00000000-0010-0000-0000-000006000000}" name="EVIDENCIA EN LA EJECUCIÓN DEL CONTROL " dataDxfId="381"/>
    <tableColumn id="18" xr3:uid="{00000000-0010-0000-0000-000012000000}" name="LA DESCRIPCIÓN DEL CONTROL ES CONFIABLE" dataDxfId="380">
      <calculatedColumnFormula>IF(Tabla46[[#This Row],[ID RIESGO]]="","",IF(Tabla46[[#This Row],[DESCRIPCION DEL CONTROL]]="",0,15))</calculatedColumnFormula>
    </tableColumn>
    <tableColumn id="4" xr3:uid="{00000000-0010-0000-0000-000004000000}" name="EL CONTROL TIENE ASIGNADO RESPONSABLE2" dataDxfId="379">
      <calculatedColumnFormula>IF(Tabla46[[#This Row],[ID RIESGO]]="","",IF(Tabla46[[#This Row],[RESPONSABLE DEL CONTROL (CARGO)]]="",0,20))</calculatedColumnFormula>
    </tableColumn>
    <tableColumn id="7" xr3:uid="{00000000-0010-0000-0000-000007000000}" name="FRECUENCIA" dataDxfId="378">
      <calculatedColumnFormula>IF(Tabla46[[#This Row],[PERIODICIDAD DE EJECUCIÓN DEL CONTROL]]="",0,20)</calculatedColumnFormula>
    </tableColumn>
    <tableColumn id="10" xr3:uid="{00000000-0010-0000-0000-00000A000000}" name="VALOR EVALUACION DISENO" dataDxfId="377">
      <calculatedColumnFormula>+IFERROR(SUM(VLOOKUP(Tabla46[[#This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calculatedColumnFormula>
    </tableColumn>
    <tableColumn id="9" xr3:uid="{00000000-0010-0000-0000-000009000000}" name="RESULTADO EVALUACIÓN DEL DISEÑO DEL CONTROL" dataDxfId="376">
      <calculatedColumnFormula>IF(ISTEXT(Tabla46[[#This Row],[VALOR EVALUACION DISENO]]),"",IF(Tabla46[[#This Row],[VALOR EVALUACION DISENO]]&gt;96,DATOS!$AV$21,IF(Tabla46[[#This Row],[VALOR EVALUACION DISENO]]&gt;=86,DATOS!$AV$22,DATOS!$AV$23)))</calculatedColumnFormula>
    </tableColumn>
    <tableColumn id="11" xr3:uid="{00000000-0010-0000-0000-00000B000000}" name="% DE CUMPLIMIENTO DE LA EJECUCION DEL CONTROL" dataDxfId="375"/>
    <tableColumn id="12" xr3:uid="{00000000-0010-0000-0000-00000C000000}" name="RESULTADO EVALUACION DE LA EJECUCION" dataDxfId="374">
      <calculatedColumnFormula>IFERROR(VLOOKUP(Tabla46[[#This Row],[% DE CUMPLIMIENTO DE LA EJECUCION DEL CONTROL]],DATOS!$AS$38:$AT$40,2,0),"")</calculatedColumnFormula>
    </tableColumn>
    <tableColumn id="15" xr3:uid="{00000000-0010-0000-0000-00000F000000}" name="SOLIDEZ INDIVIDUAL DE CADA CONTROL" dataDxfId="373">
      <calculatedColumnFormula>IF(Tabla46[[#This Row],[RESULTADO EVALUACIÓN DEL DISEÑO DEL CONTROL]]="","",SUMIFS(DATOS!$AT$49:$AT$57,DATOS!$AR$49:$AR$57,Tabla46[[#This Row],[RESULTADO EVALUACIÓN DEL DISEÑO DEL CONTROL]],DATOS!$AS$49:$AS$57,Tabla46[[#This Row],[RESULTADO EVALUACION DE LA EJECUCION]]))</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20"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9"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7"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3"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3"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9"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4"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3"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8"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3"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3"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6" totalsRowShown="0" headerRowDxfId="35" dataDxfId="34" tableBorderDxfId="33">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6"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omments" Target="../comments5.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9" Type="http://schemas.openxmlformats.org/officeDocument/2006/relationships/table" Target="../tables/table39.xml"/><Relationship Id="rId21" Type="http://schemas.openxmlformats.org/officeDocument/2006/relationships/table" Target="../tables/table21.xml"/><Relationship Id="rId34" Type="http://schemas.openxmlformats.org/officeDocument/2006/relationships/table" Target="../tables/table34.xml"/><Relationship Id="rId42" Type="http://schemas.openxmlformats.org/officeDocument/2006/relationships/table" Target="../tables/table42.xml"/><Relationship Id="rId7" Type="http://schemas.openxmlformats.org/officeDocument/2006/relationships/table" Target="../tables/table7.xml"/><Relationship Id="rId2" Type="http://schemas.openxmlformats.org/officeDocument/2006/relationships/table" Target="../tables/table2.xml"/><Relationship Id="rId16" Type="http://schemas.openxmlformats.org/officeDocument/2006/relationships/table" Target="../tables/table16.xml"/><Relationship Id="rId29" Type="http://schemas.openxmlformats.org/officeDocument/2006/relationships/table" Target="../tables/table29.xml"/><Relationship Id="rId1" Type="http://schemas.openxmlformats.org/officeDocument/2006/relationships/printerSettings" Target="../printerSettings/printerSettings8.bin"/><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table" Target="../tables/table32.xml"/><Relationship Id="rId37" Type="http://schemas.openxmlformats.org/officeDocument/2006/relationships/table" Target="../tables/table37.xml"/><Relationship Id="rId40" Type="http://schemas.openxmlformats.org/officeDocument/2006/relationships/table" Target="../tables/table40.xml"/><Relationship Id="rId45" Type="http://schemas.openxmlformats.org/officeDocument/2006/relationships/table" Target="../tables/table45.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36" Type="http://schemas.openxmlformats.org/officeDocument/2006/relationships/table" Target="../tables/table36.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4" Type="http://schemas.openxmlformats.org/officeDocument/2006/relationships/table" Target="../tables/table44.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 Id="rId35" Type="http://schemas.openxmlformats.org/officeDocument/2006/relationships/table" Target="../tables/table35.xml"/><Relationship Id="rId43" Type="http://schemas.openxmlformats.org/officeDocument/2006/relationships/table" Target="../tables/table43.xml"/><Relationship Id="rId8" Type="http://schemas.openxmlformats.org/officeDocument/2006/relationships/table" Target="../tables/table8.xml"/><Relationship Id="rId3" Type="http://schemas.openxmlformats.org/officeDocument/2006/relationships/table" Target="../tables/table3.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33" Type="http://schemas.openxmlformats.org/officeDocument/2006/relationships/table" Target="../tables/table33.xml"/><Relationship Id="rId38" Type="http://schemas.openxmlformats.org/officeDocument/2006/relationships/table" Target="../tables/table38.xml"/><Relationship Id="rId46" Type="http://schemas.openxmlformats.org/officeDocument/2006/relationships/table" Target="../tables/table46.xml"/><Relationship Id="rId20" Type="http://schemas.openxmlformats.org/officeDocument/2006/relationships/table" Target="../tables/table20.xml"/><Relationship Id="rId41" Type="http://schemas.openxmlformats.org/officeDocument/2006/relationships/table" Target="../tables/table4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N491"/>
  <sheetViews>
    <sheetView tabSelected="1" topLeftCell="L24" zoomScale="70" zoomScaleNormal="70" zoomScalePageLayoutView="85" workbookViewId="0">
      <selection activeCell="O29" sqref="O29"/>
    </sheetView>
  </sheetViews>
  <sheetFormatPr baseColWidth="10" defaultColWidth="11.42578125" defaultRowHeight="12" x14ac:dyDescent="0.25"/>
  <cols>
    <col min="1" max="1" width="1.28515625" style="89" customWidth="1"/>
    <col min="2" max="3" width="6" style="89" customWidth="1"/>
    <col min="4" max="4" width="7.7109375" style="267" customWidth="1"/>
    <col min="5" max="5" width="0.5703125" style="89" customWidth="1"/>
    <col min="6" max="6" width="14.42578125" style="89" customWidth="1"/>
    <col min="7" max="7" width="2.28515625" style="89" customWidth="1"/>
    <col min="8" max="8" width="12.5703125" style="89" customWidth="1"/>
    <col min="9" max="9" width="20.5703125" style="89" customWidth="1"/>
    <col min="10" max="10" width="2" style="89" customWidth="1"/>
    <col min="11" max="11" width="52.28515625" style="268" bestFit="1" customWidth="1"/>
    <col min="12" max="12" width="1.42578125" style="89" customWidth="1"/>
    <col min="13" max="13" width="29.7109375" style="89" customWidth="1"/>
    <col min="14" max="14" width="1.7109375" style="89" customWidth="1"/>
    <col min="15" max="15" width="21.42578125" style="89" customWidth="1"/>
    <col min="16" max="16" width="2" style="89" customWidth="1"/>
    <col min="17" max="17" width="3.5703125" style="89" customWidth="1"/>
    <col min="18" max="18" width="16.7109375" style="89" customWidth="1"/>
    <col min="19" max="19" width="1.42578125" style="89" customWidth="1"/>
    <col min="20" max="20" width="11.42578125" style="89" customWidth="1"/>
    <col min="21" max="21" width="1.42578125" style="89" customWidth="1"/>
    <col min="22" max="22" width="23.7109375" style="89" customWidth="1"/>
    <col min="23" max="23" width="1.42578125" style="89" customWidth="1"/>
    <col min="24" max="24" width="31.42578125" style="89" customWidth="1"/>
    <col min="25" max="25" width="20.140625" style="89" customWidth="1"/>
    <col min="26" max="27" width="4.42578125" style="89" hidden="1" customWidth="1"/>
    <col min="28" max="28" width="9.85546875" style="89" bestFit="1" customWidth="1"/>
    <col min="29" max="29" width="0.7109375" style="372" customWidth="1"/>
    <col min="30" max="30" width="22.7109375" style="373" customWidth="1"/>
    <col min="31" max="31" width="0.7109375" style="372" customWidth="1"/>
    <col min="32" max="32" width="12" style="372" bestFit="1" customWidth="1"/>
    <col min="33" max="33" width="0.7109375" style="372" customWidth="1"/>
    <col min="34" max="34" width="11.42578125" style="89"/>
    <col min="35" max="35" width="0.7109375" style="89" customWidth="1"/>
    <col min="36" max="36" width="11.42578125" style="89"/>
    <col min="37" max="37" width="1" style="89" customWidth="1"/>
    <col min="38" max="38" width="11.42578125" style="262" hidden="1" customWidth="1"/>
    <col min="39" max="39" width="26.28515625" style="89" customWidth="1"/>
    <col min="40" max="40" width="23.42578125" style="89" customWidth="1"/>
    <col min="41" max="16384" width="11.42578125" style="89"/>
  </cols>
  <sheetData>
    <row r="1" spans="1:39" ht="30" customHeight="1" x14ac:dyDescent="0.25">
      <c r="A1" s="560"/>
      <c r="B1" s="560"/>
      <c r="C1" s="560"/>
      <c r="D1" s="560"/>
      <c r="E1" s="560"/>
      <c r="F1" s="561" t="s">
        <v>3</v>
      </c>
      <c r="G1" s="561"/>
      <c r="H1" s="561"/>
      <c r="I1" s="561"/>
      <c r="J1" s="561"/>
      <c r="K1" s="561"/>
      <c r="L1" s="561"/>
      <c r="M1" s="441" t="s">
        <v>1698</v>
      </c>
      <c r="N1" s="562">
        <v>43441</v>
      </c>
      <c r="O1" s="563"/>
      <c r="P1" s="317"/>
      <c r="Q1" s="317"/>
    </row>
    <row r="2" spans="1:39" ht="30" customHeight="1" x14ac:dyDescent="0.25">
      <c r="A2" s="560"/>
      <c r="B2" s="560"/>
      <c r="C2" s="560"/>
      <c r="D2" s="560"/>
      <c r="E2" s="560"/>
      <c r="F2" s="564" t="s">
        <v>1693</v>
      </c>
      <c r="G2" s="564"/>
      <c r="H2" s="564"/>
      <c r="I2" s="564"/>
      <c r="J2" s="564"/>
      <c r="K2" s="564"/>
      <c r="L2" s="564"/>
      <c r="M2" s="441" t="s">
        <v>1767</v>
      </c>
      <c r="N2" s="563" t="s">
        <v>1768</v>
      </c>
      <c r="O2" s="563"/>
      <c r="P2" s="317"/>
      <c r="Q2" s="317"/>
    </row>
    <row r="3" spans="1:39" ht="30" customHeight="1" x14ac:dyDescent="0.25">
      <c r="A3" s="560"/>
      <c r="B3" s="560"/>
      <c r="C3" s="560"/>
      <c r="D3" s="560"/>
      <c r="E3" s="560"/>
      <c r="F3" s="565" t="s">
        <v>1825</v>
      </c>
      <c r="G3" s="565"/>
      <c r="H3" s="565"/>
      <c r="I3" s="565"/>
      <c r="J3" s="565"/>
      <c r="K3" s="565"/>
      <c r="L3" s="565"/>
      <c r="M3" s="566" t="s">
        <v>1694</v>
      </c>
      <c r="N3" s="567"/>
      <c r="O3" s="567"/>
      <c r="P3" s="317"/>
      <c r="Q3" s="317"/>
    </row>
    <row r="4" spans="1:39" x14ac:dyDescent="0.25">
      <c r="B4" s="240"/>
      <c r="C4" s="240"/>
      <c r="D4" s="241"/>
      <c r="E4" s="240"/>
      <c r="F4" s="240"/>
      <c r="G4" s="240"/>
      <c r="H4" s="242"/>
      <c r="I4" s="242"/>
      <c r="J4" s="242"/>
      <c r="K4" s="243"/>
      <c r="L4" s="240"/>
      <c r="M4" s="240"/>
      <c r="N4" s="240"/>
      <c r="O4" s="240"/>
      <c r="P4" s="244"/>
      <c r="Q4" s="244"/>
      <c r="R4" s="240"/>
      <c r="S4" s="240"/>
      <c r="T4" s="240"/>
      <c r="U4" s="240"/>
      <c r="V4" s="240"/>
      <c r="W4" s="240"/>
      <c r="X4" s="240"/>
      <c r="Y4" s="240"/>
      <c r="Z4" s="244"/>
      <c r="AA4" s="244"/>
      <c r="AB4" s="240"/>
      <c r="AC4" s="240"/>
      <c r="AD4" s="240"/>
      <c r="AE4" s="240"/>
      <c r="AF4" s="240"/>
      <c r="AG4" s="240"/>
      <c r="AH4" s="240"/>
      <c r="AI4" s="240"/>
      <c r="AJ4" s="240"/>
    </row>
    <row r="5" spans="1:39" ht="15.75" hidden="1" customHeight="1" x14ac:dyDescent="0.25">
      <c r="B5" s="88"/>
      <c r="C5" s="88"/>
      <c r="D5" s="247"/>
      <c r="E5" s="88"/>
      <c r="F5" s="88"/>
      <c r="G5" s="88"/>
      <c r="H5" s="529" t="s">
        <v>1695</v>
      </c>
      <c r="I5" s="530"/>
      <c r="J5" s="530"/>
      <c r="K5" s="530"/>
      <c r="L5" s="530"/>
      <c r="M5" s="530"/>
      <c r="N5" s="530"/>
      <c r="O5" s="530"/>
      <c r="P5" s="530"/>
      <c r="Q5" s="530"/>
      <c r="R5" s="530"/>
    </row>
    <row r="6" spans="1:39" hidden="1" x14ac:dyDescent="0.25">
      <c r="B6" s="240"/>
      <c r="C6" s="240"/>
      <c r="D6" s="241"/>
      <c r="E6" s="240"/>
      <c r="F6" s="240"/>
      <c r="G6" s="240"/>
      <c r="H6" s="242"/>
      <c r="I6" s="242"/>
      <c r="J6" s="242"/>
      <c r="K6" s="243"/>
      <c r="L6" s="240"/>
      <c r="M6" s="240"/>
      <c r="N6" s="240"/>
      <c r="O6" s="240"/>
      <c r="P6" s="244"/>
      <c r="Q6" s="244"/>
      <c r="R6" s="240"/>
      <c r="S6" s="240"/>
      <c r="T6" s="240"/>
      <c r="U6" s="240"/>
      <c r="V6" s="240"/>
      <c r="W6" s="240"/>
      <c r="X6" s="240"/>
      <c r="Y6" s="240"/>
      <c r="Z6" s="244"/>
      <c r="AA6" s="244"/>
      <c r="AB6" s="240"/>
      <c r="AC6" s="240"/>
      <c r="AD6" s="240"/>
      <c r="AE6" s="240"/>
      <c r="AF6" s="240"/>
      <c r="AG6" s="240"/>
      <c r="AH6" s="240"/>
      <c r="AI6" s="240"/>
      <c r="AJ6" s="240"/>
    </row>
    <row r="7" spans="1:39" s="88" customFormat="1" x14ac:dyDescent="0.25">
      <c r="B7" s="250"/>
      <c r="C7" s="250"/>
      <c r="D7" s="251"/>
      <c r="E7" s="250"/>
      <c r="F7" s="250"/>
      <c r="G7" s="250"/>
      <c r="H7" s="250"/>
      <c r="I7" s="250"/>
      <c r="J7" s="250"/>
      <c r="K7" s="252"/>
      <c r="L7" s="253"/>
      <c r="M7" s="253"/>
      <c r="N7" s="253"/>
      <c r="O7" s="253"/>
      <c r="P7" s="250"/>
      <c r="Q7" s="250"/>
      <c r="R7" s="250"/>
      <c r="S7" s="250"/>
      <c r="T7" s="250"/>
      <c r="U7" s="250"/>
      <c r="V7" s="250"/>
      <c r="W7" s="250"/>
      <c r="X7" s="250"/>
      <c r="Y7" s="250"/>
      <c r="Z7" s="250"/>
      <c r="AA7" s="250"/>
      <c r="AB7" s="253"/>
      <c r="AC7" s="250"/>
      <c r="AD7" s="250"/>
      <c r="AE7" s="250"/>
      <c r="AF7" s="250"/>
      <c r="AG7" s="250"/>
      <c r="AH7" s="250"/>
      <c r="AI7" s="250"/>
      <c r="AJ7" s="250"/>
      <c r="AK7" s="89"/>
      <c r="AL7" s="262"/>
      <c r="AM7" s="89"/>
    </row>
    <row r="8" spans="1:39" s="88" customFormat="1" ht="29.25" customHeight="1" x14ac:dyDescent="0.25">
      <c r="B8" s="250"/>
      <c r="C8" s="250"/>
      <c r="D8" s="251"/>
      <c r="E8" s="323"/>
      <c r="F8" s="323"/>
      <c r="G8" s="323"/>
      <c r="H8" s="323"/>
      <c r="I8" s="384" t="s">
        <v>3</v>
      </c>
      <c r="J8" s="254"/>
      <c r="K8" s="319" t="s">
        <v>1761</v>
      </c>
      <c r="L8" s="253"/>
      <c r="M8" s="253"/>
      <c r="N8" s="253"/>
      <c r="O8" s="253"/>
      <c r="P8" s="250"/>
      <c r="Q8" s="250"/>
      <c r="R8" s="250"/>
      <c r="S8" s="250"/>
      <c r="T8" s="250"/>
      <c r="U8" s="250"/>
      <c r="V8" s="250"/>
      <c r="W8" s="250"/>
      <c r="X8" s="250"/>
      <c r="Y8" s="250"/>
      <c r="Z8" s="250"/>
      <c r="AA8" s="250"/>
      <c r="AB8" s="253"/>
      <c r="AC8" s="250"/>
      <c r="AD8" s="250"/>
      <c r="AE8" s="250"/>
      <c r="AF8" s="250"/>
      <c r="AG8" s="250"/>
      <c r="AH8" s="250"/>
      <c r="AI8" s="250"/>
      <c r="AJ8" s="250"/>
      <c r="AK8" s="89"/>
      <c r="AL8" s="262"/>
      <c r="AM8" s="89"/>
    </row>
    <row r="9" spans="1:39" s="88" customFormat="1" ht="12.75" x14ac:dyDescent="0.25">
      <c r="B9" s="250"/>
      <c r="C9" s="250"/>
      <c r="D9" s="251"/>
      <c r="E9" s="323"/>
      <c r="F9" s="323"/>
      <c r="G9" s="323"/>
      <c r="H9" s="323"/>
      <c r="I9" s="384" t="s">
        <v>0</v>
      </c>
      <c r="J9" s="254"/>
      <c r="K9" s="319" t="s">
        <v>309</v>
      </c>
      <c r="L9" s="253"/>
      <c r="M9" s="253"/>
      <c r="N9" s="253"/>
      <c r="O9" s="253"/>
      <c r="P9" s="250"/>
      <c r="Q9" s="250"/>
      <c r="R9" s="250"/>
      <c r="S9" s="250"/>
      <c r="T9" s="250"/>
      <c r="U9" s="250"/>
      <c r="V9" s="250"/>
      <c r="W9" s="250"/>
      <c r="X9" s="250"/>
      <c r="Y9" s="250"/>
      <c r="Z9" s="250"/>
      <c r="AA9" s="250"/>
      <c r="AB9" s="253"/>
      <c r="AC9" s="250"/>
      <c r="AD9" s="250"/>
      <c r="AE9" s="250"/>
      <c r="AF9" s="250"/>
      <c r="AG9" s="250"/>
      <c r="AH9" s="250"/>
      <c r="AI9" s="250"/>
      <c r="AJ9" s="250"/>
      <c r="AK9" s="89"/>
      <c r="AL9" s="262"/>
      <c r="AM9" s="89"/>
    </row>
    <row r="10" spans="1:39" s="88" customFormat="1" ht="12.75" x14ac:dyDescent="0.25">
      <c r="B10" s="250"/>
      <c r="C10" s="250"/>
      <c r="D10" s="251"/>
      <c r="E10" s="323"/>
      <c r="F10" s="323"/>
      <c r="G10" s="323"/>
      <c r="H10" s="323"/>
      <c r="I10" s="384" t="s">
        <v>1</v>
      </c>
      <c r="J10" s="254"/>
      <c r="K10" s="319" t="s">
        <v>1317</v>
      </c>
      <c r="L10" s="253"/>
      <c r="M10" s="253"/>
      <c r="N10" s="253"/>
      <c r="O10" s="253"/>
      <c r="P10" s="250"/>
      <c r="Q10" s="250"/>
      <c r="R10" s="250"/>
      <c r="S10" s="250"/>
      <c r="T10" s="250"/>
      <c r="U10" s="250"/>
      <c r="V10" s="250"/>
      <c r="W10" s="250"/>
      <c r="X10" s="250"/>
      <c r="Y10" s="250"/>
      <c r="Z10" s="250"/>
      <c r="AA10" s="250"/>
      <c r="AB10" s="253"/>
      <c r="AC10" s="250"/>
      <c r="AD10" s="250"/>
      <c r="AE10" s="250"/>
      <c r="AF10" s="250"/>
      <c r="AG10" s="250"/>
      <c r="AH10" s="250"/>
      <c r="AI10" s="250"/>
      <c r="AJ10" s="250"/>
      <c r="AK10" s="89"/>
      <c r="AL10" s="262"/>
      <c r="AM10" s="89"/>
    </row>
    <row r="11" spans="1:39" s="88" customFormat="1" ht="12.75" x14ac:dyDescent="0.25">
      <c r="B11" s="250"/>
      <c r="C11" s="250"/>
      <c r="D11" s="251"/>
      <c r="E11" s="323"/>
      <c r="F11" s="323"/>
      <c r="G11" s="323"/>
      <c r="H11" s="323"/>
      <c r="I11" s="384" t="s">
        <v>1557</v>
      </c>
      <c r="J11" s="250"/>
      <c r="K11" s="319" t="s">
        <v>1317</v>
      </c>
      <c r="L11" s="253"/>
      <c r="M11" s="253"/>
      <c r="N11" s="253"/>
      <c r="O11" s="253"/>
      <c r="P11" s="250"/>
      <c r="Q11" s="250"/>
      <c r="R11" s="250"/>
      <c r="S11" s="250"/>
      <c r="T11" s="250"/>
      <c r="U11" s="250"/>
      <c r="V11" s="250"/>
      <c r="W11" s="250"/>
      <c r="X11" s="250"/>
      <c r="Y11" s="250"/>
      <c r="Z11" s="250"/>
      <c r="AA11" s="250"/>
      <c r="AB11" s="253"/>
      <c r="AC11" s="250"/>
      <c r="AD11" s="250"/>
      <c r="AE11" s="250"/>
      <c r="AF11" s="250"/>
      <c r="AG11" s="250"/>
      <c r="AH11" s="250"/>
      <c r="AI11" s="250"/>
      <c r="AJ11" s="250"/>
      <c r="AK11" s="89"/>
      <c r="AL11" s="262"/>
      <c r="AM11" s="89"/>
    </row>
    <row r="12" spans="1:39" s="88" customFormat="1" x14ac:dyDescent="0.25">
      <c r="B12" s="250"/>
      <c r="C12" s="250"/>
      <c r="D12" s="251"/>
      <c r="E12" s="323"/>
      <c r="F12" s="324"/>
      <c r="G12" s="324"/>
      <c r="H12" s="323"/>
      <c r="I12" s="323"/>
      <c r="J12" s="250"/>
      <c r="K12" s="252"/>
      <c r="L12" s="253"/>
      <c r="M12" s="253"/>
      <c r="N12" s="253"/>
      <c r="O12" s="253"/>
      <c r="P12" s="250"/>
      <c r="Q12" s="250"/>
      <c r="R12" s="250"/>
      <c r="S12" s="250"/>
      <c r="T12" s="250"/>
      <c r="U12" s="250"/>
      <c r="V12" s="250"/>
      <c r="W12" s="250"/>
      <c r="X12" s="250"/>
      <c r="Y12" s="250"/>
      <c r="Z12" s="250"/>
      <c r="AA12" s="250"/>
      <c r="AB12" s="253"/>
      <c r="AC12" s="250"/>
      <c r="AD12" s="250"/>
      <c r="AE12" s="250"/>
      <c r="AF12" s="250"/>
      <c r="AG12" s="250"/>
      <c r="AH12" s="250"/>
      <c r="AI12" s="250"/>
      <c r="AJ12" s="250"/>
      <c r="AK12" s="89"/>
      <c r="AL12" s="262"/>
      <c r="AM12" s="89"/>
    </row>
    <row r="13" spans="1:39" s="88" customFormat="1" x14ac:dyDescent="0.25">
      <c r="B13" s="250"/>
      <c r="C13" s="250"/>
      <c r="D13" s="250"/>
      <c r="E13" s="323"/>
      <c r="F13" s="323"/>
      <c r="G13" s="324"/>
      <c r="H13" s="324"/>
      <c r="I13" s="324"/>
      <c r="J13" s="255"/>
      <c r="K13" s="256"/>
      <c r="L13" s="250"/>
      <c r="M13" s="250"/>
      <c r="N13" s="257"/>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89"/>
      <c r="AL13" s="262"/>
      <c r="AM13" s="89"/>
    </row>
    <row r="14" spans="1:39" s="88" customFormat="1" ht="12" customHeight="1" x14ac:dyDescent="0.25">
      <c r="B14" s="250"/>
      <c r="C14" s="250"/>
      <c r="D14" s="250"/>
      <c r="E14" s="323"/>
      <c r="F14" s="323"/>
      <c r="G14" s="324"/>
      <c r="H14" s="531" t="s">
        <v>1268</v>
      </c>
      <c r="I14" s="532"/>
      <c r="J14" s="255"/>
      <c r="K14" s="535">
        <v>43410</v>
      </c>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89"/>
      <c r="AL14" s="262"/>
      <c r="AM14" s="89"/>
    </row>
    <row r="15" spans="1:39" s="88" customFormat="1" ht="12.75" customHeight="1" x14ac:dyDescent="0.25">
      <c r="B15" s="250"/>
      <c r="C15" s="250"/>
      <c r="D15" s="250"/>
      <c r="E15" s="323"/>
      <c r="F15" s="323"/>
      <c r="G15" s="324"/>
      <c r="H15" s="533"/>
      <c r="I15" s="534"/>
      <c r="J15" s="255"/>
      <c r="K15" s="536"/>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89"/>
      <c r="AL15" s="262"/>
      <c r="AM15" s="89"/>
    </row>
    <row r="16" spans="1:39" s="88" customFormat="1" x14ac:dyDescent="0.25">
      <c r="B16" s="250"/>
      <c r="C16" s="250"/>
      <c r="D16" s="250"/>
      <c r="E16" s="323"/>
      <c r="F16" s="323"/>
      <c r="G16" s="324"/>
      <c r="H16" s="324"/>
      <c r="I16" s="325"/>
      <c r="J16" s="255"/>
      <c r="K16" s="252"/>
      <c r="L16" s="252"/>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89"/>
      <c r="AL16" s="262"/>
      <c r="AM16" s="89"/>
    </row>
    <row r="17" spans="1:40" s="88" customFormat="1" ht="122.25" customHeight="1" x14ac:dyDescent="0.25">
      <c r="B17" s="250"/>
      <c r="C17" s="250"/>
      <c r="D17" s="251"/>
      <c r="E17" s="323"/>
      <c r="F17" s="511" t="s">
        <v>1619</v>
      </c>
      <c r="G17" s="327"/>
      <c r="H17" s="543" t="s">
        <v>1287</v>
      </c>
      <c r="I17" s="544"/>
      <c r="J17" s="374"/>
      <c r="K17" s="516" t="s">
        <v>1772</v>
      </c>
      <c r="L17" s="517"/>
      <c r="M17" s="517"/>
      <c r="N17" s="517"/>
      <c r="O17" s="517"/>
      <c r="P17" s="517"/>
      <c r="Q17" s="517"/>
      <c r="R17" s="517"/>
      <c r="S17" s="517"/>
      <c r="T17" s="517"/>
      <c r="U17" s="517"/>
      <c r="V17" s="517"/>
      <c r="W17" s="517"/>
      <c r="X17" s="517"/>
      <c r="Y17" s="517"/>
      <c r="Z17" s="517"/>
      <c r="AA17" s="517"/>
      <c r="AB17" s="517"/>
      <c r="AC17" s="517"/>
      <c r="AD17" s="517"/>
      <c r="AE17" s="517"/>
      <c r="AF17" s="517"/>
      <c r="AG17" s="517"/>
      <c r="AH17" s="517"/>
      <c r="AI17" s="517"/>
      <c r="AJ17" s="518"/>
      <c r="AK17" s="89"/>
      <c r="AL17" s="262"/>
      <c r="AM17" s="89"/>
    </row>
    <row r="18" spans="1:40" s="88" customFormat="1" ht="75" hidden="1" customHeight="1" x14ac:dyDescent="0.25">
      <c r="B18" s="250"/>
      <c r="C18" s="250"/>
      <c r="D18" s="251"/>
      <c r="E18" s="323"/>
      <c r="F18" s="512"/>
      <c r="G18" s="324"/>
      <c r="H18" s="545"/>
      <c r="I18" s="546"/>
      <c r="J18" s="375"/>
      <c r="K18" s="516"/>
      <c r="L18" s="517"/>
      <c r="M18" s="517"/>
      <c r="N18" s="517"/>
      <c r="O18" s="517"/>
      <c r="P18" s="517"/>
      <c r="Q18" s="517"/>
      <c r="R18" s="517"/>
      <c r="S18" s="517"/>
      <c r="T18" s="517"/>
      <c r="U18" s="517"/>
      <c r="V18" s="517"/>
      <c r="W18" s="517"/>
      <c r="X18" s="517"/>
      <c r="Y18" s="517"/>
      <c r="Z18" s="517"/>
      <c r="AA18" s="517"/>
      <c r="AB18" s="517"/>
      <c r="AC18" s="517"/>
      <c r="AD18" s="517"/>
      <c r="AE18" s="517"/>
      <c r="AF18" s="517"/>
      <c r="AG18" s="517"/>
      <c r="AH18" s="517"/>
      <c r="AI18" s="517"/>
      <c r="AJ18" s="518"/>
      <c r="AK18" s="89"/>
      <c r="AL18" s="262"/>
      <c r="AM18" s="89"/>
    </row>
    <row r="19" spans="1:40" s="88" customFormat="1" ht="19.5" customHeight="1" x14ac:dyDescent="0.25">
      <c r="B19" s="250"/>
      <c r="C19" s="250"/>
      <c r="D19" s="251"/>
      <c r="E19" s="323"/>
      <c r="F19" s="512"/>
      <c r="G19" s="324"/>
      <c r="H19" s="324"/>
      <c r="I19" s="329"/>
      <c r="J19" s="256"/>
      <c r="K19" s="519"/>
      <c r="L19" s="519"/>
      <c r="M19" s="519"/>
      <c r="N19" s="519"/>
      <c r="O19" s="519"/>
      <c r="P19" s="519"/>
      <c r="Q19" s="519"/>
      <c r="R19" s="519"/>
      <c r="S19" s="519"/>
      <c r="T19" s="519"/>
      <c r="U19" s="519"/>
      <c r="V19" s="519"/>
      <c r="W19" s="519"/>
      <c r="X19" s="519"/>
      <c r="Y19" s="519"/>
      <c r="Z19" s="519"/>
      <c r="AA19" s="519"/>
      <c r="AB19" s="519"/>
      <c r="AC19" s="519"/>
      <c r="AD19" s="519"/>
      <c r="AE19" s="519"/>
      <c r="AF19" s="519"/>
      <c r="AG19" s="519"/>
      <c r="AH19" s="519"/>
      <c r="AI19" s="519"/>
      <c r="AJ19" s="520"/>
      <c r="AK19" s="89"/>
      <c r="AL19" s="262"/>
      <c r="AM19" s="89"/>
    </row>
    <row r="20" spans="1:40" s="88" customFormat="1" ht="108.75" customHeight="1" x14ac:dyDescent="0.25">
      <c r="B20" s="250"/>
      <c r="C20" s="250"/>
      <c r="D20" s="251"/>
      <c r="E20" s="323"/>
      <c r="F20" s="512"/>
      <c r="G20" s="324"/>
      <c r="H20" s="543" t="s">
        <v>1286</v>
      </c>
      <c r="I20" s="544"/>
      <c r="J20" s="374"/>
      <c r="K20" s="516" t="s">
        <v>1773</v>
      </c>
      <c r="L20" s="517"/>
      <c r="M20" s="517"/>
      <c r="N20" s="517"/>
      <c r="O20" s="517"/>
      <c r="P20" s="517"/>
      <c r="Q20" s="517"/>
      <c r="R20" s="517"/>
      <c r="S20" s="517"/>
      <c r="T20" s="517"/>
      <c r="U20" s="517"/>
      <c r="V20" s="517"/>
      <c r="W20" s="517"/>
      <c r="X20" s="517"/>
      <c r="Y20" s="517"/>
      <c r="Z20" s="517"/>
      <c r="AA20" s="517"/>
      <c r="AB20" s="517"/>
      <c r="AC20" s="517"/>
      <c r="AD20" s="517"/>
      <c r="AE20" s="517"/>
      <c r="AF20" s="517"/>
      <c r="AG20" s="517"/>
      <c r="AH20" s="517"/>
      <c r="AI20" s="517"/>
      <c r="AJ20" s="518"/>
      <c r="AK20" s="89"/>
      <c r="AL20" s="262"/>
      <c r="AM20" s="89"/>
    </row>
    <row r="21" spans="1:40" s="88" customFormat="1" ht="80.25" hidden="1" customHeight="1" x14ac:dyDescent="0.25">
      <c r="B21" s="250"/>
      <c r="C21" s="250"/>
      <c r="D21" s="251"/>
      <c r="E21" s="323"/>
      <c r="F21" s="512"/>
      <c r="G21" s="324"/>
      <c r="H21" s="545"/>
      <c r="I21" s="546"/>
      <c r="J21" s="375"/>
      <c r="K21" s="516" t="s">
        <v>1699</v>
      </c>
      <c r="L21" s="517"/>
      <c r="M21" s="517"/>
      <c r="N21" s="517"/>
      <c r="O21" s="517"/>
      <c r="P21" s="517"/>
      <c r="Q21" s="517"/>
      <c r="R21" s="517"/>
      <c r="S21" s="517"/>
      <c r="T21" s="517"/>
      <c r="U21" s="517"/>
      <c r="V21" s="517"/>
      <c r="W21" s="517"/>
      <c r="X21" s="517"/>
      <c r="Y21" s="517"/>
      <c r="Z21" s="517"/>
      <c r="AA21" s="517"/>
      <c r="AB21" s="517"/>
      <c r="AC21" s="517"/>
      <c r="AD21" s="517"/>
      <c r="AE21" s="517"/>
      <c r="AF21" s="517"/>
      <c r="AG21" s="517"/>
      <c r="AH21" s="517"/>
      <c r="AI21" s="517"/>
      <c r="AJ21" s="518"/>
      <c r="AK21" s="89"/>
      <c r="AL21" s="262"/>
      <c r="AM21" s="89"/>
    </row>
    <row r="22" spans="1:40" s="88" customFormat="1" x14ac:dyDescent="0.25">
      <c r="B22" s="250"/>
      <c r="C22" s="250"/>
      <c r="D22" s="251"/>
      <c r="E22" s="323"/>
      <c r="F22" s="512"/>
      <c r="G22" s="324"/>
      <c r="H22" s="324"/>
      <c r="I22" s="329"/>
      <c r="J22" s="256"/>
      <c r="K22" s="519"/>
      <c r="L22" s="519"/>
      <c r="M22" s="519"/>
      <c r="N22" s="519"/>
      <c r="O22" s="519"/>
      <c r="P22" s="519"/>
      <c r="Q22" s="519"/>
      <c r="R22" s="519"/>
      <c r="S22" s="519"/>
      <c r="T22" s="519"/>
      <c r="U22" s="519"/>
      <c r="V22" s="519"/>
      <c r="W22" s="519"/>
      <c r="X22" s="519"/>
      <c r="Y22" s="519"/>
      <c r="Z22" s="519"/>
      <c r="AA22" s="519"/>
      <c r="AB22" s="519"/>
      <c r="AC22" s="519"/>
      <c r="AD22" s="519"/>
      <c r="AE22" s="519"/>
      <c r="AF22" s="519"/>
      <c r="AG22" s="519"/>
      <c r="AH22" s="519"/>
      <c r="AI22" s="519"/>
      <c r="AJ22" s="520"/>
      <c r="AK22" s="89"/>
      <c r="AL22" s="262"/>
      <c r="AM22" s="89"/>
    </row>
    <row r="23" spans="1:40" s="88" customFormat="1" ht="128.25" customHeight="1" x14ac:dyDescent="0.25">
      <c r="B23" s="250"/>
      <c r="C23" s="250"/>
      <c r="D23" s="251"/>
      <c r="E23" s="323"/>
      <c r="F23" s="512"/>
      <c r="G23" s="324"/>
      <c r="H23" s="543" t="s">
        <v>1618</v>
      </c>
      <c r="I23" s="544"/>
      <c r="J23" s="374"/>
      <c r="K23" s="523" t="s">
        <v>1774</v>
      </c>
      <c r="L23" s="524"/>
      <c r="M23" s="524"/>
      <c r="N23" s="524"/>
      <c r="O23" s="524"/>
      <c r="P23" s="524"/>
      <c r="Q23" s="524"/>
      <c r="R23" s="524"/>
      <c r="S23" s="524"/>
      <c r="T23" s="524"/>
      <c r="U23" s="524"/>
      <c r="V23" s="524"/>
      <c r="W23" s="524"/>
      <c r="X23" s="524"/>
      <c r="Y23" s="524"/>
      <c r="Z23" s="524"/>
      <c r="AA23" s="524"/>
      <c r="AB23" s="524"/>
      <c r="AC23" s="524"/>
      <c r="AD23" s="524"/>
      <c r="AE23" s="524"/>
      <c r="AF23" s="524"/>
      <c r="AG23" s="524"/>
      <c r="AH23" s="524"/>
      <c r="AI23" s="524"/>
      <c r="AJ23" s="525"/>
      <c r="AK23" s="89"/>
      <c r="AL23" s="262"/>
      <c r="AM23" s="89"/>
    </row>
    <row r="24" spans="1:40" s="88" customFormat="1" x14ac:dyDescent="0.25">
      <c r="A24" s="88">
        <v>1</v>
      </c>
      <c r="B24" s="250"/>
      <c r="C24" s="250"/>
      <c r="D24" s="251"/>
      <c r="E24" s="323"/>
      <c r="F24" s="513"/>
      <c r="G24" s="328"/>
      <c r="H24" s="545"/>
      <c r="I24" s="546"/>
      <c r="J24" s="375"/>
      <c r="K24" s="526"/>
      <c r="L24" s="527"/>
      <c r="M24" s="527"/>
      <c r="N24" s="527"/>
      <c r="O24" s="527"/>
      <c r="P24" s="527"/>
      <c r="Q24" s="527"/>
      <c r="R24" s="527"/>
      <c r="S24" s="527"/>
      <c r="T24" s="527"/>
      <c r="U24" s="527"/>
      <c r="V24" s="527"/>
      <c r="W24" s="527"/>
      <c r="X24" s="527"/>
      <c r="Y24" s="527"/>
      <c r="Z24" s="527"/>
      <c r="AA24" s="527"/>
      <c r="AB24" s="527"/>
      <c r="AC24" s="527"/>
      <c r="AD24" s="527"/>
      <c r="AE24" s="527"/>
      <c r="AF24" s="527"/>
      <c r="AG24" s="527"/>
      <c r="AH24" s="527"/>
      <c r="AI24" s="527"/>
      <c r="AJ24" s="528"/>
      <c r="AK24" s="89"/>
      <c r="AL24" s="262"/>
      <c r="AM24" s="89"/>
    </row>
    <row r="25" spans="1:40" s="88" customFormat="1" x14ac:dyDescent="0.25">
      <c r="B25" s="250"/>
      <c r="C25" s="250"/>
      <c r="D25" s="250"/>
      <c r="E25" s="250"/>
      <c r="F25" s="252"/>
      <c r="G25" s="252"/>
      <c r="H25" s="252"/>
      <c r="I25" s="252"/>
      <c r="J25" s="255"/>
      <c r="K25" s="252"/>
      <c r="L25" s="252"/>
      <c r="M25" s="252"/>
      <c r="N25" s="252"/>
      <c r="O25" s="252"/>
      <c r="P25" s="252"/>
      <c r="Q25" s="252"/>
      <c r="R25" s="252"/>
      <c r="S25" s="250"/>
      <c r="T25" s="250"/>
      <c r="U25" s="250"/>
      <c r="V25" s="250"/>
      <c r="W25" s="250"/>
      <c r="X25" s="250"/>
      <c r="Y25" s="250"/>
      <c r="Z25" s="250"/>
      <c r="AA25" s="250"/>
      <c r="AB25" s="250"/>
      <c r="AC25" s="250"/>
      <c r="AD25" s="250"/>
      <c r="AE25" s="250"/>
      <c r="AF25" s="250"/>
      <c r="AG25" s="250"/>
      <c r="AH25" s="250"/>
      <c r="AI25" s="250"/>
      <c r="AJ25" s="250"/>
      <c r="AK25" s="89"/>
      <c r="AL25" s="262"/>
      <c r="AM25" s="89"/>
    </row>
    <row r="26" spans="1:40" s="88" customFormat="1" ht="15" x14ac:dyDescent="0.25">
      <c r="B26" s="250"/>
      <c r="C26" s="250"/>
      <c r="D26" s="251"/>
      <c r="E26" s="258"/>
      <c r="F26" s="331"/>
      <c r="G26" s="331"/>
      <c r="H26" s="547" t="s">
        <v>1620</v>
      </c>
      <c r="I26" s="548"/>
      <c r="J26" s="548"/>
      <c r="K26" s="548"/>
      <c r="L26" s="548"/>
      <c r="M26" s="548"/>
      <c r="N26" s="548"/>
      <c r="O26" s="548"/>
      <c r="P26" s="548"/>
      <c r="Q26" s="548"/>
      <c r="R26" s="548"/>
      <c r="S26" s="548"/>
      <c r="T26" s="548"/>
      <c r="U26" s="548"/>
      <c r="V26" s="548"/>
      <c r="W26" s="548"/>
      <c r="X26" s="548"/>
      <c r="Y26" s="548"/>
      <c r="Z26" s="548"/>
      <c r="AA26" s="548"/>
      <c r="AB26" s="548"/>
      <c r="AC26" s="548"/>
      <c r="AD26" s="548"/>
      <c r="AE26" s="548"/>
      <c r="AF26" s="548"/>
      <c r="AG26" s="548"/>
      <c r="AH26" s="548"/>
      <c r="AI26" s="548"/>
      <c r="AJ26" s="549"/>
      <c r="AK26" s="385"/>
      <c r="AL26" s="380"/>
      <c r="AM26" s="385"/>
      <c r="AN26" s="386"/>
    </row>
    <row r="27" spans="1:40" s="88" customFormat="1" ht="15" customHeight="1" x14ac:dyDescent="0.25">
      <c r="B27" s="250"/>
      <c r="C27" s="250"/>
      <c r="D27" s="251"/>
      <c r="E27" s="258"/>
      <c r="F27" s="514" t="s">
        <v>1271</v>
      </c>
      <c r="G27" s="86"/>
      <c r="H27" s="538" t="s">
        <v>3</v>
      </c>
      <c r="I27" s="539"/>
      <c r="J27" s="86"/>
      <c r="K27" s="537" t="s">
        <v>312</v>
      </c>
      <c r="L27" s="86"/>
      <c r="M27" s="542" t="s">
        <v>1273</v>
      </c>
      <c r="N27" s="331"/>
      <c r="O27" s="553" t="s">
        <v>1274</v>
      </c>
      <c r="P27" s="331"/>
      <c r="Q27" s="510" t="s">
        <v>1275</v>
      </c>
      <c r="R27" s="510"/>
      <c r="S27" s="510"/>
      <c r="T27" s="510"/>
      <c r="U27" s="331"/>
      <c r="V27" s="510" t="s">
        <v>1659</v>
      </c>
      <c r="W27" s="331"/>
      <c r="X27" s="509" t="s">
        <v>1541</v>
      </c>
      <c r="Y27" s="509" t="s">
        <v>1543</v>
      </c>
      <c r="Z27" s="331"/>
      <c r="AA27" s="331"/>
      <c r="AB27" s="552" t="s">
        <v>1304</v>
      </c>
      <c r="AC27" s="324"/>
      <c r="AD27" s="509" t="s">
        <v>315</v>
      </c>
      <c r="AE27" s="332"/>
      <c r="AF27" s="521" t="s">
        <v>1581</v>
      </c>
      <c r="AG27" s="522"/>
      <c r="AH27" s="522"/>
      <c r="AI27" s="522"/>
      <c r="AJ27" s="522"/>
      <c r="AK27" s="385"/>
      <c r="AL27" s="551" t="s">
        <v>1274</v>
      </c>
      <c r="AM27" s="509" t="s">
        <v>1700</v>
      </c>
      <c r="AN27" s="509" t="s">
        <v>1701</v>
      </c>
    </row>
    <row r="28" spans="1:40" s="88" customFormat="1" ht="19.5" customHeight="1" x14ac:dyDescent="0.25">
      <c r="B28" s="250"/>
      <c r="C28" s="250"/>
      <c r="D28" s="251"/>
      <c r="E28" s="258"/>
      <c r="F28" s="515"/>
      <c r="G28" s="86"/>
      <c r="H28" s="540"/>
      <c r="I28" s="541"/>
      <c r="J28" s="86"/>
      <c r="K28" s="521"/>
      <c r="L28" s="86"/>
      <c r="M28" s="542"/>
      <c r="N28" s="333"/>
      <c r="O28" s="510"/>
      <c r="P28" s="334"/>
      <c r="Q28" s="510"/>
      <c r="R28" s="510"/>
      <c r="S28" s="510"/>
      <c r="T28" s="510"/>
      <c r="U28" s="334"/>
      <c r="V28" s="510"/>
      <c r="W28" s="334"/>
      <c r="X28" s="509"/>
      <c r="Y28" s="509"/>
      <c r="Z28" s="334"/>
      <c r="AA28" s="334"/>
      <c r="AB28" s="552"/>
      <c r="AC28" s="334"/>
      <c r="AD28" s="509"/>
      <c r="AE28" s="332"/>
      <c r="AF28" s="335" t="s">
        <v>1579</v>
      </c>
      <c r="AG28" s="336"/>
      <c r="AH28" s="335" t="s">
        <v>382</v>
      </c>
      <c r="AI28" s="336"/>
      <c r="AJ28" s="337" t="s">
        <v>1580</v>
      </c>
      <c r="AK28" s="336"/>
      <c r="AL28" s="551"/>
      <c r="AM28" s="510"/>
      <c r="AN28" s="509"/>
    </row>
    <row r="29" spans="1:40" s="88" customFormat="1" ht="266.25" customHeight="1" x14ac:dyDescent="0.25">
      <c r="B29" s="250"/>
      <c r="C29" s="250"/>
      <c r="D29" s="251"/>
      <c r="E29" s="258"/>
      <c r="F29" s="376" t="s">
        <v>1542</v>
      </c>
      <c r="G29" s="96"/>
      <c r="H29" s="498" t="s">
        <v>1761</v>
      </c>
      <c r="I29" s="499"/>
      <c r="J29" s="96"/>
      <c r="K29" s="379" t="str">
        <f>IF(H29="","",VLOOKUP(H29,DATOS!$A$2:$B$16,2,0))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29" s="96"/>
      <c r="M29" s="471" t="s">
        <v>1775</v>
      </c>
      <c r="N29" s="96"/>
      <c r="O29" s="472" t="s">
        <v>1819</v>
      </c>
      <c r="P29" s="97"/>
      <c r="Q29" s="554" t="s">
        <v>1776</v>
      </c>
      <c r="R29" s="555"/>
      <c r="S29" s="555"/>
      <c r="T29" s="556"/>
      <c r="U29" s="239"/>
      <c r="V29" s="239" t="s">
        <v>1658</v>
      </c>
      <c r="W29" s="98"/>
      <c r="X29" s="180" t="s">
        <v>1777</v>
      </c>
      <c r="Y29" s="98" t="s">
        <v>1778</v>
      </c>
      <c r="Z29" s="98"/>
      <c r="AA29" s="338">
        <v>1</v>
      </c>
      <c r="AB29" s="340" t="str">
        <f>IF(O29="","",IF(F29=DATOS!$BL$4,CONCATENATE(VLOOKUP(H29,DATOS!$A$2:$C$16,3,0),AA29,"+"),IF(F29=DATOS!$BL$3,CONCATENATE(VLOOKUP(H29,DATOS!$A$2:$C$16,3,0),AA29,"-AMB"),(CONCATENATE(VLOOKUP(H29,DATOS!$A$2:$C$16,3,0),AA29)))))</f>
        <v>PR1+</v>
      </c>
      <c r="AC29" s="259"/>
      <c r="AD29" s="473" t="s">
        <v>1779</v>
      </c>
      <c r="AE29" s="96"/>
      <c r="AF29" s="99"/>
      <c r="AG29" s="260"/>
      <c r="AH29" s="99"/>
      <c r="AI29" s="260"/>
      <c r="AJ29" s="124" t="s">
        <v>1780</v>
      </c>
      <c r="AK29" s="261"/>
      <c r="AL29" s="380" t="str">
        <f t="shared" ref="AL29:AL38" si="0">IF(ISBLANK(O29),"",O29)</f>
        <v xml:space="preserve">Decisiones no correspondientes al acervo probatorio
RESTABLECIMIENTO DE DERECHOS 
Coordinación de Autoridades Administrativas  </v>
      </c>
      <c r="AM29" s="474" t="s">
        <v>1781</v>
      </c>
      <c r="AN29" s="357"/>
    </row>
    <row r="30" spans="1:40" s="88" customFormat="1" ht="214.5" customHeight="1" x14ac:dyDescent="0.25">
      <c r="B30" s="250"/>
      <c r="C30" s="250"/>
      <c r="D30" s="251"/>
      <c r="E30" s="258"/>
      <c r="F30" s="376" t="s">
        <v>1272</v>
      </c>
      <c r="G30" s="96"/>
      <c r="H30" s="498" t="s">
        <v>1761</v>
      </c>
      <c r="I30" s="499"/>
      <c r="J30" s="96"/>
      <c r="K30" s="379" t="str">
        <f>IF(H30="","",VLOOKUP(H30,DATOS!$A$2:$B$16,2,0))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30" s="96"/>
      <c r="M30" s="471" t="s">
        <v>1782</v>
      </c>
      <c r="N30" s="96"/>
      <c r="O30" s="482" t="s">
        <v>1783</v>
      </c>
      <c r="P30" s="97"/>
      <c r="Q30" s="557" t="s">
        <v>1784</v>
      </c>
      <c r="R30" s="558"/>
      <c r="S30" s="558"/>
      <c r="T30" s="559"/>
      <c r="U30" s="239"/>
      <c r="V30" s="239" t="s">
        <v>1654</v>
      </c>
      <c r="W30" s="98"/>
      <c r="X30" s="180" t="s">
        <v>1785</v>
      </c>
      <c r="Y30" s="98" t="s">
        <v>1786</v>
      </c>
      <c r="Z30" s="98"/>
      <c r="AA30" s="338">
        <v>2</v>
      </c>
      <c r="AB30" s="340" t="str">
        <f>IF(O30="","",IF(F30=DATOS!$BL$4,CONCATENATE(VLOOKUP(H30,DATOS!$A$2:$C$16,3,0),AA30,"+"),IF(F30=DATOS!$BL$3,CONCATENATE(VLOOKUP(H30,DATOS!$A$2:$C$16,3,0),AA30,"-AMB"),(CONCATENATE(VLOOKUP(H30,DATOS!$A$2:$C$16,3,0),AA30)))))</f>
        <v>PR2</v>
      </c>
      <c r="AC30" s="259"/>
      <c r="AD30" s="475" t="s">
        <v>1820</v>
      </c>
      <c r="AE30" s="96"/>
      <c r="AF30" s="99"/>
      <c r="AG30" s="260"/>
      <c r="AH30" s="99" t="s">
        <v>1780</v>
      </c>
      <c r="AI30" s="260"/>
      <c r="AJ30" s="124"/>
      <c r="AK30" s="261"/>
      <c r="AL30" s="380" t="str">
        <f t="shared" si="0"/>
        <v>Inadecuada prestación de los servicios y atención a los niños, niñas, adolescentes y jóvenes en protección y del SRPA por parte de los operadores. 
RESPONSABILIDAD PENAL 
RESTABLECIMIENTO DE DERECHOS.</v>
      </c>
      <c r="AM30" s="476" t="s">
        <v>1787</v>
      </c>
      <c r="AN30" s="377"/>
    </row>
    <row r="31" spans="1:40" s="88" customFormat="1" ht="214.5" customHeight="1" x14ac:dyDescent="0.25">
      <c r="B31" s="250"/>
      <c r="C31" s="250"/>
      <c r="D31" s="251"/>
      <c r="E31" s="258"/>
      <c r="F31" s="376" t="s">
        <v>1272</v>
      </c>
      <c r="G31" s="96"/>
      <c r="H31" s="498" t="s">
        <v>1761</v>
      </c>
      <c r="I31" s="499"/>
      <c r="J31" s="96"/>
      <c r="K31" s="379" t="str">
        <f>IF(H31="","",VLOOKUP(H31,DATOS!$A$2:$B$16,2,0))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31" s="96"/>
      <c r="M31" s="473" t="s">
        <v>1788</v>
      </c>
      <c r="N31" s="96"/>
      <c r="O31" s="479" t="s">
        <v>1789</v>
      </c>
      <c r="P31" s="97"/>
      <c r="Q31" s="503" t="s">
        <v>1790</v>
      </c>
      <c r="R31" s="504"/>
      <c r="S31" s="504"/>
      <c r="T31" s="505"/>
      <c r="U31" s="239"/>
      <c r="V31" s="239" t="s">
        <v>1654</v>
      </c>
      <c r="W31" s="98"/>
      <c r="X31" s="180" t="s">
        <v>1785</v>
      </c>
      <c r="Y31" s="98" t="s">
        <v>1786</v>
      </c>
      <c r="Z31" s="98"/>
      <c r="AA31" s="338">
        <v>3</v>
      </c>
      <c r="AB31" s="340" t="str">
        <f>IF(O31="","",IF(F31=DATOS!$BL$4,CONCATENATE(VLOOKUP(H31,DATOS!$A$2:$C$16,3,0),AA31,"+"),IF(F31=DATOS!$BL$3,CONCATENATE(VLOOKUP(H31,DATOS!$A$2:$C$16,3,0),AA31,"-AMB"),(CONCATENATE(VLOOKUP(H31,DATOS!$A$2:$C$16,3,0),AA31)))))</f>
        <v>PR3</v>
      </c>
      <c r="AC31" s="259"/>
      <c r="AD31" s="477"/>
      <c r="AE31" s="96"/>
      <c r="AF31" s="99"/>
      <c r="AG31" s="260"/>
      <c r="AH31" s="99" t="s">
        <v>1780</v>
      </c>
      <c r="AI31" s="260"/>
      <c r="AJ31" s="99" t="s">
        <v>1780</v>
      </c>
      <c r="AK31" s="261"/>
      <c r="AL31" s="380" t="str">
        <f t="shared" si="0"/>
        <v>Encuentro e integración fallida 
ADOPCIONES</v>
      </c>
      <c r="AM31" s="478" t="s">
        <v>1791</v>
      </c>
      <c r="AN31" s="476" t="s">
        <v>1792</v>
      </c>
    </row>
    <row r="32" spans="1:40" s="88" customFormat="1" ht="214.5" customHeight="1" x14ac:dyDescent="0.25">
      <c r="B32" s="250"/>
      <c r="C32" s="250"/>
      <c r="D32" s="251"/>
      <c r="E32" s="258"/>
      <c r="F32" s="376" t="s">
        <v>1542</v>
      </c>
      <c r="G32" s="96"/>
      <c r="H32" s="498" t="s">
        <v>1761</v>
      </c>
      <c r="I32" s="499"/>
      <c r="J32" s="96"/>
      <c r="K32" s="379" t="str">
        <f>IF(H32="","",VLOOKUP(H32,DATOS!$A$2:$B$16,2,0))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32" s="96"/>
      <c r="M32" s="473" t="s">
        <v>1793</v>
      </c>
      <c r="N32" s="96"/>
      <c r="O32" s="479" t="s">
        <v>1794</v>
      </c>
      <c r="P32" s="97"/>
      <c r="Q32" s="503" t="s">
        <v>1795</v>
      </c>
      <c r="R32" s="504"/>
      <c r="S32" s="504"/>
      <c r="T32" s="505"/>
      <c r="U32" s="239"/>
      <c r="V32" s="239" t="s">
        <v>1658</v>
      </c>
      <c r="W32" s="98"/>
      <c r="X32" s="180" t="s">
        <v>1777</v>
      </c>
      <c r="Y32" s="98" t="s">
        <v>1778</v>
      </c>
      <c r="Z32" s="98"/>
      <c r="AA32" s="338">
        <v>4</v>
      </c>
      <c r="AB32" s="340" t="str">
        <f>IF(O32="","",IF(F32=DATOS!$BL$4,CONCATENATE(VLOOKUP(H32,DATOS!$A$2:$C$16,3,0),AA32,"+"),IF(F32=DATOS!$BL$3,CONCATENATE(VLOOKUP(H32,DATOS!$A$2:$C$16,3,0),AA32,"-AMB"),(CONCATENATE(VLOOKUP(H32,DATOS!$A$2:$C$16,3,0),AA32)))))</f>
        <v>PR4+</v>
      </c>
      <c r="AC32" s="259"/>
      <c r="AD32" s="473" t="s">
        <v>1796</v>
      </c>
      <c r="AE32" s="96"/>
      <c r="AF32" s="99" t="s">
        <v>1780</v>
      </c>
      <c r="AG32" s="260"/>
      <c r="AH32" s="99" t="s">
        <v>1780</v>
      </c>
      <c r="AI32" s="260"/>
      <c r="AJ32" s="124"/>
      <c r="AK32" s="261"/>
      <c r="AL32" s="380" t="str">
        <f t="shared" si="0"/>
        <v>Aprobación de solicitudes de adopción sin el cumplimiento de requisitos
ADOPCIONES</v>
      </c>
      <c r="AM32" s="476" t="s">
        <v>1791</v>
      </c>
      <c r="AN32" s="476" t="s">
        <v>1792</v>
      </c>
    </row>
    <row r="33" spans="2:40" s="88" customFormat="1" ht="214.5" customHeight="1" x14ac:dyDescent="0.25">
      <c r="B33" s="250"/>
      <c r="C33" s="250"/>
      <c r="D33" s="251"/>
      <c r="E33" s="258"/>
      <c r="F33" s="376" t="s">
        <v>1542</v>
      </c>
      <c r="G33" s="96"/>
      <c r="H33" s="498" t="s">
        <v>1761</v>
      </c>
      <c r="I33" s="499"/>
      <c r="J33" s="96"/>
      <c r="K33" s="379" t="str">
        <f>IF(H33="","",VLOOKUP(H33,DATOS!$A$2:$B$16,2,0))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33" s="96"/>
      <c r="M33" s="480" t="s">
        <v>1798</v>
      </c>
      <c r="N33" s="96"/>
      <c r="O33" s="479" t="s">
        <v>1797</v>
      </c>
      <c r="P33" s="97"/>
      <c r="Q33" s="506" t="s">
        <v>1799</v>
      </c>
      <c r="R33" s="507"/>
      <c r="S33" s="507"/>
      <c r="T33" s="508"/>
      <c r="U33" s="239"/>
      <c r="V33" s="239" t="s">
        <v>1658</v>
      </c>
      <c r="W33" s="98"/>
      <c r="X33" s="180" t="s">
        <v>1777</v>
      </c>
      <c r="Y33" s="98" t="s">
        <v>1778</v>
      </c>
      <c r="Z33" s="98"/>
      <c r="AA33" s="338">
        <v>5</v>
      </c>
      <c r="AB33" s="340" t="str">
        <f>IF(O33="","",IF(F33=DATOS!$BL$4,CONCATENATE(VLOOKUP(H33,DATOS!$A$2:$C$16,3,0),AA33,"+"),IF(F33=DATOS!$BL$3,CONCATENATE(VLOOKUP(H33,DATOS!$A$2:$C$16,3,0),AA33,"-AMB"),(CONCATENATE(VLOOKUP(H33,DATOS!$A$2:$C$16,3,0),AA33)))))</f>
        <v>PR5+</v>
      </c>
      <c r="AC33" s="259"/>
      <c r="AD33" s="480" t="s">
        <v>1800</v>
      </c>
      <c r="AE33" s="96"/>
      <c r="AF33" s="99"/>
      <c r="AG33" s="260"/>
      <c r="AH33" s="99" t="s">
        <v>1780</v>
      </c>
      <c r="AI33" s="260"/>
      <c r="AJ33" s="124"/>
      <c r="AK33" s="261"/>
      <c r="AL33" s="380" t="str">
        <f t="shared" si="0"/>
        <v>Omisión de solicitudes de adopción aprobadas
ADOPCIONES</v>
      </c>
      <c r="AM33" s="476" t="s">
        <v>1791</v>
      </c>
      <c r="AN33" s="476" t="s">
        <v>1792</v>
      </c>
    </row>
    <row r="34" spans="2:40" s="88" customFormat="1" ht="214.5" customHeight="1" x14ac:dyDescent="0.25">
      <c r="B34" s="250"/>
      <c r="C34" s="250"/>
      <c r="D34" s="251"/>
      <c r="E34" s="258"/>
      <c r="F34" s="376"/>
      <c r="G34" s="96"/>
      <c r="H34" s="498"/>
      <c r="I34" s="499"/>
      <c r="J34" s="96"/>
      <c r="K34" s="379" t="str">
        <f>IF(H34="","",VLOOKUP(H34,DATOS!$A$2:$B$16,2,0))</f>
        <v/>
      </c>
      <c r="L34" s="96"/>
      <c r="M34" s="220"/>
      <c r="N34" s="96"/>
      <c r="O34" s="234"/>
      <c r="P34" s="97"/>
      <c r="Q34" s="500"/>
      <c r="R34" s="501"/>
      <c r="S34" s="501"/>
      <c r="T34" s="502"/>
      <c r="U34" s="239"/>
      <c r="V34" s="239"/>
      <c r="W34" s="98"/>
      <c r="X34" s="180"/>
      <c r="Y34" s="98"/>
      <c r="Z34" s="98"/>
      <c r="AA34" s="338">
        <v>6</v>
      </c>
      <c r="AB34" s="340" t="str">
        <f>IF(O34="","",IF(F34=DATOS!$BL$4,CONCATENATE(VLOOKUP(H34,DATOS!$A$2:$C$16,3,0),AA34,"+"),IF(F34=DATOS!$BL$3,CONCATENATE(VLOOKUP(H34,DATOS!$A$2:$C$16,3,0),AA34,"-AMB"),(CONCATENATE(VLOOKUP(H34,DATOS!$A$2:$C$16,3,0),AA34)))))</f>
        <v/>
      </c>
      <c r="AC34" s="259"/>
      <c r="AD34" s="220"/>
      <c r="AE34" s="96"/>
      <c r="AF34" s="99"/>
      <c r="AG34" s="260"/>
      <c r="AH34" s="99"/>
      <c r="AI34" s="260"/>
      <c r="AJ34" s="124"/>
      <c r="AK34" s="261"/>
      <c r="AL34" s="380" t="str">
        <f t="shared" si="0"/>
        <v/>
      </c>
      <c r="AM34" s="357"/>
      <c r="AN34" s="357"/>
    </row>
    <row r="35" spans="2:40" s="88" customFormat="1" ht="214.5" customHeight="1" x14ac:dyDescent="0.25">
      <c r="B35" s="250"/>
      <c r="C35" s="250"/>
      <c r="D35" s="251"/>
      <c r="E35" s="258"/>
      <c r="F35" s="376"/>
      <c r="G35" s="96"/>
      <c r="H35" s="498"/>
      <c r="I35" s="499"/>
      <c r="J35" s="96"/>
      <c r="K35" s="379" t="str">
        <f>IF(H35="","",VLOOKUP(H35,DATOS!$A$2:$B$16,2,0))</f>
        <v/>
      </c>
      <c r="L35" s="96"/>
      <c r="M35" s="220"/>
      <c r="N35" s="96"/>
      <c r="O35" s="234"/>
      <c r="P35" s="97"/>
      <c r="Q35" s="500"/>
      <c r="R35" s="501"/>
      <c r="S35" s="501"/>
      <c r="T35" s="502"/>
      <c r="U35" s="239"/>
      <c r="V35" s="239"/>
      <c r="W35" s="98"/>
      <c r="X35" s="180"/>
      <c r="Y35" s="98"/>
      <c r="Z35" s="98"/>
      <c r="AA35" s="338">
        <v>7</v>
      </c>
      <c r="AB35" s="340" t="str">
        <f>IF(O35="","",IF(F35=DATOS!$BL$4,CONCATENATE(VLOOKUP(H35,DATOS!$A$2:$C$16,3,0),AA35,"+"),IF(F35=DATOS!$BL$3,CONCATENATE(VLOOKUP(H35,DATOS!$A$2:$C$16,3,0),AA35,"-AMB"),(CONCATENATE(VLOOKUP(H35,DATOS!$A$2:$C$16,3,0),AA35)))))</f>
        <v/>
      </c>
      <c r="AC35" s="259"/>
      <c r="AD35" s="220"/>
      <c r="AE35" s="96"/>
      <c r="AF35" s="99"/>
      <c r="AG35" s="260"/>
      <c r="AH35" s="99"/>
      <c r="AI35" s="260"/>
      <c r="AJ35" s="124"/>
      <c r="AK35" s="261"/>
      <c r="AL35" s="380" t="str">
        <f t="shared" si="0"/>
        <v/>
      </c>
      <c r="AM35" s="357"/>
      <c r="AN35" s="357"/>
    </row>
    <row r="36" spans="2:40" s="88" customFormat="1" ht="214.5" customHeight="1" x14ac:dyDescent="0.25">
      <c r="B36" s="250"/>
      <c r="C36" s="250"/>
      <c r="D36" s="251"/>
      <c r="E36" s="258"/>
      <c r="F36" s="376"/>
      <c r="G36" s="96"/>
      <c r="H36" s="498"/>
      <c r="I36" s="499"/>
      <c r="J36" s="96"/>
      <c r="K36" s="379" t="str">
        <f>IF(H36="","",VLOOKUP(H36,DATOS!$A$2:$B$16,2,0))</f>
        <v/>
      </c>
      <c r="L36" s="96"/>
      <c r="M36" s="220"/>
      <c r="N36" s="96"/>
      <c r="O36" s="234"/>
      <c r="P36" s="97"/>
      <c r="Q36" s="500"/>
      <c r="R36" s="501"/>
      <c r="S36" s="501"/>
      <c r="T36" s="502"/>
      <c r="U36" s="239"/>
      <c r="V36" s="239"/>
      <c r="W36" s="98"/>
      <c r="X36" s="180"/>
      <c r="Y36" s="98"/>
      <c r="Z36" s="98"/>
      <c r="AA36" s="338">
        <v>8</v>
      </c>
      <c r="AB36" s="340" t="str">
        <f>IF(O36="","",IF(F36=DATOS!$BL$4,CONCATENATE(VLOOKUP(H36,DATOS!$A$2:$C$16,3,0),AA36,"+"),IF(F36=DATOS!$BL$3,CONCATENATE(VLOOKUP(H36,DATOS!$A$2:$C$16,3,0),AA36,"-AMB"),(CONCATENATE(VLOOKUP(H36,DATOS!$A$2:$C$16,3,0),AA36)))))</f>
        <v/>
      </c>
      <c r="AC36" s="259"/>
      <c r="AD36" s="220"/>
      <c r="AE36" s="96"/>
      <c r="AF36" s="99"/>
      <c r="AG36" s="260"/>
      <c r="AH36" s="99"/>
      <c r="AI36" s="260"/>
      <c r="AJ36" s="124"/>
      <c r="AK36" s="261"/>
      <c r="AL36" s="380" t="str">
        <f t="shared" si="0"/>
        <v/>
      </c>
      <c r="AM36" s="220"/>
      <c r="AN36" s="220"/>
    </row>
    <row r="37" spans="2:40" s="88" customFormat="1" ht="214.5" customHeight="1" x14ac:dyDescent="0.25">
      <c r="B37" s="250"/>
      <c r="C37" s="250"/>
      <c r="D37" s="251"/>
      <c r="E37" s="258"/>
      <c r="F37" s="376"/>
      <c r="G37" s="96"/>
      <c r="H37" s="498"/>
      <c r="I37" s="499"/>
      <c r="J37" s="96"/>
      <c r="K37" s="379" t="str">
        <f>IF(H37="","",VLOOKUP(H37,DATOS!$A$2:$B$16,2,0))</f>
        <v/>
      </c>
      <c r="L37" s="96"/>
      <c r="M37" s="220"/>
      <c r="N37" s="96"/>
      <c r="O37" s="234"/>
      <c r="P37" s="97"/>
      <c r="Q37" s="500"/>
      <c r="R37" s="501"/>
      <c r="S37" s="501"/>
      <c r="T37" s="502"/>
      <c r="U37" s="239"/>
      <c r="V37" s="239"/>
      <c r="W37" s="98"/>
      <c r="X37" s="180"/>
      <c r="Y37" s="98"/>
      <c r="Z37" s="98"/>
      <c r="AA37" s="338">
        <v>9</v>
      </c>
      <c r="AB37" s="340" t="str">
        <f>IF(O37="","",IF(F37=DATOS!$BL$4,CONCATENATE(VLOOKUP(H37,DATOS!$A$2:$C$16,3,0),AA37,"+"),IF(F37=DATOS!$BL$3,CONCATENATE(VLOOKUP(H37,DATOS!$A$2:$C$16,3,0),AA37,"-AMB"),(CONCATENATE(VLOOKUP(H37,DATOS!$A$2:$C$16,3,0),AA37)))))</f>
        <v/>
      </c>
      <c r="AC37" s="259"/>
      <c r="AD37" s="220"/>
      <c r="AE37" s="96"/>
      <c r="AF37" s="99"/>
      <c r="AG37" s="260"/>
      <c r="AH37" s="99"/>
      <c r="AI37" s="260"/>
      <c r="AJ37" s="124"/>
      <c r="AK37" s="261"/>
      <c r="AL37" s="380" t="str">
        <f t="shared" si="0"/>
        <v/>
      </c>
      <c r="AM37" s="220"/>
      <c r="AN37" s="220"/>
    </row>
    <row r="38" spans="2:40" s="88" customFormat="1" ht="214.5" customHeight="1" x14ac:dyDescent="0.25">
      <c r="B38" s="250"/>
      <c r="C38" s="250"/>
      <c r="D38" s="251"/>
      <c r="E38" s="258"/>
      <c r="F38" s="376"/>
      <c r="G38" s="96"/>
      <c r="H38" s="498"/>
      <c r="I38" s="499"/>
      <c r="J38" s="96"/>
      <c r="K38" s="379" t="str">
        <f>IF(H38="","",VLOOKUP(H38,DATOS!$A$2:$B$16,2,0))</f>
        <v/>
      </c>
      <c r="L38" s="96"/>
      <c r="M38" s="220"/>
      <c r="N38" s="96"/>
      <c r="O38" s="99"/>
      <c r="P38" s="97"/>
      <c r="Q38" s="500"/>
      <c r="R38" s="501"/>
      <c r="S38" s="501"/>
      <c r="T38" s="502"/>
      <c r="U38" s="239"/>
      <c r="V38" s="99"/>
      <c r="W38" s="98"/>
      <c r="X38" s="180"/>
      <c r="Y38" s="99"/>
      <c r="Z38" s="98"/>
      <c r="AA38" s="338">
        <v>10</v>
      </c>
      <c r="AB38" s="340" t="str">
        <f>IF(O38="","",IF(F38=DATOS!$BL$4,CONCATENATE(VLOOKUP(H38,DATOS!$A$2:$C$16,3,0),AA38,"+"),IF(F38=DATOS!$BL$3,CONCATENATE(VLOOKUP(H38,DATOS!$A$2:$C$16,3,0),AA38,"-AMB"),(CONCATENATE(VLOOKUP(H38,DATOS!$A$2:$C$16,3,0),AA38)))))</f>
        <v/>
      </c>
      <c r="AC38" s="259"/>
      <c r="AD38" s="220"/>
      <c r="AE38" s="96"/>
      <c r="AF38" s="99"/>
      <c r="AG38" s="260"/>
      <c r="AH38" s="99"/>
      <c r="AI38" s="260"/>
      <c r="AJ38" s="124"/>
      <c r="AK38" s="261"/>
      <c r="AL38" s="380" t="str">
        <f t="shared" si="0"/>
        <v/>
      </c>
      <c r="AM38" s="220"/>
      <c r="AN38" s="220"/>
    </row>
    <row r="39" spans="2:40" s="262" customFormat="1" x14ac:dyDescent="0.25">
      <c r="D39" s="263"/>
      <c r="K39" s="264"/>
      <c r="T39" s="378"/>
      <c r="U39" s="378"/>
      <c r="V39" s="378"/>
      <c r="W39" s="378"/>
      <c r="X39" s="378"/>
      <c r="Y39" s="378"/>
      <c r="Z39" s="90"/>
      <c r="AA39" s="90"/>
      <c r="AB39" s="378"/>
      <c r="AC39" s="372"/>
      <c r="AD39" s="373"/>
      <c r="AE39" s="372"/>
      <c r="AF39" s="372"/>
      <c r="AG39" s="372"/>
    </row>
    <row r="40" spans="2:40" s="262" customFormat="1" ht="34.5" customHeight="1" x14ac:dyDescent="0.25">
      <c r="B40" s="550" t="s">
        <v>1696</v>
      </c>
      <c r="C40" s="550"/>
      <c r="D40" s="550"/>
      <c r="E40" s="550"/>
      <c r="F40" s="550"/>
      <c r="G40" s="550"/>
      <c r="H40" s="550"/>
      <c r="I40" s="550"/>
      <c r="J40" s="550"/>
      <c r="K40" s="550"/>
      <c r="L40" s="550"/>
      <c r="M40" s="550"/>
      <c r="N40" s="550"/>
      <c r="O40" s="550"/>
      <c r="P40" s="550"/>
      <c r="T40" s="378"/>
      <c r="U40" s="378"/>
      <c r="V40" s="378"/>
      <c r="W40" s="378"/>
      <c r="X40" s="378"/>
      <c r="Y40" s="378"/>
      <c r="Z40" s="90"/>
      <c r="AA40" s="90"/>
      <c r="AB40" s="378"/>
      <c r="AC40" s="372"/>
      <c r="AD40" s="373"/>
      <c r="AE40" s="372"/>
      <c r="AF40" s="372"/>
      <c r="AG40" s="372"/>
    </row>
    <row r="41" spans="2:40" s="262" customFormat="1" x14ac:dyDescent="0.25">
      <c r="D41" s="263"/>
      <c r="K41" s="264"/>
      <c r="T41" s="266"/>
      <c r="U41" s="266"/>
      <c r="V41" s="266"/>
      <c r="W41" s="266"/>
      <c r="X41" s="266"/>
      <c r="Y41" s="266"/>
      <c r="Z41" s="266"/>
      <c r="AA41" s="266"/>
      <c r="AB41" s="266"/>
      <c r="AC41" s="372"/>
      <c r="AD41" s="373"/>
      <c r="AE41" s="372"/>
      <c r="AF41" s="372"/>
      <c r="AG41" s="372"/>
    </row>
    <row r="42" spans="2:40" s="262" customFormat="1" x14ac:dyDescent="0.25">
      <c r="D42" s="263"/>
      <c r="K42" s="264"/>
      <c r="T42" s="89"/>
      <c r="U42" s="89"/>
      <c r="V42" s="89"/>
      <c r="W42" s="89"/>
      <c r="X42" s="89"/>
      <c r="Y42" s="89"/>
      <c r="AC42" s="372"/>
      <c r="AD42" s="373"/>
      <c r="AE42" s="372"/>
      <c r="AF42" s="372"/>
      <c r="AG42" s="372"/>
    </row>
    <row r="43" spans="2:40" s="262" customFormat="1" x14ac:dyDescent="0.25">
      <c r="D43" s="263"/>
      <c r="K43" s="264"/>
      <c r="T43" s="89"/>
      <c r="U43" s="89"/>
      <c r="V43" s="89"/>
      <c r="W43" s="89"/>
      <c r="X43" s="89"/>
      <c r="Y43" s="89"/>
      <c r="AC43" s="372"/>
      <c r="AD43" s="373"/>
      <c r="AE43" s="372"/>
      <c r="AF43" s="372"/>
      <c r="AG43" s="372"/>
    </row>
    <row r="44" spans="2:40" s="262" customFormat="1" x14ac:dyDescent="0.25">
      <c r="D44" s="263"/>
      <c r="K44" s="264"/>
      <c r="T44" s="89"/>
      <c r="U44" s="89"/>
      <c r="V44" s="89"/>
      <c r="W44" s="89"/>
      <c r="X44" s="89"/>
      <c r="Y44" s="89"/>
      <c r="AC44" s="372"/>
      <c r="AD44" s="373"/>
      <c r="AE44" s="372"/>
      <c r="AF44" s="372"/>
      <c r="AG44" s="372"/>
    </row>
    <row r="45" spans="2:40" s="262" customFormat="1" x14ac:dyDescent="0.25">
      <c r="D45" s="263"/>
      <c r="K45" s="264"/>
      <c r="T45" s="89"/>
      <c r="U45" s="89"/>
      <c r="V45" s="89"/>
      <c r="W45" s="89"/>
      <c r="X45" s="89"/>
      <c r="Y45" s="89"/>
      <c r="AC45" s="372"/>
      <c r="AD45" s="373"/>
      <c r="AE45" s="372"/>
      <c r="AF45" s="372"/>
      <c r="AG45" s="372"/>
    </row>
    <row r="46" spans="2:40" s="262" customFormat="1" x14ac:dyDescent="0.25">
      <c r="D46" s="263"/>
      <c r="K46" s="264"/>
      <c r="T46" s="89"/>
      <c r="U46" s="89"/>
      <c r="V46" s="89"/>
      <c r="W46" s="89"/>
      <c r="X46" s="89"/>
      <c r="Y46" s="89"/>
      <c r="AC46" s="372"/>
      <c r="AD46" s="373"/>
      <c r="AE46" s="372"/>
      <c r="AF46" s="372"/>
      <c r="AG46" s="372"/>
    </row>
    <row r="47" spans="2:40" s="262" customFormat="1" x14ac:dyDescent="0.25">
      <c r="D47" s="263"/>
      <c r="K47" s="264"/>
      <c r="T47" s="89"/>
      <c r="U47" s="89"/>
      <c r="V47" s="89"/>
      <c r="W47" s="89"/>
      <c r="X47" s="89"/>
      <c r="Y47" s="89"/>
      <c r="AC47" s="372"/>
      <c r="AD47" s="373"/>
      <c r="AE47" s="372"/>
      <c r="AF47" s="372"/>
      <c r="AG47" s="372"/>
    </row>
    <row r="48" spans="2:40" s="262" customFormat="1" x14ac:dyDescent="0.25">
      <c r="D48" s="263"/>
      <c r="K48" s="264"/>
      <c r="T48" s="89"/>
      <c r="U48" s="89"/>
      <c r="V48" s="89"/>
      <c r="W48" s="89"/>
      <c r="X48" s="89"/>
      <c r="Y48" s="89"/>
      <c r="AC48" s="372"/>
      <c r="AD48" s="373"/>
      <c r="AE48" s="372"/>
      <c r="AF48" s="372"/>
      <c r="AG48" s="372"/>
    </row>
    <row r="49" spans="4:33" s="262" customFormat="1" x14ac:dyDescent="0.25">
      <c r="D49" s="263"/>
      <c r="K49" s="264"/>
      <c r="T49" s="89"/>
      <c r="U49" s="89"/>
      <c r="V49" s="89"/>
      <c r="W49" s="89"/>
      <c r="X49" s="89"/>
      <c r="Y49" s="89"/>
      <c r="AC49" s="372"/>
      <c r="AD49" s="373"/>
      <c r="AE49" s="372"/>
      <c r="AF49" s="372"/>
      <c r="AG49" s="372"/>
    </row>
    <row r="50" spans="4:33" s="262" customFormat="1" x14ac:dyDescent="0.25">
      <c r="D50" s="263"/>
      <c r="K50" s="264"/>
      <c r="T50" s="89"/>
      <c r="U50" s="89"/>
      <c r="V50" s="89"/>
      <c r="W50" s="89"/>
      <c r="X50" s="89"/>
      <c r="Y50" s="89"/>
      <c r="AC50" s="372"/>
      <c r="AD50" s="373"/>
      <c r="AE50" s="372"/>
      <c r="AF50" s="372"/>
      <c r="AG50" s="372"/>
    </row>
    <row r="51" spans="4:33" s="262" customFormat="1" x14ac:dyDescent="0.25">
      <c r="D51" s="263"/>
      <c r="K51" s="264"/>
      <c r="T51" s="89"/>
      <c r="U51" s="89"/>
      <c r="V51" s="89"/>
      <c r="W51" s="89"/>
      <c r="X51" s="89"/>
      <c r="Y51" s="89"/>
      <c r="AC51" s="372"/>
      <c r="AD51" s="373"/>
      <c r="AE51" s="372"/>
      <c r="AF51" s="372"/>
      <c r="AG51" s="372"/>
    </row>
    <row r="52" spans="4:33" s="262" customFormat="1" x14ac:dyDescent="0.25">
      <c r="D52" s="263"/>
      <c r="K52" s="264"/>
      <c r="T52" s="89"/>
      <c r="U52" s="89"/>
      <c r="V52" s="89"/>
      <c r="W52" s="89"/>
      <c r="X52" s="89"/>
      <c r="Y52" s="89"/>
      <c r="AC52" s="372"/>
      <c r="AD52" s="373"/>
      <c r="AE52" s="372"/>
      <c r="AF52" s="372"/>
      <c r="AG52" s="372"/>
    </row>
    <row r="53" spans="4:33" s="262" customFormat="1" x14ac:dyDescent="0.25">
      <c r="D53" s="263"/>
      <c r="K53" s="264"/>
      <c r="T53" s="89"/>
      <c r="U53" s="89"/>
      <c r="V53" s="89"/>
      <c r="W53" s="89"/>
      <c r="X53" s="89"/>
      <c r="Y53" s="89"/>
      <c r="AC53" s="372"/>
      <c r="AD53" s="373"/>
      <c r="AE53" s="372"/>
      <c r="AF53" s="372"/>
      <c r="AG53" s="372"/>
    </row>
    <row r="54" spans="4:33" s="262" customFormat="1" x14ac:dyDescent="0.25">
      <c r="D54" s="263"/>
      <c r="K54" s="264"/>
      <c r="T54" s="89"/>
      <c r="U54" s="89"/>
      <c r="V54" s="89"/>
      <c r="W54" s="89"/>
      <c r="X54" s="89"/>
      <c r="Y54" s="89"/>
      <c r="AC54" s="372"/>
      <c r="AD54" s="373"/>
      <c r="AE54" s="372"/>
      <c r="AF54" s="372"/>
      <c r="AG54" s="372"/>
    </row>
    <row r="55" spans="4:33" s="262" customFormat="1" x14ac:dyDescent="0.25">
      <c r="D55" s="263"/>
      <c r="K55" s="264"/>
      <c r="T55" s="89"/>
      <c r="U55" s="89"/>
      <c r="V55" s="89"/>
      <c r="W55" s="89"/>
      <c r="X55" s="89"/>
      <c r="Y55" s="89"/>
      <c r="AC55" s="372"/>
      <c r="AD55" s="373"/>
      <c r="AE55" s="372"/>
      <c r="AF55" s="372"/>
      <c r="AG55" s="372"/>
    </row>
    <row r="56" spans="4:33" s="262" customFormat="1" x14ac:dyDescent="0.25">
      <c r="D56" s="263"/>
      <c r="K56" s="264"/>
      <c r="T56" s="89"/>
      <c r="U56" s="89"/>
      <c r="V56" s="89"/>
      <c r="W56" s="89"/>
      <c r="X56" s="89"/>
      <c r="Y56" s="89"/>
      <c r="AC56" s="372"/>
      <c r="AD56" s="373"/>
      <c r="AE56" s="372"/>
      <c r="AF56" s="372"/>
      <c r="AG56" s="372"/>
    </row>
    <row r="57" spans="4:33" s="262" customFormat="1" x14ac:dyDescent="0.25">
      <c r="D57" s="263"/>
      <c r="K57" s="264"/>
      <c r="T57" s="89"/>
      <c r="U57" s="89"/>
      <c r="V57" s="89"/>
      <c r="W57" s="89"/>
      <c r="X57" s="89"/>
      <c r="Y57" s="89"/>
      <c r="AC57" s="372"/>
      <c r="AD57" s="373"/>
      <c r="AE57" s="372"/>
      <c r="AF57" s="372"/>
      <c r="AG57" s="372"/>
    </row>
    <row r="58" spans="4:33" s="262" customFormat="1" x14ac:dyDescent="0.25">
      <c r="D58" s="263"/>
      <c r="K58" s="264"/>
      <c r="T58" s="89"/>
      <c r="U58" s="89"/>
      <c r="V58" s="89"/>
      <c r="W58" s="89"/>
      <c r="X58" s="89"/>
      <c r="Y58" s="89"/>
      <c r="AC58" s="372"/>
      <c r="AD58" s="373"/>
      <c r="AE58" s="372"/>
      <c r="AF58" s="372"/>
      <c r="AG58" s="372"/>
    </row>
    <row r="59" spans="4:33" s="262" customFormat="1" x14ac:dyDescent="0.25">
      <c r="D59" s="263"/>
      <c r="K59" s="264"/>
      <c r="T59" s="89"/>
      <c r="U59" s="89"/>
      <c r="V59" s="89"/>
      <c r="W59" s="89"/>
      <c r="X59" s="89"/>
      <c r="Y59" s="89"/>
      <c r="AC59" s="372"/>
      <c r="AD59" s="373"/>
      <c r="AE59" s="372"/>
      <c r="AF59" s="372"/>
      <c r="AG59" s="372"/>
    </row>
    <row r="60" spans="4:33" s="262" customFormat="1" x14ac:dyDescent="0.25">
      <c r="D60" s="263"/>
      <c r="K60" s="264"/>
      <c r="T60" s="89"/>
      <c r="U60" s="89"/>
      <c r="V60" s="89"/>
      <c r="W60" s="89"/>
      <c r="X60" s="89"/>
      <c r="Y60" s="89"/>
      <c r="AC60" s="372"/>
      <c r="AD60" s="373"/>
      <c r="AE60" s="372"/>
      <c r="AF60" s="372"/>
      <c r="AG60" s="372"/>
    </row>
    <row r="61" spans="4:33" s="262" customFormat="1" x14ac:dyDescent="0.25">
      <c r="D61" s="263"/>
      <c r="K61" s="264"/>
      <c r="T61" s="89"/>
      <c r="U61" s="89"/>
      <c r="V61" s="89"/>
      <c r="W61" s="89"/>
      <c r="X61" s="89"/>
      <c r="Y61" s="89"/>
      <c r="AC61" s="372"/>
      <c r="AD61" s="373"/>
      <c r="AE61" s="372"/>
      <c r="AF61" s="372"/>
      <c r="AG61" s="372"/>
    </row>
    <row r="62" spans="4:33" s="262" customFormat="1" x14ac:dyDescent="0.25">
      <c r="D62" s="263"/>
      <c r="K62" s="264"/>
      <c r="T62" s="89"/>
      <c r="U62" s="89"/>
      <c r="V62" s="89"/>
      <c r="W62" s="89"/>
      <c r="X62" s="89"/>
      <c r="Y62" s="89"/>
      <c r="AC62" s="372"/>
      <c r="AD62" s="373"/>
      <c r="AE62" s="372"/>
      <c r="AF62" s="372"/>
      <c r="AG62" s="372"/>
    </row>
    <row r="63" spans="4:33" s="262" customFormat="1" x14ac:dyDescent="0.25">
      <c r="D63" s="263"/>
      <c r="K63" s="264"/>
      <c r="T63" s="89"/>
      <c r="U63" s="89"/>
      <c r="V63" s="89"/>
      <c r="W63" s="89"/>
      <c r="X63" s="89"/>
      <c r="Y63" s="89"/>
      <c r="AC63" s="372"/>
      <c r="AD63" s="373"/>
      <c r="AE63" s="372"/>
      <c r="AF63" s="372"/>
      <c r="AG63" s="372"/>
    </row>
    <row r="64" spans="4:33" s="262" customFormat="1" x14ac:dyDescent="0.25">
      <c r="D64" s="263"/>
      <c r="K64" s="264"/>
      <c r="T64" s="89"/>
      <c r="U64" s="89"/>
      <c r="V64" s="89"/>
      <c r="W64" s="89"/>
      <c r="X64" s="89"/>
      <c r="Y64" s="89"/>
      <c r="AC64" s="372"/>
      <c r="AD64" s="373"/>
      <c r="AE64" s="372"/>
      <c r="AF64" s="372"/>
      <c r="AG64" s="372"/>
    </row>
    <row r="65" spans="4:33" s="262" customFormat="1" x14ac:dyDescent="0.25">
      <c r="D65" s="263"/>
      <c r="K65" s="264"/>
      <c r="T65" s="89"/>
      <c r="U65" s="89"/>
      <c r="V65" s="89"/>
      <c r="W65" s="89"/>
      <c r="X65" s="89"/>
      <c r="Y65" s="89"/>
      <c r="AC65" s="372"/>
      <c r="AD65" s="373"/>
      <c r="AE65" s="372"/>
      <c r="AF65" s="372"/>
      <c r="AG65" s="372"/>
    </row>
    <row r="66" spans="4:33" s="262" customFormat="1" x14ac:dyDescent="0.25">
      <c r="D66" s="263"/>
      <c r="K66" s="264"/>
      <c r="T66" s="89"/>
      <c r="U66" s="89"/>
      <c r="V66" s="89"/>
      <c r="W66" s="89"/>
      <c r="X66" s="89"/>
      <c r="Y66" s="89"/>
      <c r="AC66" s="372"/>
      <c r="AD66" s="373"/>
      <c r="AE66" s="372"/>
      <c r="AF66" s="372"/>
      <c r="AG66" s="372"/>
    </row>
    <row r="67" spans="4:33" s="262" customFormat="1" x14ac:dyDescent="0.25">
      <c r="D67" s="263"/>
      <c r="K67" s="264"/>
      <c r="T67" s="89"/>
      <c r="U67" s="89"/>
      <c r="V67" s="89"/>
      <c r="W67" s="89"/>
      <c r="X67" s="89"/>
      <c r="Y67" s="89"/>
      <c r="AC67" s="372"/>
      <c r="AD67" s="373"/>
      <c r="AE67" s="372"/>
      <c r="AF67" s="372"/>
      <c r="AG67" s="372"/>
    </row>
    <row r="68" spans="4:33" s="262" customFormat="1" x14ac:dyDescent="0.25">
      <c r="D68" s="263"/>
      <c r="K68" s="264"/>
      <c r="T68" s="89"/>
      <c r="U68" s="89"/>
      <c r="V68" s="89"/>
      <c r="W68" s="89"/>
      <c r="X68" s="89"/>
      <c r="Y68" s="89"/>
      <c r="AC68" s="372"/>
      <c r="AD68" s="373"/>
      <c r="AE68" s="372"/>
      <c r="AF68" s="372"/>
      <c r="AG68" s="372"/>
    </row>
    <row r="69" spans="4:33" s="262" customFormat="1" x14ac:dyDescent="0.25">
      <c r="D69" s="263"/>
      <c r="K69" s="264"/>
      <c r="T69" s="89"/>
      <c r="U69" s="89"/>
      <c r="V69" s="89"/>
      <c r="W69" s="89"/>
      <c r="X69" s="89"/>
      <c r="Y69" s="89"/>
      <c r="AC69" s="372"/>
      <c r="AD69" s="373"/>
      <c r="AE69" s="372"/>
      <c r="AF69" s="372"/>
      <c r="AG69" s="372"/>
    </row>
    <row r="70" spans="4:33" s="262" customFormat="1" x14ac:dyDescent="0.25">
      <c r="D70" s="263"/>
      <c r="K70" s="264"/>
      <c r="T70" s="89"/>
      <c r="U70" s="89"/>
      <c r="V70" s="89"/>
      <c r="W70" s="89"/>
      <c r="X70" s="89"/>
      <c r="Y70" s="89"/>
      <c r="AC70" s="372"/>
      <c r="AD70" s="373"/>
      <c r="AE70" s="372"/>
      <c r="AF70" s="372"/>
      <c r="AG70" s="372"/>
    </row>
    <row r="71" spans="4:33" s="262" customFormat="1" x14ac:dyDescent="0.25">
      <c r="D71" s="263"/>
      <c r="K71" s="264"/>
      <c r="T71" s="89"/>
      <c r="U71" s="89"/>
      <c r="V71" s="89"/>
      <c r="W71" s="89"/>
      <c r="X71" s="89"/>
      <c r="Y71" s="89"/>
      <c r="AC71" s="372"/>
      <c r="AD71" s="373"/>
      <c r="AE71" s="372"/>
      <c r="AF71" s="372"/>
      <c r="AG71" s="372"/>
    </row>
    <row r="72" spans="4:33" s="262" customFormat="1" x14ac:dyDescent="0.25">
      <c r="D72" s="263"/>
      <c r="K72" s="264"/>
      <c r="T72" s="89"/>
      <c r="U72" s="89"/>
      <c r="V72" s="89"/>
      <c r="W72" s="89"/>
      <c r="X72" s="89"/>
      <c r="Y72" s="89"/>
      <c r="AC72" s="372"/>
      <c r="AD72" s="373"/>
      <c r="AE72" s="372"/>
      <c r="AF72" s="372"/>
      <c r="AG72" s="372"/>
    </row>
    <row r="73" spans="4:33" s="262" customFormat="1" x14ac:dyDescent="0.25">
      <c r="D73" s="263"/>
      <c r="K73" s="264"/>
      <c r="T73" s="89"/>
      <c r="U73" s="89"/>
      <c r="V73" s="89"/>
      <c r="W73" s="89"/>
      <c r="X73" s="89"/>
      <c r="Y73" s="89"/>
      <c r="AC73" s="372"/>
      <c r="AD73" s="373"/>
      <c r="AE73" s="372"/>
      <c r="AF73" s="372"/>
      <c r="AG73" s="372"/>
    </row>
    <row r="74" spans="4:33" s="262" customFormat="1" x14ac:dyDescent="0.25">
      <c r="D74" s="263"/>
      <c r="K74" s="264"/>
      <c r="T74" s="89"/>
      <c r="U74" s="89"/>
      <c r="V74" s="89"/>
      <c r="W74" s="89"/>
      <c r="X74" s="89"/>
      <c r="Y74" s="89"/>
      <c r="AC74" s="372"/>
      <c r="AD74" s="373"/>
      <c r="AE74" s="372"/>
      <c r="AF74" s="372"/>
      <c r="AG74" s="372"/>
    </row>
    <row r="75" spans="4:33" s="262" customFormat="1" x14ac:dyDescent="0.25">
      <c r="D75" s="263"/>
      <c r="K75" s="264"/>
      <c r="T75" s="89"/>
      <c r="U75" s="89"/>
      <c r="V75" s="89"/>
      <c r="W75" s="89"/>
      <c r="X75" s="89"/>
      <c r="Y75" s="89"/>
      <c r="AC75" s="372"/>
      <c r="AD75" s="373"/>
      <c r="AE75" s="372"/>
      <c r="AF75" s="372"/>
      <c r="AG75" s="372"/>
    </row>
    <row r="76" spans="4:33" s="262" customFormat="1" x14ac:dyDescent="0.25">
      <c r="D76" s="263"/>
      <c r="K76" s="264"/>
      <c r="T76" s="89"/>
      <c r="U76" s="89"/>
      <c r="V76" s="89"/>
      <c r="W76" s="89"/>
      <c r="X76" s="89"/>
      <c r="Y76" s="89"/>
      <c r="AC76" s="372"/>
      <c r="AD76" s="373"/>
      <c r="AE76" s="372"/>
      <c r="AF76" s="372"/>
      <c r="AG76" s="372"/>
    </row>
    <row r="77" spans="4:33" s="262" customFormat="1" x14ac:dyDescent="0.25">
      <c r="D77" s="263"/>
      <c r="K77" s="264"/>
      <c r="T77" s="89"/>
      <c r="U77" s="89"/>
      <c r="V77" s="89"/>
      <c r="W77" s="89"/>
      <c r="X77" s="89"/>
      <c r="Y77" s="89"/>
      <c r="AC77" s="372"/>
      <c r="AD77" s="373"/>
      <c r="AE77" s="372"/>
      <c r="AF77" s="372"/>
      <c r="AG77" s="372"/>
    </row>
    <row r="78" spans="4:33" s="262" customFormat="1" x14ac:dyDescent="0.25">
      <c r="D78" s="263"/>
      <c r="K78" s="264"/>
      <c r="T78" s="89"/>
      <c r="U78" s="89"/>
      <c r="V78" s="89"/>
      <c r="W78" s="89"/>
      <c r="X78" s="89"/>
      <c r="Y78" s="89"/>
      <c r="AC78" s="372"/>
      <c r="AD78" s="373"/>
      <c r="AE78" s="372"/>
      <c r="AF78" s="372"/>
      <c r="AG78" s="372"/>
    </row>
    <row r="79" spans="4:33" s="262" customFormat="1" x14ac:dyDescent="0.25">
      <c r="D79" s="263"/>
      <c r="K79" s="264"/>
      <c r="T79" s="89"/>
      <c r="U79" s="89"/>
      <c r="V79" s="89"/>
      <c r="W79" s="89"/>
      <c r="X79" s="89"/>
      <c r="Y79" s="89"/>
      <c r="AC79" s="372"/>
      <c r="AD79" s="373"/>
      <c r="AE79" s="372"/>
      <c r="AF79" s="372"/>
      <c r="AG79" s="372"/>
    </row>
    <row r="80" spans="4:33" s="262" customFormat="1" x14ac:dyDescent="0.25">
      <c r="D80" s="263"/>
      <c r="K80" s="264"/>
      <c r="T80" s="89"/>
      <c r="U80" s="89"/>
      <c r="V80" s="89"/>
      <c r="W80" s="89"/>
      <c r="X80" s="89"/>
      <c r="Y80" s="89"/>
      <c r="AC80" s="372"/>
      <c r="AD80" s="373"/>
      <c r="AE80" s="372"/>
      <c r="AF80" s="372"/>
      <c r="AG80" s="372"/>
    </row>
    <row r="81" spans="4:33" s="262" customFormat="1" x14ac:dyDescent="0.25">
      <c r="D81" s="263"/>
      <c r="K81" s="264"/>
      <c r="T81" s="89"/>
      <c r="U81" s="89"/>
      <c r="V81" s="89"/>
      <c r="W81" s="89"/>
      <c r="X81" s="89"/>
      <c r="Y81" s="89"/>
      <c r="AC81" s="372"/>
      <c r="AD81" s="373"/>
      <c r="AE81" s="372"/>
      <c r="AF81" s="372"/>
      <c r="AG81" s="372"/>
    </row>
    <row r="82" spans="4:33" s="262" customFormat="1" x14ac:dyDescent="0.25">
      <c r="D82" s="263"/>
      <c r="K82" s="264"/>
      <c r="T82" s="89"/>
      <c r="U82" s="89"/>
      <c r="V82" s="89"/>
      <c r="W82" s="89"/>
      <c r="X82" s="89"/>
      <c r="Y82" s="89"/>
      <c r="AC82" s="372"/>
      <c r="AD82" s="373"/>
      <c r="AE82" s="372"/>
      <c r="AF82" s="372"/>
      <c r="AG82" s="372"/>
    </row>
    <row r="83" spans="4:33" s="262" customFormat="1" x14ac:dyDescent="0.25">
      <c r="D83" s="263"/>
      <c r="K83" s="264"/>
      <c r="T83" s="89"/>
      <c r="U83" s="89"/>
      <c r="V83" s="89"/>
      <c r="W83" s="89"/>
      <c r="X83" s="89"/>
      <c r="Y83" s="89"/>
      <c r="AC83" s="372"/>
      <c r="AD83" s="373"/>
      <c r="AE83" s="372"/>
      <c r="AF83" s="372"/>
      <c r="AG83" s="372"/>
    </row>
    <row r="84" spans="4:33" s="262" customFormat="1" x14ac:dyDescent="0.25">
      <c r="D84" s="263"/>
      <c r="K84" s="264"/>
      <c r="T84" s="89"/>
      <c r="U84" s="89"/>
      <c r="V84" s="89"/>
      <c r="W84" s="89"/>
      <c r="X84" s="89"/>
      <c r="Y84" s="89"/>
      <c r="AC84" s="372"/>
      <c r="AD84" s="373"/>
      <c r="AE84" s="372"/>
      <c r="AF84" s="372"/>
      <c r="AG84" s="372"/>
    </row>
    <row r="85" spans="4:33" s="262" customFormat="1" x14ac:dyDescent="0.25">
      <c r="D85" s="263"/>
      <c r="K85" s="264"/>
      <c r="T85" s="89"/>
      <c r="U85" s="89"/>
      <c r="V85" s="89"/>
      <c r="W85" s="89"/>
      <c r="X85" s="89"/>
      <c r="Y85" s="89"/>
      <c r="AC85" s="372"/>
      <c r="AD85" s="373"/>
      <c r="AE85" s="372"/>
      <c r="AF85" s="372"/>
      <c r="AG85" s="372"/>
    </row>
    <row r="86" spans="4:33" s="262" customFormat="1" x14ac:dyDescent="0.25">
      <c r="D86" s="263"/>
      <c r="K86" s="264"/>
      <c r="T86" s="89"/>
      <c r="U86" s="89"/>
      <c r="V86" s="89"/>
      <c r="W86" s="89"/>
      <c r="X86" s="89"/>
      <c r="Y86" s="89"/>
      <c r="AC86" s="372"/>
      <c r="AD86" s="373"/>
      <c r="AE86" s="372"/>
      <c r="AF86" s="372"/>
      <c r="AG86" s="372"/>
    </row>
    <row r="87" spans="4:33" s="262" customFormat="1" x14ac:dyDescent="0.25">
      <c r="D87" s="263"/>
      <c r="K87" s="264"/>
      <c r="T87" s="89"/>
      <c r="U87" s="89"/>
      <c r="V87" s="89"/>
      <c r="W87" s="89"/>
      <c r="X87" s="89"/>
      <c r="Y87" s="89"/>
      <c r="AC87" s="372"/>
      <c r="AD87" s="373"/>
      <c r="AE87" s="372"/>
      <c r="AF87" s="372"/>
      <c r="AG87" s="372"/>
    </row>
    <row r="88" spans="4:33" s="262" customFormat="1" x14ac:dyDescent="0.25">
      <c r="D88" s="263"/>
      <c r="K88" s="264"/>
      <c r="T88" s="89"/>
      <c r="U88" s="89"/>
      <c r="V88" s="89"/>
      <c r="W88" s="89"/>
      <c r="X88" s="89"/>
      <c r="Y88" s="89"/>
      <c r="AC88" s="372"/>
      <c r="AD88" s="373"/>
      <c r="AE88" s="372"/>
      <c r="AF88" s="372"/>
      <c r="AG88" s="372"/>
    </row>
    <row r="89" spans="4:33" s="262" customFormat="1" x14ac:dyDescent="0.25">
      <c r="D89" s="263"/>
      <c r="K89" s="264"/>
      <c r="T89" s="89"/>
      <c r="U89" s="89"/>
      <c r="V89" s="89"/>
      <c r="W89" s="89"/>
      <c r="X89" s="89"/>
      <c r="Y89" s="89"/>
      <c r="AC89" s="372"/>
      <c r="AD89" s="373"/>
      <c r="AE89" s="372"/>
      <c r="AF89" s="372"/>
      <c r="AG89" s="372"/>
    </row>
    <row r="90" spans="4:33" s="262" customFormat="1" x14ac:dyDescent="0.25">
      <c r="D90" s="263"/>
      <c r="K90" s="264"/>
      <c r="T90" s="89"/>
      <c r="U90" s="89"/>
      <c r="V90" s="89"/>
      <c r="W90" s="89"/>
      <c r="X90" s="89"/>
      <c r="Y90" s="89"/>
      <c r="AC90" s="372"/>
      <c r="AD90" s="373"/>
      <c r="AE90" s="372"/>
      <c r="AF90" s="372"/>
      <c r="AG90" s="372"/>
    </row>
    <row r="91" spans="4:33" s="262" customFormat="1" x14ac:dyDescent="0.25">
      <c r="D91" s="263"/>
      <c r="K91" s="264"/>
      <c r="T91" s="89"/>
      <c r="U91" s="89"/>
      <c r="V91" s="89"/>
      <c r="W91" s="89"/>
      <c r="X91" s="89"/>
      <c r="Y91" s="89"/>
      <c r="AC91" s="372"/>
      <c r="AD91" s="373"/>
      <c r="AE91" s="372"/>
      <c r="AF91" s="372"/>
      <c r="AG91" s="372"/>
    </row>
    <row r="92" spans="4:33" s="262" customFormat="1" x14ac:dyDescent="0.25">
      <c r="D92" s="263"/>
      <c r="K92" s="264"/>
      <c r="T92" s="89"/>
      <c r="U92" s="89"/>
      <c r="V92" s="89"/>
      <c r="W92" s="89"/>
      <c r="X92" s="89"/>
      <c r="Y92" s="89"/>
      <c r="AC92" s="372"/>
      <c r="AD92" s="373"/>
      <c r="AE92" s="372"/>
      <c r="AF92" s="372"/>
      <c r="AG92" s="372"/>
    </row>
    <row r="93" spans="4:33" s="262" customFormat="1" x14ac:dyDescent="0.25">
      <c r="D93" s="263"/>
      <c r="K93" s="264"/>
      <c r="T93" s="89"/>
      <c r="U93" s="89"/>
      <c r="V93" s="89"/>
      <c r="W93" s="89"/>
      <c r="X93" s="89"/>
      <c r="Y93" s="89"/>
      <c r="AC93" s="372"/>
      <c r="AD93" s="373"/>
      <c r="AE93" s="372"/>
      <c r="AF93" s="372"/>
      <c r="AG93" s="372"/>
    </row>
    <row r="94" spans="4:33" s="262" customFormat="1" x14ac:dyDescent="0.25">
      <c r="D94" s="263"/>
      <c r="K94" s="264"/>
      <c r="T94" s="89"/>
      <c r="U94" s="89"/>
      <c r="V94" s="89"/>
      <c r="W94" s="89"/>
      <c r="X94" s="89"/>
      <c r="Y94" s="89"/>
      <c r="AC94" s="372"/>
      <c r="AD94" s="373"/>
      <c r="AE94" s="372"/>
      <c r="AF94" s="372"/>
      <c r="AG94" s="372"/>
    </row>
    <row r="95" spans="4:33" s="262" customFormat="1" x14ac:dyDescent="0.25">
      <c r="D95" s="263"/>
      <c r="K95" s="264"/>
      <c r="T95" s="89"/>
      <c r="U95" s="89"/>
      <c r="V95" s="89"/>
      <c r="W95" s="89"/>
      <c r="X95" s="89"/>
      <c r="Y95" s="89"/>
      <c r="AC95" s="372"/>
      <c r="AD95" s="373"/>
      <c r="AE95" s="372"/>
      <c r="AF95" s="372"/>
      <c r="AG95" s="372"/>
    </row>
    <row r="96" spans="4:33" s="262" customFormat="1" x14ac:dyDescent="0.25">
      <c r="D96" s="263"/>
      <c r="K96" s="264"/>
      <c r="T96" s="89"/>
      <c r="U96" s="89"/>
      <c r="V96" s="89"/>
      <c r="W96" s="89"/>
      <c r="X96" s="89"/>
      <c r="Y96" s="89"/>
      <c r="AC96" s="372"/>
      <c r="AD96" s="373"/>
      <c r="AE96" s="372"/>
      <c r="AF96" s="372"/>
      <c r="AG96" s="372"/>
    </row>
    <row r="97" spans="4:33" s="262" customFormat="1" x14ac:dyDescent="0.25">
      <c r="D97" s="263"/>
      <c r="K97" s="264"/>
      <c r="T97" s="89"/>
      <c r="U97" s="89"/>
      <c r="V97" s="89"/>
      <c r="W97" s="89"/>
      <c r="X97" s="89"/>
      <c r="Y97" s="89"/>
      <c r="AC97" s="372"/>
      <c r="AD97" s="373"/>
      <c r="AE97" s="372"/>
      <c r="AF97" s="372"/>
      <c r="AG97" s="372"/>
    </row>
    <row r="98" spans="4:33" s="262" customFormat="1" x14ac:dyDescent="0.25">
      <c r="D98" s="263"/>
      <c r="K98" s="264"/>
      <c r="T98" s="89"/>
      <c r="U98" s="89"/>
      <c r="V98" s="89"/>
      <c r="W98" s="89"/>
      <c r="X98" s="89"/>
      <c r="Y98" s="89"/>
      <c r="AC98" s="372"/>
      <c r="AD98" s="373"/>
      <c r="AE98" s="372"/>
      <c r="AF98" s="372"/>
      <c r="AG98" s="372"/>
    </row>
    <row r="99" spans="4:33" s="262" customFormat="1" x14ac:dyDescent="0.25">
      <c r="D99" s="263"/>
      <c r="K99" s="264"/>
      <c r="T99" s="89"/>
      <c r="U99" s="89"/>
      <c r="V99" s="89"/>
      <c r="W99" s="89"/>
      <c r="X99" s="89"/>
      <c r="Y99" s="89"/>
      <c r="AC99" s="372"/>
      <c r="AD99" s="373"/>
      <c r="AE99" s="372"/>
      <c r="AF99" s="372"/>
      <c r="AG99" s="372"/>
    </row>
    <row r="100" spans="4:33" s="262" customFormat="1" x14ac:dyDescent="0.25">
      <c r="D100" s="263"/>
      <c r="K100" s="264"/>
      <c r="T100" s="89"/>
      <c r="U100" s="89"/>
      <c r="V100" s="89"/>
      <c r="W100" s="89"/>
      <c r="X100" s="89"/>
      <c r="Y100" s="89"/>
      <c r="AC100" s="372"/>
      <c r="AD100" s="373"/>
      <c r="AE100" s="372"/>
      <c r="AF100" s="372"/>
      <c r="AG100" s="372"/>
    </row>
    <row r="101" spans="4:33" s="262" customFormat="1" x14ac:dyDescent="0.25">
      <c r="D101" s="263"/>
      <c r="K101" s="264"/>
      <c r="T101" s="89"/>
      <c r="U101" s="89"/>
      <c r="V101" s="89"/>
      <c r="W101" s="89"/>
      <c r="X101" s="89"/>
      <c r="Y101" s="89"/>
      <c r="AC101" s="372"/>
      <c r="AD101" s="373"/>
      <c r="AE101" s="372"/>
      <c r="AF101" s="372"/>
      <c r="AG101" s="372"/>
    </row>
    <row r="102" spans="4:33" s="262" customFormat="1" x14ac:dyDescent="0.25">
      <c r="D102" s="263"/>
      <c r="K102" s="264"/>
      <c r="T102" s="89"/>
      <c r="U102" s="89"/>
      <c r="V102" s="89"/>
      <c r="W102" s="89"/>
      <c r="X102" s="89"/>
      <c r="Y102" s="89"/>
      <c r="AC102" s="372"/>
      <c r="AD102" s="373"/>
      <c r="AE102" s="372"/>
      <c r="AF102" s="372"/>
      <c r="AG102" s="372"/>
    </row>
    <row r="103" spans="4:33" s="262" customFormat="1" x14ac:dyDescent="0.25">
      <c r="D103" s="263"/>
      <c r="K103" s="264"/>
      <c r="T103" s="89"/>
      <c r="U103" s="89"/>
      <c r="V103" s="89"/>
      <c r="W103" s="89"/>
      <c r="X103" s="89"/>
      <c r="Y103" s="89"/>
      <c r="AC103" s="372"/>
      <c r="AD103" s="373"/>
      <c r="AE103" s="372"/>
      <c r="AF103" s="372"/>
      <c r="AG103" s="372"/>
    </row>
    <row r="104" spans="4:33" s="262" customFormat="1" x14ac:dyDescent="0.25">
      <c r="D104" s="263"/>
      <c r="K104" s="264"/>
      <c r="T104" s="89"/>
      <c r="U104" s="89"/>
      <c r="V104" s="89"/>
      <c r="W104" s="89"/>
      <c r="X104" s="89"/>
      <c r="Y104" s="89"/>
      <c r="AC104" s="372"/>
      <c r="AD104" s="373"/>
      <c r="AE104" s="372"/>
      <c r="AF104" s="372"/>
      <c r="AG104" s="372"/>
    </row>
    <row r="105" spans="4:33" s="262" customFormat="1" x14ac:dyDescent="0.25">
      <c r="D105" s="263"/>
      <c r="K105" s="264"/>
      <c r="T105" s="89"/>
      <c r="U105" s="89"/>
      <c r="V105" s="89"/>
      <c r="W105" s="89"/>
      <c r="X105" s="89"/>
      <c r="Y105" s="89"/>
      <c r="AC105" s="372"/>
      <c r="AD105" s="373"/>
      <c r="AE105" s="372"/>
      <c r="AF105" s="372"/>
      <c r="AG105" s="372"/>
    </row>
    <row r="106" spans="4:33" s="262" customFormat="1" x14ac:dyDescent="0.25">
      <c r="D106" s="263"/>
      <c r="K106" s="264"/>
      <c r="T106" s="89"/>
      <c r="U106" s="89"/>
      <c r="V106" s="89"/>
      <c r="W106" s="89"/>
      <c r="X106" s="89"/>
      <c r="Y106" s="89"/>
      <c r="AC106" s="372"/>
      <c r="AD106" s="373"/>
      <c r="AE106" s="372"/>
      <c r="AF106" s="372"/>
      <c r="AG106" s="372"/>
    </row>
    <row r="107" spans="4:33" s="262" customFormat="1" x14ac:dyDescent="0.25">
      <c r="D107" s="263"/>
      <c r="K107" s="264"/>
      <c r="T107" s="89"/>
      <c r="U107" s="89"/>
      <c r="V107" s="89"/>
      <c r="W107" s="89"/>
      <c r="X107" s="89"/>
      <c r="Y107" s="89"/>
      <c r="AC107" s="372"/>
      <c r="AD107" s="373"/>
      <c r="AE107" s="372"/>
      <c r="AF107" s="372"/>
      <c r="AG107" s="372"/>
    </row>
    <row r="108" spans="4:33" s="262" customFormat="1" x14ac:dyDescent="0.25">
      <c r="D108" s="263"/>
      <c r="K108" s="264"/>
      <c r="T108" s="89"/>
      <c r="U108" s="89"/>
      <c r="V108" s="89"/>
      <c r="W108" s="89"/>
      <c r="X108" s="89"/>
      <c r="Y108" s="89"/>
      <c r="AC108" s="372"/>
      <c r="AD108" s="373"/>
      <c r="AE108" s="372"/>
      <c r="AF108" s="372"/>
      <c r="AG108" s="372"/>
    </row>
    <row r="109" spans="4:33" s="262" customFormat="1" x14ac:dyDescent="0.25">
      <c r="D109" s="263"/>
      <c r="K109" s="264"/>
      <c r="T109" s="89"/>
      <c r="U109" s="89"/>
      <c r="V109" s="89"/>
      <c r="W109" s="89"/>
      <c r="X109" s="89"/>
      <c r="Y109" s="89"/>
      <c r="AC109" s="372"/>
      <c r="AD109" s="373"/>
      <c r="AE109" s="372"/>
      <c r="AF109" s="372"/>
      <c r="AG109" s="372"/>
    </row>
    <row r="110" spans="4:33" s="262" customFormat="1" x14ac:dyDescent="0.25">
      <c r="D110" s="263"/>
      <c r="K110" s="264"/>
      <c r="T110" s="89"/>
      <c r="U110" s="89"/>
      <c r="V110" s="89"/>
      <c r="W110" s="89"/>
      <c r="X110" s="89"/>
      <c r="Y110" s="89"/>
      <c r="AC110" s="372"/>
      <c r="AD110" s="373"/>
      <c r="AE110" s="372"/>
      <c r="AF110" s="372"/>
      <c r="AG110" s="372"/>
    </row>
    <row r="111" spans="4:33" s="262" customFormat="1" x14ac:dyDescent="0.25">
      <c r="D111" s="263"/>
      <c r="K111" s="264"/>
      <c r="T111" s="89"/>
      <c r="U111" s="89"/>
      <c r="V111" s="89"/>
      <c r="W111" s="89"/>
      <c r="X111" s="89"/>
      <c r="Y111" s="89"/>
      <c r="AC111" s="372"/>
      <c r="AD111" s="373"/>
      <c r="AE111" s="372"/>
      <c r="AF111" s="372"/>
      <c r="AG111" s="372"/>
    </row>
    <row r="112" spans="4:33" s="262" customFormat="1" x14ac:dyDescent="0.25">
      <c r="D112" s="263"/>
      <c r="K112" s="264"/>
      <c r="T112" s="89"/>
      <c r="U112" s="89"/>
      <c r="V112" s="89"/>
      <c r="W112" s="89"/>
      <c r="X112" s="89"/>
      <c r="Y112" s="89"/>
      <c r="AC112" s="372"/>
      <c r="AD112" s="373"/>
      <c r="AE112" s="372"/>
      <c r="AF112" s="372"/>
      <c r="AG112" s="372"/>
    </row>
    <row r="113" spans="4:33" s="262" customFormat="1" x14ac:dyDescent="0.25">
      <c r="D113" s="263"/>
      <c r="K113" s="264"/>
      <c r="T113" s="89"/>
      <c r="U113" s="89"/>
      <c r="V113" s="89"/>
      <c r="W113" s="89"/>
      <c r="X113" s="89"/>
      <c r="Y113" s="89"/>
      <c r="AC113" s="372"/>
      <c r="AD113" s="373"/>
      <c r="AE113" s="372"/>
      <c r="AF113" s="372"/>
      <c r="AG113" s="372"/>
    </row>
    <row r="114" spans="4:33" s="262" customFormat="1" x14ac:dyDescent="0.25">
      <c r="D114" s="263"/>
      <c r="K114" s="264"/>
      <c r="T114" s="89"/>
      <c r="U114" s="89"/>
      <c r="V114" s="89"/>
      <c r="W114" s="89"/>
      <c r="X114" s="89"/>
      <c r="Y114" s="89"/>
      <c r="AC114" s="372"/>
      <c r="AD114" s="373"/>
      <c r="AE114" s="372"/>
      <c r="AF114" s="372"/>
      <c r="AG114" s="372"/>
    </row>
    <row r="115" spans="4:33" s="262" customFormat="1" x14ac:dyDescent="0.25">
      <c r="D115" s="263"/>
      <c r="K115" s="264"/>
      <c r="T115" s="89"/>
      <c r="U115" s="89"/>
      <c r="V115" s="89"/>
      <c r="W115" s="89"/>
      <c r="X115" s="89"/>
      <c r="Y115" s="89"/>
      <c r="AC115" s="372"/>
      <c r="AD115" s="373"/>
      <c r="AE115" s="372"/>
      <c r="AF115" s="372"/>
      <c r="AG115" s="372"/>
    </row>
    <row r="116" spans="4:33" s="262" customFormat="1" x14ac:dyDescent="0.25">
      <c r="D116" s="263"/>
      <c r="K116" s="264"/>
      <c r="T116" s="89"/>
      <c r="U116" s="89"/>
      <c r="V116" s="89"/>
      <c r="W116" s="89"/>
      <c r="X116" s="89"/>
      <c r="Y116" s="89"/>
      <c r="AC116" s="372"/>
      <c r="AD116" s="373"/>
      <c r="AE116" s="372"/>
      <c r="AF116" s="372"/>
      <c r="AG116" s="372"/>
    </row>
    <row r="117" spans="4:33" s="262" customFormat="1" x14ac:dyDescent="0.25">
      <c r="D117" s="263"/>
      <c r="K117" s="264"/>
      <c r="T117" s="89"/>
      <c r="U117" s="89"/>
      <c r="V117" s="89"/>
      <c r="W117" s="89"/>
      <c r="X117" s="89"/>
      <c r="Y117" s="89"/>
      <c r="AC117" s="372"/>
      <c r="AD117" s="373"/>
      <c r="AE117" s="372"/>
      <c r="AF117" s="372"/>
      <c r="AG117" s="372"/>
    </row>
    <row r="118" spans="4:33" s="262" customFormat="1" x14ac:dyDescent="0.25">
      <c r="D118" s="263"/>
      <c r="K118" s="264"/>
      <c r="T118" s="89"/>
      <c r="U118" s="89"/>
      <c r="V118" s="89"/>
      <c r="W118" s="89"/>
      <c r="X118" s="89"/>
      <c r="Y118" s="89"/>
      <c r="AC118" s="372"/>
      <c r="AD118" s="373"/>
      <c r="AE118" s="372"/>
      <c r="AF118" s="372"/>
      <c r="AG118" s="372"/>
    </row>
    <row r="119" spans="4:33" s="262" customFormat="1" x14ac:dyDescent="0.25">
      <c r="D119" s="263"/>
      <c r="K119" s="264"/>
      <c r="T119" s="89"/>
      <c r="U119" s="89"/>
      <c r="V119" s="89"/>
      <c r="W119" s="89"/>
      <c r="X119" s="89"/>
      <c r="Y119" s="89"/>
      <c r="AC119" s="372"/>
      <c r="AD119" s="373"/>
      <c r="AE119" s="372"/>
      <c r="AF119" s="372"/>
      <c r="AG119" s="372"/>
    </row>
    <row r="120" spans="4:33" s="262" customFormat="1" x14ac:dyDescent="0.25">
      <c r="D120" s="263"/>
      <c r="K120" s="264"/>
      <c r="T120" s="89"/>
      <c r="U120" s="89"/>
      <c r="V120" s="89"/>
      <c r="W120" s="89"/>
      <c r="X120" s="89"/>
      <c r="Y120" s="89"/>
      <c r="AC120" s="372"/>
      <c r="AD120" s="373"/>
      <c r="AE120" s="372"/>
      <c r="AF120" s="372"/>
      <c r="AG120" s="372"/>
    </row>
    <row r="121" spans="4:33" s="262" customFormat="1" x14ac:dyDescent="0.25">
      <c r="D121" s="263"/>
      <c r="K121" s="264"/>
      <c r="T121" s="89"/>
      <c r="U121" s="89"/>
      <c r="V121" s="89"/>
      <c r="W121" s="89"/>
      <c r="X121" s="89"/>
      <c r="Y121" s="89"/>
      <c r="AC121" s="372"/>
      <c r="AD121" s="373"/>
      <c r="AE121" s="372"/>
      <c r="AF121" s="372"/>
      <c r="AG121" s="372"/>
    </row>
    <row r="122" spans="4:33" s="262" customFormat="1" x14ac:dyDescent="0.25">
      <c r="D122" s="263"/>
      <c r="K122" s="264"/>
      <c r="T122" s="89"/>
      <c r="U122" s="89"/>
      <c r="V122" s="89"/>
      <c r="W122" s="89"/>
      <c r="X122" s="89"/>
      <c r="Y122" s="89"/>
      <c r="AC122" s="372"/>
      <c r="AD122" s="373"/>
      <c r="AE122" s="372"/>
      <c r="AF122" s="372"/>
      <c r="AG122" s="372"/>
    </row>
    <row r="123" spans="4:33" s="262" customFormat="1" x14ac:dyDescent="0.25">
      <c r="D123" s="263"/>
      <c r="K123" s="264"/>
      <c r="T123" s="89"/>
      <c r="U123" s="89"/>
      <c r="V123" s="89"/>
      <c r="W123" s="89"/>
      <c r="X123" s="89"/>
      <c r="Y123" s="89"/>
      <c r="AC123" s="372"/>
      <c r="AD123" s="373"/>
      <c r="AE123" s="372"/>
      <c r="AF123" s="372"/>
      <c r="AG123" s="372"/>
    </row>
    <row r="124" spans="4:33" s="262" customFormat="1" x14ac:dyDescent="0.25">
      <c r="D124" s="263"/>
      <c r="K124" s="264"/>
      <c r="T124" s="89"/>
      <c r="U124" s="89"/>
      <c r="V124" s="89"/>
      <c r="W124" s="89"/>
      <c r="X124" s="89"/>
      <c r="Y124" s="89"/>
      <c r="AC124" s="372"/>
      <c r="AD124" s="373"/>
      <c r="AE124" s="372"/>
      <c r="AF124" s="372"/>
      <c r="AG124" s="372"/>
    </row>
    <row r="125" spans="4:33" s="262" customFormat="1" x14ac:dyDescent="0.25">
      <c r="D125" s="263"/>
      <c r="K125" s="264"/>
      <c r="T125" s="89"/>
      <c r="U125" s="89"/>
      <c r="V125" s="89"/>
      <c r="W125" s="89"/>
      <c r="X125" s="89"/>
      <c r="Y125" s="89"/>
      <c r="AC125" s="372"/>
      <c r="AD125" s="373"/>
      <c r="AE125" s="372"/>
      <c r="AF125" s="372"/>
      <c r="AG125" s="372"/>
    </row>
    <row r="126" spans="4:33" s="262" customFormat="1" x14ac:dyDescent="0.25">
      <c r="D126" s="263"/>
      <c r="K126" s="264"/>
      <c r="T126" s="89"/>
      <c r="U126" s="89"/>
      <c r="V126" s="89"/>
      <c r="W126" s="89"/>
      <c r="X126" s="89"/>
      <c r="Y126" s="89"/>
      <c r="AC126" s="372"/>
      <c r="AD126" s="373"/>
      <c r="AE126" s="372"/>
      <c r="AF126" s="372"/>
      <c r="AG126" s="372"/>
    </row>
    <row r="127" spans="4:33" s="262" customFormat="1" x14ac:dyDescent="0.25">
      <c r="D127" s="263"/>
      <c r="K127" s="264"/>
      <c r="T127" s="89"/>
      <c r="U127" s="89"/>
      <c r="V127" s="89"/>
      <c r="W127" s="89"/>
      <c r="X127" s="89"/>
      <c r="Y127" s="89"/>
      <c r="AC127" s="372"/>
      <c r="AD127" s="373"/>
      <c r="AE127" s="372"/>
      <c r="AF127" s="372"/>
      <c r="AG127" s="372"/>
    </row>
    <row r="128" spans="4:33" s="262" customFormat="1" x14ac:dyDescent="0.25">
      <c r="D128" s="263"/>
      <c r="K128" s="264"/>
      <c r="T128" s="89"/>
      <c r="U128" s="89"/>
      <c r="V128" s="89"/>
      <c r="W128" s="89"/>
      <c r="X128" s="89"/>
      <c r="Y128" s="89"/>
      <c r="AC128" s="372"/>
      <c r="AD128" s="373"/>
      <c r="AE128" s="372"/>
      <c r="AF128" s="372"/>
      <c r="AG128" s="372"/>
    </row>
    <row r="129" spans="4:33" s="262" customFormat="1" x14ac:dyDescent="0.25">
      <c r="D129" s="263"/>
      <c r="K129" s="264"/>
      <c r="T129" s="89"/>
      <c r="U129" s="89"/>
      <c r="V129" s="89"/>
      <c r="W129" s="89"/>
      <c r="X129" s="89"/>
      <c r="Y129" s="89"/>
      <c r="AC129" s="372"/>
      <c r="AD129" s="373"/>
      <c r="AE129" s="372"/>
      <c r="AF129" s="372"/>
      <c r="AG129" s="372"/>
    </row>
    <row r="130" spans="4:33" s="262" customFormat="1" x14ac:dyDescent="0.25">
      <c r="D130" s="263"/>
      <c r="K130" s="264"/>
      <c r="T130" s="89"/>
      <c r="U130" s="89"/>
      <c r="V130" s="89"/>
      <c r="W130" s="89"/>
      <c r="X130" s="89"/>
      <c r="Y130" s="89"/>
      <c r="AC130" s="372"/>
      <c r="AD130" s="373"/>
      <c r="AE130" s="372"/>
      <c r="AF130" s="372"/>
      <c r="AG130" s="372"/>
    </row>
    <row r="131" spans="4:33" s="262" customFormat="1" x14ac:dyDescent="0.25">
      <c r="D131" s="263"/>
      <c r="K131" s="264"/>
      <c r="T131" s="89"/>
      <c r="U131" s="89"/>
      <c r="V131" s="89"/>
      <c r="W131" s="89"/>
      <c r="X131" s="89"/>
      <c r="Y131" s="89"/>
      <c r="AC131" s="372"/>
      <c r="AD131" s="373"/>
      <c r="AE131" s="372"/>
      <c r="AF131" s="372"/>
      <c r="AG131" s="372"/>
    </row>
    <row r="132" spans="4:33" s="262" customFormat="1" x14ac:dyDescent="0.25">
      <c r="D132" s="263"/>
      <c r="K132" s="264"/>
      <c r="T132" s="89"/>
      <c r="U132" s="89"/>
      <c r="V132" s="89"/>
      <c r="W132" s="89"/>
      <c r="X132" s="89"/>
      <c r="Y132" s="89"/>
      <c r="AC132" s="372"/>
      <c r="AD132" s="373"/>
      <c r="AE132" s="372"/>
      <c r="AF132" s="372"/>
      <c r="AG132" s="372"/>
    </row>
    <row r="133" spans="4:33" s="262" customFormat="1" x14ac:dyDescent="0.25">
      <c r="D133" s="263"/>
      <c r="K133" s="264"/>
      <c r="T133" s="89"/>
      <c r="U133" s="89"/>
      <c r="V133" s="89"/>
      <c r="W133" s="89"/>
      <c r="X133" s="89"/>
      <c r="Y133" s="89"/>
      <c r="AC133" s="372"/>
      <c r="AD133" s="373"/>
      <c r="AE133" s="372"/>
      <c r="AF133" s="372"/>
      <c r="AG133" s="372"/>
    </row>
    <row r="134" spans="4:33" s="262" customFormat="1" x14ac:dyDescent="0.25">
      <c r="D134" s="263"/>
      <c r="K134" s="264"/>
      <c r="T134" s="89"/>
      <c r="U134" s="89"/>
      <c r="V134" s="89"/>
      <c r="W134" s="89"/>
      <c r="X134" s="89"/>
      <c r="Y134" s="89"/>
      <c r="AC134" s="372"/>
      <c r="AD134" s="373"/>
      <c r="AE134" s="372"/>
      <c r="AF134" s="372"/>
      <c r="AG134" s="372"/>
    </row>
    <row r="135" spans="4:33" s="262" customFormat="1" x14ac:dyDescent="0.25">
      <c r="D135" s="263"/>
      <c r="K135" s="264"/>
      <c r="T135" s="89"/>
      <c r="U135" s="89"/>
      <c r="V135" s="89"/>
      <c r="W135" s="89"/>
      <c r="X135" s="89"/>
      <c r="Y135" s="89"/>
      <c r="AC135" s="372"/>
      <c r="AD135" s="373"/>
      <c r="AE135" s="372"/>
      <c r="AF135" s="372"/>
      <c r="AG135" s="372"/>
    </row>
    <row r="136" spans="4:33" s="262" customFormat="1" x14ac:dyDescent="0.25">
      <c r="D136" s="263"/>
      <c r="K136" s="264"/>
      <c r="T136" s="89"/>
      <c r="U136" s="89"/>
      <c r="V136" s="89"/>
      <c r="W136" s="89"/>
      <c r="X136" s="89"/>
      <c r="Y136" s="89"/>
      <c r="AC136" s="372"/>
      <c r="AD136" s="373"/>
      <c r="AE136" s="372"/>
      <c r="AF136" s="372"/>
      <c r="AG136" s="372"/>
    </row>
    <row r="137" spans="4:33" s="262" customFormat="1" x14ac:dyDescent="0.25">
      <c r="D137" s="263"/>
      <c r="K137" s="264"/>
      <c r="T137" s="89"/>
      <c r="U137" s="89"/>
      <c r="V137" s="89"/>
      <c r="W137" s="89"/>
      <c r="X137" s="89"/>
      <c r="Y137" s="89"/>
      <c r="AC137" s="372"/>
      <c r="AD137" s="373"/>
      <c r="AE137" s="372"/>
      <c r="AF137" s="372"/>
      <c r="AG137" s="372"/>
    </row>
    <row r="138" spans="4:33" s="262" customFormat="1" x14ac:dyDescent="0.25">
      <c r="D138" s="263"/>
      <c r="K138" s="264"/>
      <c r="T138" s="89"/>
      <c r="U138" s="89"/>
      <c r="V138" s="89"/>
      <c r="W138" s="89"/>
      <c r="X138" s="89"/>
      <c r="Y138" s="89"/>
      <c r="AC138" s="372"/>
      <c r="AD138" s="373"/>
      <c r="AE138" s="372"/>
      <c r="AF138" s="372"/>
      <c r="AG138" s="372"/>
    </row>
    <row r="139" spans="4:33" s="262" customFormat="1" x14ac:dyDescent="0.25">
      <c r="D139" s="263"/>
      <c r="K139" s="264"/>
      <c r="T139" s="89"/>
      <c r="U139" s="89"/>
      <c r="V139" s="89"/>
      <c r="W139" s="89"/>
      <c r="X139" s="89"/>
      <c r="Y139" s="89"/>
      <c r="AC139" s="372"/>
      <c r="AD139" s="373"/>
      <c r="AE139" s="372"/>
      <c r="AF139" s="372"/>
      <c r="AG139" s="372"/>
    </row>
    <row r="140" spans="4:33" s="262" customFormat="1" x14ac:dyDescent="0.25">
      <c r="D140" s="263"/>
      <c r="K140" s="264"/>
      <c r="T140" s="89"/>
      <c r="U140" s="89"/>
      <c r="V140" s="89"/>
      <c r="W140" s="89"/>
      <c r="X140" s="89"/>
      <c r="Y140" s="89"/>
      <c r="AC140" s="372"/>
      <c r="AD140" s="373"/>
      <c r="AE140" s="372"/>
      <c r="AF140" s="372"/>
      <c r="AG140" s="372"/>
    </row>
    <row r="141" spans="4:33" s="262" customFormat="1" x14ac:dyDescent="0.25">
      <c r="D141" s="263"/>
      <c r="K141" s="264"/>
      <c r="T141" s="89"/>
      <c r="U141" s="89"/>
      <c r="V141" s="89"/>
      <c r="W141" s="89"/>
      <c r="X141" s="89"/>
      <c r="Y141" s="89"/>
      <c r="AC141" s="372"/>
      <c r="AD141" s="373"/>
      <c r="AE141" s="372"/>
      <c r="AF141" s="372"/>
      <c r="AG141" s="372"/>
    </row>
    <row r="142" spans="4:33" s="262" customFormat="1" x14ac:dyDescent="0.25">
      <c r="D142" s="263"/>
      <c r="K142" s="264"/>
      <c r="T142" s="89"/>
      <c r="U142" s="89"/>
      <c r="V142" s="89"/>
      <c r="W142" s="89"/>
      <c r="X142" s="89"/>
      <c r="Y142" s="89"/>
      <c r="AC142" s="372"/>
      <c r="AD142" s="373"/>
      <c r="AE142" s="372"/>
      <c r="AF142" s="372"/>
      <c r="AG142" s="372"/>
    </row>
    <row r="143" spans="4:33" s="262" customFormat="1" x14ac:dyDescent="0.25">
      <c r="D143" s="263"/>
      <c r="K143" s="264"/>
      <c r="T143" s="89"/>
      <c r="U143" s="89"/>
      <c r="V143" s="89"/>
      <c r="W143" s="89"/>
      <c r="X143" s="89"/>
      <c r="Y143" s="89"/>
      <c r="AC143" s="372"/>
      <c r="AD143" s="373"/>
      <c r="AE143" s="372"/>
      <c r="AF143" s="372"/>
      <c r="AG143" s="372"/>
    </row>
    <row r="144" spans="4:33" s="262" customFormat="1" x14ac:dyDescent="0.25">
      <c r="D144" s="263"/>
      <c r="K144" s="264"/>
      <c r="T144" s="89"/>
      <c r="U144" s="89"/>
      <c r="V144" s="89"/>
      <c r="W144" s="89"/>
      <c r="X144" s="89"/>
      <c r="Y144" s="89"/>
      <c r="AC144" s="372"/>
      <c r="AD144" s="373"/>
      <c r="AE144" s="372"/>
      <c r="AF144" s="372"/>
      <c r="AG144" s="372"/>
    </row>
    <row r="145" spans="4:33" s="262" customFormat="1" x14ac:dyDescent="0.25">
      <c r="D145" s="263"/>
      <c r="K145" s="264"/>
      <c r="T145" s="89"/>
      <c r="U145" s="89"/>
      <c r="V145" s="89"/>
      <c r="W145" s="89"/>
      <c r="X145" s="89"/>
      <c r="Y145" s="89"/>
      <c r="AC145" s="372"/>
      <c r="AD145" s="373"/>
      <c r="AE145" s="372"/>
      <c r="AF145" s="372"/>
      <c r="AG145" s="372"/>
    </row>
    <row r="146" spans="4:33" s="262" customFormat="1" x14ac:dyDescent="0.25">
      <c r="D146" s="263"/>
      <c r="K146" s="264"/>
      <c r="T146" s="89"/>
      <c r="U146" s="89"/>
      <c r="V146" s="89"/>
      <c r="W146" s="89"/>
      <c r="X146" s="89"/>
      <c r="Y146" s="89"/>
      <c r="AC146" s="372"/>
      <c r="AD146" s="373"/>
      <c r="AE146" s="372"/>
      <c r="AF146" s="372"/>
      <c r="AG146" s="372"/>
    </row>
    <row r="147" spans="4:33" s="262" customFormat="1" x14ac:dyDescent="0.25">
      <c r="D147" s="263"/>
      <c r="K147" s="264"/>
      <c r="T147" s="89"/>
      <c r="U147" s="89"/>
      <c r="V147" s="89"/>
      <c r="W147" s="89"/>
      <c r="X147" s="89"/>
      <c r="Y147" s="89"/>
      <c r="AC147" s="372"/>
      <c r="AD147" s="373"/>
      <c r="AE147" s="372"/>
      <c r="AF147" s="372"/>
      <c r="AG147" s="372"/>
    </row>
    <row r="148" spans="4:33" s="262" customFormat="1" x14ac:dyDescent="0.25">
      <c r="D148" s="263"/>
      <c r="K148" s="264"/>
      <c r="T148" s="89"/>
      <c r="U148" s="89"/>
      <c r="V148" s="89"/>
      <c r="W148" s="89"/>
      <c r="X148" s="89"/>
      <c r="Y148" s="89"/>
      <c r="AC148" s="372"/>
      <c r="AD148" s="373"/>
      <c r="AE148" s="372"/>
      <c r="AF148" s="372"/>
      <c r="AG148" s="372"/>
    </row>
    <row r="149" spans="4:33" s="262" customFormat="1" x14ac:dyDescent="0.25">
      <c r="D149" s="263"/>
      <c r="K149" s="264"/>
      <c r="T149" s="89"/>
      <c r="U149" s="89"/>
      <c r="V149" s="89"/>
      <c r="W149" s="89"/>
      <c r="X149" s="89"/>
      <c r="Y149" s="89"/>
      <c r="AC149" s="372"/>
      <c r="AD149" s="373"/>
      <c r="AE149" s="372"/>
      <c r="AF149" s="372"/>
      <c r="AG149" s="372"/>
    </row>
    <row r="150" spans="4:33" s="262" customFormat="1" x14ac:dyDescent="0.25">
      <c r="D150" s="263"/>
      <c r="K150" s="264"/>
      <c r="T150" s="89"/>
      <c r="U150" s="89"/>
      <c r="V150" s="89"/>
      <c r="W150" s="89"/>
      <c r="X150" s="89"/>
      <c r="Y150" s="89"/>
      <c r="AC150" s="372"/>
      <c r="AD150" s="373"/>
      <c r="AE150" s="372"/>
      <c r="AF150" s="372"/>
      <c r="AG150" s="372"/>
    </row>
    <row r="151" spans="4:33" s="262" customFormat="1" x14ac:dyDescent="0.25">
      <c r="D151" s="263"/>
      <c r="K151" s="264"/>
      <c r="T151" s="89"/>
      <c r="U151" s="89"/>
      <c r="V151" s="89"/>
      <c r="W151" s="89"/>
      <c r="X151" s="89"/>
      <c r="Y151" s="89"/>
      <c r="AC151" s="372"/>
      <c r="AD151" s="373"/>
      <c r="AE151" s="372"/>
      <c r="AF151" s="372"/>
      <c r="AG151" s="372"/>
    </row>
    <row r="152" spans="4:33" s="262" customFormat="1" x14ac:dyDescent="0.25">
      <c r="D152" s="263"/>
      <c r="K152" s="264"/>
      <c r="T152" s="89"/>
      <c r="U152" s="89"/>
      <c r="V152" s="89"/>
      <c r="W152" s="89"/>
      <c r="X152" s="89"/>
      <c r="Y152" s="89"/>
      <c r="AC152" s="372"/>
      <c r="AD152" s="373"/>
      <c r="AE152" s="372"/>
      <c r="AF152" s="372"/>
      <c r="AG152" s="372"/>
    </row>
    <row r="153" spans="4:33" s="262" customFormat="1" x14ac:dyDescent="0.25">
      <c r="D153" s="263"/>
      <c r="K153" s="264"/>
      <c r="T153" s="89"/>
      <c r="U153" s="89"/>
      <c r="V153" s="89"/>
      <c r="W153" s="89"/>
      <c r="X153" s="89"/>
      <c r="Y153" s="89"/>
      <c r="AC153" s="372"/>
      <c r="AD153" s="373"/>
      <c r="AE153" s="372"/>
      <c r="AF153" s="372"/>
      <c r="AG153" s="372"/>
    </row>
    <row r="154" spans="4:33" s="262" customFormat="1" x14ac:dyDescent="0.25">
      <c r="D154" s="263"/>
      <c r="K154" s="264"/>
      <c r="T154" s="89"/>
      <c r="U154" s="89"/>
      <c r="V154" s="89"/>
      <c r="W154" s="89"/>
      <c r="X154" s="89"/>
      <c r="Y154" s="89"/>
      <c r="AC154" s="372"/>
      <c r="AD154" s="373"/>
      <c r="AE154" s="372"/>
      <c r="AF154" s="372"/>
      <c r="AG154" s="372"/>
    </row>
    <row r="155" spans="4:33" s="262" customFormat="1" x14ac:dyDescent="0.25">
      <c r="D155" s="263"/>
      <c r="K155" s="264"/>
      <c r="T155" s="89"/>
      <c r="U155" s="89"/>
      <c r="V155" s="89"/>
      <c r="W155" s="89"/>
      <c r="X155" s="89"/>
      <c r="Y155" s="89"/>
      <c r="AC155" s="372"/>
      <c r="AD155" s="373"/>
      <c r="AE155" s="372"/>
      <c r="AF155" s="372"/>
      <c r="AG155" s="372"/>
    </row>
    <row r="156" spans="4:33" s="262" customFormat="1" x14ac:dyDescent="0.25">
      <c r="D156" s="263"/>
      <c r="K156" s="264"/>
      <c r="T156" s="89"/>
      <c r="U156" s="89"/>
      <c r="V156" s="89"/>
      <c r="W156" s="89"/>
      <c r="X156" s="89"/>
      <c r="Y156" s="89"/>
      <c r="AC156" s="372"/>
      <c r="AD156" s="373"/>
      <c r="AE156" s="372"/>
      <c r="AF156" s="372"/>
      <c r="AG156" s="372"/>
    </row>
    <row r="157" spans="4:33" s="262" customFormat="1" x14ac:dyDescent="0.25">
      <c r="D157" s="263"/>
      <c r="K157" s="264"/>
      <c r="T157" s="89"/>
      <c r="U157" s="89"/>
      <c r="V157" s="89"/>
      <c r="W157" s="89"/>
      <c r="X157" s="89"/>
      <c r="Y157" s="89"/>
      <c r="AC157" s="372"/>
      <c r="AD157" s="373"/>
      <c r="AE157" s="372"/>
      <c r="AF157" s="372"/>
      <c r="AG157" s="372"/>
    </row>
    <row r="158" spans="4:33" s="262" customFormat="1" x14ac:dyDescent="0.25">
      <c r="D158" s="263"/>
      <c r="K158" s="264"/>
      <c r="T158" s="89"/>
      <c r="U158" s="89"/>
      <c r="V158" s="89"/>
      <c r="W158" s="89"/>
      <c r="X158" s="89"/>
      <c r="Y158" s="89"/>
      <c r="AC158" s="372"/>
      <c r="AD158" s="373"/>
      <c r="AE158" s="372"/>
      <c r="AF158" s="372"/>
      <c r="AG158" s="372"/>
    </row>
    <row r="159" spans="4:33" s="262" customFormat="1" x14ac:dyDescent="0.25">
      <c r="D159" s="263"/>
      <c r="K159" s="264"/>
      <c r="T159" s="89"/>
      <c r="U159" s="89"/>
      <c r="V159" s="89"/>
      <c r="W159" s="89"/>
      <c r="X159" s="89"/>
      <c r="Y159" s="89"/>
      <c r="AC159" s="372"/>
      <c r="AD159" s="373"/>
      <c r="AE159" s="372"/>
      <c r="AF159" s="372"/>
      <c r="AG159" s="372"/>
    </row>
    <row r="160" spans="4:33" s="262" customFormat="1" x14ac:dyDescent="0.25">
      <c r="D160" s="263"/>
      <c r="K160" s="264"/>
      <c r="T160" s="89"/>
      <c r="U160" s="89"/>
      <c r="V160" s="89"/>
      <c r="W160" s="89"/>
      <c r="X160" s="89"/>
      <c r="Y160" s="89"/>
      <c r="AC160" s="372"/>
      <c r="AD160" s="373"/>
      <c r="AE160" s="372"/>
      <c r="AF160" s="372"/>
      <c r="AG160" s="372"/>
    </row>
    <row r="161" spans="4:33" s="262" customFormat="1" x14ac:dyDescent="0.25">
      <c r="D161" s="263"/>
      <c r="K161" s="264"/>
      <c r="T161" s="89"/>
      <c r="U161" s="89"/>
      <c r="V161" s="89"/>
      <c r="W161" s="89"/>
      <c r="X161" s="89"/>
      <c r="Y161" s="89"/>
      <c r="AC161" s="372"/>
      <c r="AD161" s="373"/>
      <c r="AE161" s="372"/>
      <c r="AF161" s="372"/>
      <c r="AG161" s="372"/>
    </row>
    <row r="162" spans="4:33" s="262" customFormat="1" x14ac:dyDescent="0.25">
      <c r="D162" s="263"/>
      <c r="K162" s="264"/>
      <c r="T162" s="89"/>
      <c r="U162" s="89"/>
      <c r="V162" s="89"/>
      <c r="W162" s="89"/>
      <c r="X162" s="89"/>
      <c r="Y162" s="89"/>
      <c r="AC162" s="372"/>
      <c r="AD162" s="373"/>
      <c r="AE162" s="372"/>
      <c r="AF162" s="372"/>
      <c r="AG162" s="372"/>
    </row>
    <row r="163" spans="4:33" s="262" customFormat="1" x14ac:dyDescent="0.25">
      <c r="D163" s="263"/>
      <c r="K163" s="264"/>
      <c r="T163" s="89"/>
      <c r="U163" s="89"/>
      <c r="V163" s="89"/>
      <c r="W163" s="89"/>
      <c r="X163" s="89"/>
      <c r="Y163" s="89"/>
      <c r="AC163" s="372"/>
      <c r="AD163" s="373"/>
      <c r="AE163" s="372"/>
      <c r="AF163" s="372"/>
      <c r="AG163" s="372"/>
    </row>
    <row r="164" spans="4:33" s="262" customFormat="1" x14ac:dyDescent="0.25">
      <c r="D164" s="263"/>
      <c r="K164" s="264"/>
      <c r="T164" s="89"/>
      <c r="U164" s="89"/>
      <c r="V164" s="89"/>
      <c r="W164" s="89"/>
      <c r="X164" s="89"/>
      <c r="Y164" s="89"/>
      <c r="AC164" s="372"/>
      <c r="AD164" s="373"/>
      <c r="AE164" s="372"/>
      <c r="AF164" s="372"/>
      <c r="AG164" s="372"/>
    </row>
    <row r="165" spans="4:33" s="262" customFormat="1" x14ac:dyDescent="0.25">
      <c r="D165" s="263"/>
      <c r="K165" s="264"/>
      <c r="T165" s="89"/>
      <c r="U165" s="89"/>
      <c r="V165" s="89"/>
      <c r="W165" s="89"/>
      <c r="X165" s="89"/>
      <c r="Y165" s="89"/>
      <c r="AC165" s="372"/>
      <c r="AD165" s="373"/>
      <c r="AE165" s="372"/>
      <c r="AF165" s="372"/>
      <c r="AG165" s="372"/>
    </row>
    <row r="166" spans="4:33" s="262" customFormat="1" x14ac:dyDescent="0.25">
      <c r="D166" s="263"/>
      <c r="K166" s="264"/>
      <c r="T166" s="89"/>
      <c r="U166" s="89"/>
      <c r="V166" s="89"/>
      <c r="W166" s="89"/>
      <c r="X166" s="89"/>
      <c r="Y166" s="89"/>
      <c r="AC166" s="372"/>
      <c r="AD166" s="373"/>
      <c r="AE166" s="372"/>
      <c r="AF166" s="372"/>
      <c r="AG166" s="372"/>
    </row>
    <row r="167" spans="4:33" s="262" customFormat="1" x14ac:dyDescent="0.25">
      <c r="D167" s="263"/>
      <c r="K167" s="264"/>
      <c r="T167" s="89"/>
      <c r="U167" s="89"/>
      <c r="V167" s="89"/>
      <c r="W167" s="89"/>
      <c r="X167" s="89"/>
      <c r="Y167" s="89"/>
      <c r="AC167" s="372"/>
      <c r="AD167" s="373"/>
      <c r="AE167" s="372"/>
      <c r="AF167" s="372"/>
      <c r="AG167" s="372"/>
    </row>
    <row r="168" spans="4:33" s="262" customFormat="1" x14ac:dyDescent="0.25">
      <c r="D168" s="263"/>
      <c r="K168" s="264"/>
      <c r="T168" s="89"/>
      <c r="U168" s="89"/>
      <c r="V168" s="89"/>
      <c r="W168" s="89"/>
      <c r="X168" s="89"/>
      <c r="Y168" s="89"/>
      <c r="AC168" s="372"/>
      <c r="AD168" s="373"/>
      <c r="AE168" s="372"/>
      <c r="AF168" s="372"/>
      <c r="AG168" s="372"/>
    </row>
    <row r="169" spans="4:33" s="262" customFormat="1" x14ac:dyDescent="0.25">
      <c r="D169" s="263"/>
      <c r="K169" s="264"/>
      <c r="T169" s="89"/>
      <c r="U169" s="89"/>
      <c r="V169" s="89"/>
      <c r="W169" s="89"/>
      <c r="X169" s="89"/>
      <c r="Y169" s="89"/>
      <c r="AC169" s="372"/>
      <c r="AD169" s="373"/>
      <c r="AE169" s="372"/>
      <c r="AF169" s="372"/>
      <c r="AG169" s="372"/>
    </row>
    <row r="170" spans="4:33" s="262" customFormat="1" x14ac:dyDescent="0.25">
      <c r="D170" s="263"/>
      <c r="K170" s="264"/>
      <c r="T170" s="89"/>
      <c r="U170" s="89"/>
      <c r="V170" s="89"/>
      <c r="W170" s="89"/>
      <c r="X170" s="89"/>
      <c r="Y170" s="89"/>
      <c r="AC170" s="372"/>
      <c r="AD170" s="373"/>
      <c r="AE170" s="372"/>
      <c r="AF170" s="372"/>
      <c r="AG170" s="372"/>
    </row>
    <row r="171" spans="4:33" s="262" customFormat="1" x14ac:dyDescent="0.25">
      <c r="D171" s="263"/>
      <c r="K171" s="264"/>
      <c r="T171" s="89"/>
      <c r="U171" s="89"/>
      <c r="V171" s="89"/>
      <c r="W171" s="89"/>
      <c r="X171" s="89"/>
      <c r="Y171" s="89"/>
      <c r="AC171" s="372"/>
      <c r="AD171" s="373"/>
      <c r="AE171" s="372"/>
      <c r="AF171" s="372"/>
      <c r="AG171" s="372"/>
    </row>
    <row r="172" spans="4:33" s="262" customFormat="1" x14ac:dyDescent="0.25">
      <c r="D172" s="263"/>
      <c r="K172" s="264"/>
      <c r="T172" s="89"/>
      <c r="U172" s="89"/>
      <c r="V172" s="89"/>
      <c r="W172" s="89"/>
      <c r="X172" s="89"/>
      <c r="Y172" s="89"/>
      <c r="AC172" s="372"/>
      <c r="AD172" s="373"/>
      <c r="AE172" s="372"/>
      <c r="AF172" s="372"/>
      <c r="AG172" s="372"/>
    </row>
    <row r="173" spans="4:33" s="262" customFormat="1" x14ac:dyDescent="0.25">
      <c r="D173" s="263"/>
      <c r="K173" s="264"/>
      <c r="T173" s="89"/>
      <c r="U173" s="89"/>
      <c r="V173" s="89"/>
      <c r="W173" s="89"/>
      <c r="X173" s="89"/>
      <c r="Y173" s="89"/>
      <c r="AC173" s="372"/>
      <c r="AD173" s="373"/>
      <c r="AE173" s="372"/>
      <c r="AF173" s="372"/>
      <c r="AG173" s="372"/>
    </row>
    <row r="174" spans="4:33" s="262" customFormat="1" x14ac:dyDescent="0.25">
      <c r="D174" s="263"/>
      <c r="K174" s="264"/>
      <c r="T174" s="89"/>
      <c r="U174" s="89"/>
      <c r="V174" s="89"/>
      <c r="W174" s="89"/>
      <c r="X174" s="89"/>
      <c r="Y174" s="89"/>
      <c r="AC174" s="372"/>
      <c r="AD174" s="373"/>
      <c r="AE174" s="372"/>
      <c r="AF174" s="372"/>
      <c r="AG174" s="372"/>
    </row>
    <row r="175" spans="4:33" s="262" customFormat="1" x14ac:dyDescent="0.25">
      <c r="D175" s="263"/>
      <c r="K175" s="264"/>
      <c r="T175" s="89"/>
      <c r="U175" s="89"/>
      <c r="V175" s="89"/>
      <c r="W175" s="89"/>
      <c r="X175" s="89"/>
      <c r="Y175" s="89"/>
      <c r="AC175" s="372"/>
      <c r="AD175" s="373"/>
      <c r="AE175" s="372"/>
      <c r="AF175" s="372"/>
      <c r="AG175" s="372"/>
    </row>
    <row r="176" spans="4:33" s="262" customFormat="1" x14ac:dyDescent="0.25">
      <c r="D176" s="263"/>
      <c r="K176" s="264"/>
      <c r="T176" s="89"/>
      <c r="U176" s="89"/>
      <c r="V176" s="89"/>
      <c r="W176" s="89"/>
      <c r="X176" s="89"/>
      <c r="Y176" s="89"/>
      <c r="AC176" s="372"/>
      <c r="AD176" s="373"/>
      <c r="AE176" s="372"/>
      <c r="AF176" s="372"/>
      <c r="AG176" s="372"/>
    </row>
    <row r="177" spans="4:33" s="262" customFormat="1" x14ac:dyDescent="0.25">
      <c r="D177" s="263"/>
      <c r="K177" s="264"/>
      <c r="T177" s="89"/>
      <c r="U177" s="89"/>
      <c r="V177" s="89"/>
      <c r="W177" s="89"/>
      <c r="X177" s="89"/>
      <c r="Y177" s="89"/>
      <c r="AC177" s="372"/>
      <c r="AD177" s="373"/>
      <c r="AE177" s="372"/>
      <c r="AF177" s="372"/>
      <c r="AG177" s="372"/>
    </row>
    <row r="178" spans="4:33" s="262" customFormat="1" x14ac:dyDescent="0.25">
      <c r="D178" s="263"/>
      <c r="K178" s="264"/>
      <c r="T178" s="89"/>
      <c r="U178" s="89"/>
      <c r="V178" s="89"/>
      <c r="W178" s="89"/>
      <c r="X178" s="89"/>
      <c r="Y178" s="89"/>
      <c r="AC178" s="372"/>
      <c r="AD178" s="373"/>
      <c r="AE178" s="372"/>
      <c r="AF178" s="372"/>
      <c r="AG178" s="372"/>
    </row>
    <row r="179" spans="4:33" s="262" customFormat="1" x14ac:dyDescent="0.25">
      <c r="D179" s="263"/>
      <c r="K179" s="264"/>
      <c r="T179" s="89"/>
      <c r="U179" s="89"/>
      <c r="V179" s="89"/>
      <c r="W179" s="89"/>
      <c r="X179" s="89"/>
      <c r="Y179" s="89"/>
      <c r="AC179" s="372"/>
      <c r="AD179" s="373"/>
      <c r="AE179" s="372"/>
      <c r="AF179" s="372"/>
      <c r="AG179" s="372"/>
    </row>
    <row r="180" spans="4:33" s="262" customFormat="1" x14ac:dyDescent="0.25">
      <c r="D180" s="263"/>
      <c r="K180" s="264"/>
      <c r="T180" s="89"/>
      <c r="U180" s="89"/>
      <c r="V180" s="89"/>
      <c r="W180" s="89"/>
      <c r="X180" s="89"/>
      <c r="Y180" s="89"/>
      <c r="AC180" s="372"/>
      <c r="AD180" s="373"/>
      <c r="AE180" s="372"/>
      <c r="AF180" s="372"/>
      <c r="AG180" s="372"/>
    </row>
    <row r="181" spans="4:33" s="262" customFormat="1" x14ac:dyDescent="0.25">
      <c r="D181" s="263"/>
      <c r="K181" s="264"/>
      <c r="T181" s="89"/>
      <c r="U181" s="89"/>
      <c r="V181" s="89"/>
      <c r="W181" s="89"/>
      <c r="X181" s="89"/>
      <c r="Y181" s="89"/>
      <c r="AC181" s="372"/>
      <c r="AD181" s="373"/>
      <c r="AE181" s="372"/>
      <c r="AF181" s="372"/>
      <c r="AG181" s="372"/>
    </row>
    <row r="182" spans="4:33" s="262" customFormat="1" x14ac:dyDescent="0.25">
      <c r="D182" s="263"/>
      <c r="K182" s="264"/>
      <c r="T182" s="89"/>
      <c r="U182" s="89"/>
      <c r="V182" s="89"/>
      <c r="W182" s="89"/>
      <c r="X182" s="89"/>
      <c r="Y182" s="89"/>
      <c r="AC182" s="372"/>
      <c r="AD182" s="373"/>
      <c r="AE182" s="372"/>
      <c r="AF182" s="372"/>
      <c r="AG182" s="372"/>
    </row>
    <row r="183" spans="4:33" s="262" customFormat="1" x14ac:dyDescent="0.25">
      <c r="D183" s="263"/>
      <c r="K183" s="264"/>
      <c r="T183" s="89"/>
      <c r="U183" s="89"/>
      <c r="V183" s="89"/>
      <c r="W183" s="89"/>
      <c r="X183" s="89"/>
      <c r="Y183" s="89"/>
      <c r="AC183" s="372"/>
      <c r="AD183" s="373"/>
      <c r="AE183" s="372"/>
      <c r="AF183" s="372"/>
      <c r="AG183" s="372"/>
    </row>
    <row r="184" spans="4:33" s="262" customFormat="1" x14ac:dyDescent="0.25">
      <c r="D184" s="263"/>
      <c r="K184" s="264"/>
      <c r="T184" s="89"/>
      <c r="U184" s="89"/>
      <c r="V184" s="89"/>
      <c r="W184" s="89"/>
      <c r="X184" s="89"/>
      <c r="Y184" s="89"/>
      <c r="AC184" s="372"/>
      <c r="AD184" s="373"/>
      <c r="AE184" s="372"/>
      <c r="AF184" s="372"/>
      <c r="AG184" s="372"/>
    </row>
    <row r="185" spans="4:33" s="262" customFormat="1" x14ac:dyDescent="0.25">
      <c r="D185" s="263"/>
      <c r="K185" s="264"/>
      <c r="T185" s="89"/>
      <c r="U185" s="89"/>
      <c r="V185" s="89"/>
      <c r="W185" s="89"/>
      <c r="X185" s="89"/>
      <c r="Y185" s="89"/>
      <c r="AC185" s="372"/>
      <c r="AD185" s="373"/>
      <c r="AE185" s="372"/>
      <c r="AF185" s="372"/>
      <c r="AG185" s="372"/>
    </row>
    <row r="186" spans="4:33" s="262" customFormat="1" x14ac:dyDescent="0.25">
      <c r="D186" s="263"/>
      <c r="K186" s="264"/>
      <c r="T186" s="89"/>
      <c r="U186" s="89"/>
      <c r="V186" s="89"/>
      <c r="W186" s="89"/>
      <c r="X186" s="89"/>
      <c r="Y186" s="89"/>
      <c r="AC186" s="372"/>
      <c r="AD186" s="373"/>
      <c r="AE186" s="372"/>
      <c r="AF186" s="372"/>
      <c r="AG186" s="372"/>
    </row>
    <row r="187" spans="4:33" s="262" customFormat="1" x14ac:dyDescent="0.25">
      <c r="D187" s="263"/>
      <c r="K187" s="264"/>
      <c r="T187" s="89"/>
      <c r="U187" s="89"/>
      <c r="V187" s="89"/>
      <c r="W187" s="89"/>
      <c r="X187" s="89"/>
      <c r="Y187" s="89"/>
      <c r="AC187" s="372"/>
      <c r="AD187" s="373"/>
      <c r="AE187" s="372"/>
      <c r="AF187" s="372"/>
      <c r="AG187" s="372"/>
    </row>
    <row r="188" spans="4:33" s="262" customFormat="1" x14ac:dyDescent="0.25">
      <c r="D188" s="263"/>
      <c r="K188" s="264"/>
      <c r="T188" s="89"/>
      <c r="U188" s="89"/>
      <c r="V188" s="89"/>
      <c r="W188" s="89"/>
      <c r="X188" s="89"/>
      <c r="Y188" s="89"/>
      <c r="AC188" s="372"/>
      <c r="AD188" s="373"/>
      <c r="AE188" s="372"/>
      <c r="AF188" s="372"/>
      <c r="AG188" s="372"/>
    </row>
    <row r="189" spans="4:33" s="262" customFormat="1" x14ac:dyDescent="0.25">
      <c r="D189" s="263"/>
      <c r="K189" s="264"/>
      <c r="T189" s="89"/>
      <c r="U189" s="89"/>
      <c r="V189" s="89"/>
      <c r="W189" s="89"/>
      <c r="X189" s="89"/>
      <c r="Y189" s="89"/>
      <c r="AC189" s="372"/>
      <c r="AD189" s="373"/>
      <c r="AE189" s="372"/>
      <c r="AF189" s="372"/>
      <c r="AG189" s="372"/>
    </row>
    <row r="190" spans="4:33" s="262" customFormat="1" x14ac:dyDescent="0.25">
      <c r="D190" s="263"/>
      <c r="K190" s="264"/>
      <c r="T190" s="89"/>
      <c r="U190" s="89"/>
      <c r="V190" s="89"/>
      <c r="W190" s="89"/>
      <c r="X190" s="89"/>
      <c r="Y190" s="89"/>
      <c r="AC190" s="372"/>
      <c r="AD190" s="373"/>
      <c r="AE190" s="372"/>
      <c r="AF190" s="372"/>
      <c r="AG190" s="372"/>
    </row>
    <row r="191" spans="4:33" s="262" customFormat="1" x14ac:dyDescent="0.25">
      <c r="D191" s="263"/>
      <c r="K191" s="264"/>
      <c r="T191" s="89"/>
      <c r="U191" s="89"/>
      <c r="V191" s="89"/>
      <c r="W191" s="89"/>
      <c r="X191" s="89"/>
      <c r="Y191" s="89"/>
      <c r="AC191" s="372"/>
      <c r="AD191" s="373"/>
      <c r="AE191" s="372"/>
      <c r="AF191" s="372"/>
      <c r="AG191" s="372"/>
    </row>
    <row r="192" spans="4:33" s="262" customFormat="1" x14ac:dyDescent="0.25">
      <c r="D192" s="263"/>
      <c r="K192" s="264"/>
      <c r="T192" s="89"/>
      <c r="U192" s="89"/>
      <c r="V192" s="89"/>
      <c r="W192" s="89"/>
      <c r="X192" s="89"/>
      <c r="Y192" s="89"/>
      <c r="AC192" s="372"/>
      <c r="AD192" s="373"/>
      <c r="AE192" s="372"/>
      <c r="AF192" s="372"/>
      <c r="AG192" s="372"/>
    </row>
    <row r="193" spans="4:33" s="262" customFormat="1" x14ac:dyDescent="0.25">
      <c r="D193" s="263"/>
      <c r="K193" s="264"/>
      <c r="T193" s="89"/>
      <c r="U193" s="89"/>
      <c r="V193" s="89"/>
      <c r="W193" s="89"/>
      <c r="X193" s="89"/>
      <c r="Y193" s="89"/>
      <c r="AC193" s="372"/>
      <c r="AD193" s="373"/>
      <c r="AE193" s="372"/>
      <c r="AF193" s="372"/>
      <c r="AG193" s="372"/>
    </row>
    <row r="194" spans="4:33" s="262" customFormat="1" x14ac:dyDescent="0.25">
      <c r="D194" s="263"/>
      <c r="K194" s="264"/>
      <c r="T194" s="89"/>
      <c r="U194" s="89"/>
      <c r="V194" s="89"/>
      <c r="W194" s="89"/>
      <c r="X194" s="89"/>
      <c r="Y194" s="89"/>
      <c r="AC194" s="372"/>
      <c r="AD194" s="373"/>
      <c r="AE194" s="372"/>
      <c r="AF194" s="372"/>
      <c r="AG194" s="372"/>
    </row>
    <row r="195" spans="4:33" s="262" customFormat="1" x14ac:dyDescent="0.25">
      <c r="D195" s="263"/>
      <c r="K195" s="264"/>
      <c r="T195" s="89"/>
      <c r="U195" s="89"/>
      <c r="V195" s="89"/>
      <c r="W195" s="89"/>
      <c r="X195" s="89"/>
      <c r="Y195" s="89"/>
      <c r="AC195" s="372"/>
      <c r="AD195" s="373"/>
      <c r="AE195" s="372"/>
      <c r="AF195" s="372"/>
      <c r="AG195" s="372"/>
    </row>
    <row r="196" spans="4:33" s="262" customFormat="1" x14ac:dyDescent="0.25">
      <c r="D196" s="263"/>
      <c r="K196" s="264"/>
      <c r="T196" s="89"/>
      <c r="U196" s="89"/>
      <c r="V196" s="89"/>
      <c r="W196" s="89"/>
      <c r="X196" s="89"/>
      <c r="Y196" s="89"/>
      <c r="AC196" s="372"/>
      <c r="AD196" s="373"/>
      <c r="AE196" s="372"/>
      <c r="AF196" s="372"/>
      <c r="AG196" s="372"/>
    </row>
    <row r="197" spans="4:33" s="262" customFormat="1" x14ac:dyDescent="0.25">
      <c r="D197" s="263"/>
      <c r="K197" s="264"/>
      <c r="T197" s="89"/>
      <c r="U197" s="89"/>
      <c r="V197" s="89"/>
      <c r="W197" s="89"/>
      <c r="X197" s="89"/>
      <c r="Y197" s="89"/>
      <c r="AC197" s="372"/>
      <c r="AD197" s="373"/>
      <c r="AE197" s="372"/>
      <c r="AF197" s="372"/>
      <c r="AG197" s="372"/>
    </row>
    <row r="198" spans="4:33" s="262" customFormat="1" x14ac:dyDescent="0.25">
      <c r="D198" s="263"/>
      <c r="K198" s="264"/>
      <c r="T198" s="89"/>
      <c r="U198" s="89"/>
      <c r="V198" s="89"/>
      <c r="W198" s="89"/>
      <c r="X198" s="89"/>
      <c r="Y198" s="89"/>
      <c r="AC198" s="372"/>
      <c r="AD198" s="373"/>
      <c r="AE198" s="372"/>
      <c r="AF198" s="372"/>
      <c r="AG198" s="372"/>
    </row>
    <row r="199" spans="4:33" s="262" customFormat="1" x14ac:dyDescent="0.25">
      <c r="D199" s="263"/>
      <c r="K199" s="264"/>
      <c r="T199" s="89"/>
      <c r="U199" s="89"/>
      <c r="V199" s="89"/>
      <c r="W199" s="89"/>
      <c r="X199" s="89"/>
      <c r="Y199" s="89"/>
      <c r="AC199" s="372"/>
      <c r="AD199" s="373"/>
      <c r="AE199" s="372"/>
      <c r="AF199" s="372"/>
      <c r="AG199" s="372"/>
    </row>
    <row r="200" spans="4:33" s="262" customFormat="1" x14ac:dyDescent="0.25">
      <c r="D200" s="263"/>
      <c r="K200" s="264"/>
      <c r="T200" s="89"/>
      <c r="U200" s="89"/>
      <c r="V200" s="89"/>
      <c r="W200" s="89"/>
      <c r="X200" s="89"/>
      <c r="Y200" s="89"/>
      <c r="AC200" s="372"/>
      <c r="AD200" s="373"/>
      <c r="AE200" s="372"/>
      <c r="AF200" s="372"/>
      <c r="AG200" s="372"/>
    </row>
    <row r="201" spans="4:33" s="262" customFormat="1" x14ac:dyDescent="0.25">
      <c r="D201" s="263"/>
      <c r="K201" s="264"/>
      <c r="T201" s="89"/>
      <c r="U201" s="89"/>
      <c r="V201" s="89"/>
      <c r="W201" s="89"/>
      <c r="X201" s="89"/>
      <c r="Y201" s="89"/>
      <c r="AC201" s="372"/>
      <c r="AD201" s="373"/>
      <c r="AE201" s="372"/>
      <c r="AF201" s="372"/>
      <c r="AG201" s="372"/>
    </row>
    <row r="202" spans="4:33" s="262" customFormat="1" x14ac:dyDescent="0.25">
      <c r="D202" s="263"/>
      <c r="K202" s="264"/>
      <c r="T202" s="89"/>
      <c r="U202" s="89"/>
      <c r="V202" s="89"/>
      <c r="W202" s="89"/>
      <c r="X202" s="89"/>
      <c r="Y202" s="89"/>
      <c r="AC202" s="372"/>
      <c r="AD202" s="373"/>
      <c r="AE202" s="372"/>
      <c r="AF202" s="372"/>
      <c r="AG202" s="372"/>
    </row>
    <row r="203" spans="4:33" s="262" customFormat="1" x14ac:dyDescent="0.25">
      <c r="D203" s="263"/>
      <c r="K203" s="264"/>
      <c r="T203" s="89"/>
      <c r="U203" s="89"/>
      <c r="V203" s="89"/>
      <c r="W203" s="89"/>
      <c r="X203" s="89"/>
      <c r="Y203" s="89"/>
      <c r="AC203" s="372"/>
      <c r="AD203" s="373"/>
      <c r="AE203" s="372"/>
      <c r="AF203" s="372"/>
      <c r="AG203" s="372"/>
    </row>
    <row r="204" spans="4:33" s="262" customFormat="1" x14ac:dyDescent="0.25">
      <c r="D204" s="263"/>
      <c r="K204" s="264"/>
      <c r="T204" s="89"/>
      <c r="U204" s="89"/>
      <c r="V204" s="89"/>
      <c r="W204" s="89"/>
      <c r="X204" s="89"/>
      <c r="Y204" s="89"/>
      <c r="AC204" s="372"/>
      <c r="AD204" s="373"/>
      <c r="AE204" s="372"/>
      <c r="AF204" s="372"/>
      <c r="AG204" s="372"/>
    </row>
    <row r="205" spans="4:33" s="262" customFormat="1" x14ac:dyDescent="0.25">
      <c r="D205" s="263"/>
      <c r="K205" s="264"/>
      <c r="T205" s="89"/>
      <c r="U205" s="89"/>
      <c r="V205" s="89"/>
      <c r="W205" s="89"/>
      <c r="X205" s="89"/>
      <c r="Y205" s="89"/>
      <c r="AC205" s="372"/>
      <c r="AD205" s="373"/>
      <c r="AE205" s="372"/>
      <c r="AF205" s="372"/>
      <c r="AG205" s="372"/>
    </row>
    <row r="206" spans="4:33" s="262" customFormat="1" x14ac:dyDescent="0.25">
      <c r="D206" s="263"/>
      <c r="K206" s="264"/>
      <c r="T206" s="89"/>
      <c r="U206" s="89"/>
      <c r="V206" s="89"/>
      <c r="W206" s="89"/>
      <c r="X206" s="89"/>
      <c r="Y206" s="89"/>
      <c r="AC206" s="372"/>
      <c r="AD206" s="373"/>
      <c r="AE206" s="372"/>
      <c r="AF206" s="372"/>
      <c r="AG206" s="372"/>
    </row>
    <row r="207" spans="4:33" s="262" customFormat="1" x14ac:dyDescent="0.25">
      <c r="D207" s="263"/>
      <c r="K207" s="264"/>
      <c r="T207" s="89"/>
      <c r="U207" s="89"/>
      <c r="V207" s="89"/>
      <c r="W207" s="89"/>
      <c r="X207" s="89"/>
      <c r="Y207" s="89"/>
      <c r="AC207" s="372"/>
      <c r="AD207" s="373"/>
      <c r="AE207" s="372"/>
      <c r="AF207" s="372"/>
      <c r="AG207" s="372"/>
    </row>
    <row r="208" spans="4:33" s="262" customFormat="1" x14ac:dyDescent="0.25">
      <c r="D208" s="263"/>
      <c r="K208" s="264"/>
      <c r="T208" s="89"/>
      <c r="U208" s="89"/>
      <c r="V208" s="89"/>
      <c r="W208" s="89"/>
      <c r="X208" s="89"/>
      <c r="Y208" s="89"/>
      <c r="AC208" s="372"/>
      <c r="AD208" s="373"/>
      <c r="AE208" s="372"/>
      <c r="AF208" s="372"/>
      <c r="AG208" s="372"/>
    </row>
    <row r="209" spans="4:33" s="262" customFormat="1" x14ac:dyDescent="0.25">
      <c r="D209" s="263"/>
      <c r="K209" s="264"/>
      <c r="T209" s="89"/>
      <c r="U209" s="89"/>
      <c r="V209" s="89"/>
      <c r="W209" s="89"/>
      <c r="X209" s="89"/>
      <c r="Y209" s="89"/>
      <c r="AC209" s="372"/>
      <c r="AD209" s="373"/>
      <c r="AE209" s="372"/>
      <c r="AF209" s="372"/>
      <c r="AG209" s="372"/>
    </row>
    <row r="210" spans="4:33" s="262" customFormat="1" x14ac:dyDescent="0.25">
      <c r="D210" s="263"/>
      <c r="K210" s="264"/>
      <c r="T210" s="89"/>
      <c r="U210" s="89"/>
      <c r="V210" s="89"/>
      <c r="W210" s="89"/>
      <c r="X210" s="89"/>
      <c r="Y210" s="89"/>
      <c r="AC210" s="372"/>
      <c r="AD210" s="373"/>
      <c r="AE210" s="372"/>
      <c r="AF210" s="372"/>
      <c r="AG210" s="372"/>
    </row>
    <row r="211" spans="4:33" s="262" customFormat="1" x14ac:dyDescent="0.25">
      <c r="D211" s="263"/>
      <c r="K211" s="264"/>
      <c r="T211" s="89"/>
      <c r="U211" s="89"/>
      <c r="V211" s="89"/>
      <c r="W211" s="89"/>
      <c r="X211" s="89"/>
      <c r="Y211" s="89"/>
      <c r="AC211" s="372"/>
      <c r="AD211" s="373"/>
      <c r="AE211" s="372"/>
      <c r="AF211" s="372"/>
      <c r="AG211" s="372"/>
    </row>
    <row r="212" spans="4:33" s="262" customFormat="1" x14ac:dyDescent="0.25">
      <c r="D212" s="263"/>
      <c r="K212" s="264"/>
      <c r="T212" s="89"/>
      <c r="U212" s="89"/>
      <c r="V212" s="89"/>
      <c r="W212" s="89"/>
      <c r="X212" s="89"/>
      <c r="Y212" s="89"/>
      <c r="AC212" s="372"/>
      <c r="AD212" s="373"/>
      <c r="AE212" s="372"/>
      <c r="AF212" s="372"/>
      <c r="AG212" s="372"/>
    </row>
    <row r="213" spans="4:33" s="262" customFormat="1" x14ac:dyDescent="0.25">
      <c r="D213" s="263"/>
      <c r="K213" s="264"/>
      <c r="T213" s="89"/>
      <c r="U213" s="89"/>
      <c r="V213" s="89"/>
      <c r="W213" s="89"/>
      <c r="X213" s="89"/>
      <c r="Y213" s="89"/>
      <c r="AC213" s="372"/>
      <c r="AD213" s="373"/>
      <c r="AE213" s="372"/>
      <c r="AF213" s="372"/>
      <c r="AG213" s="372"/>
    </row>
    <row r="214" spans="4:33" s="262" customFormat="1" x14ac:dyDescent="0.25">
      <c r="D214" s="263"/>
      <c r="K214" s="264"/>
      <c r="T214" s="89"/>
      <c r="U214" s="89"/>
      <c r="V214" s="89"/>
      <c r="W214" s="89"/>
      <c r="X214" s="89"/>
      <c r="Y214" s="89"/>
      <c r="AC214" s="372"/>
      <c r="AD214" s="373"/>
      <c r="AE214" s="372"/>
      <c r="AF214" s="372"/>
      <c r="AG214" s="372"/>
    </row>
    <row r="215" spans="4:33" s="262" customFormat="1" x14ac:dyDescent="0.25">
      <c r="D215" s="263"/>
      <c r="K215" s="264"/>
      <c r="T215" s="89"/>
      <c r="U215" s="89"/>
      <c r="V215" s="89"/>
      <c r="W215" s="89"/>
      <c r="X215" s="89"/>
      <c r="Y215" s="89"/>
      <c r="AC215" s="372"/>
      <c r="AD215" s="373"/>
      <c r="AE215" s="372"/>
      <c r="AF215" s="372"/>
      <c r="AG215" s="372"/>
    </row>
    <row r="216" spans="4:33" s="262" customFormat="1" x14ac:dyDescent="0.25">
      <c r="D216" s="263"/>
      <c r="K216" s="264"/>
      <c r="T216" s="89"/>
      <c r="U216" s="89"/>
      <c r="V216" s="89"/>
      <c r="W216" s="89"/>
      <c r="X216" s="89"/>
      <c r="Y216" s="89"/>
      <c r="AC216" s="372"/>
      <c r="AD216" s="373"/>
      <c r="AE216" s="372"/>
      <c r="AF216" s="372"/>
      <c r="AG216" s="372"/>
    </row>
    <row r="217" spans="4:33" s="262" customFormat="1" x14ac:dyDescent="0.25">
      <c r="D217" s="263"/>
      <c r="K217" s="264"/>
      <c r="T217" s="89"/>
      <c r="U217" s="89"/>
      <c r="V217" s="89"/>
      <c r="W217" s="89"/>
      <c r="X217" s="89"/>
      <c r="Y217" s="89"/>
      <c r="AC217" s="372"/>
      <c r="AD217" s="373"/>
      <c r="AE217" s="372"/>
      <c r="AF217" s="372"/>
      <c r="AG217" s="372"/>
    </row>
    <row r="218" spans="4:33" s="262" customFormat="1" x14ac:dyDescent="0.25">
      <c r="D218" s="263"/>
      <c r="K218" s="264"/>
      <c r="T218" s="89"/>
      <c r="U218" s="89"/>
      <c r="V218" s="89"/>
      <c r="W218" s="89"/>
      <c r="X218" s="89"/>
      <c r="Y218" s="89"/>
      <c r="AC218" s="372"/>
      <c r="AD218" s="373"/>
      <c r="AE218" s="372"/>
      <c r="AF218" s="372"/>
      <c r="AG218" s="372"/>
    </row>
    <row r="219" spans="4:33" s="262" customFormat="1" x14ac:dyDescent="0.25">
      <c r="D219" s="263"/>
      <c r="K219" s="264"/>
      <c r="T219" s="89"/>
      <c r="U219" s="89"/>
      <c r="V219" s="89"/>
      <c r="W219" s="89"/>
      <c r="X219" s="89"/>
      <c r="Y219" s="89"/>
      <c r="AC219" s="372"/>
      <c r="AD219" s="373"/>
      <c r="AE219" s="372"/>
      <c r="AF219" s="372"/>
      <c r="AG219" s="372"/>
    </row>
    <row r="220" spans="4:33" s="262" customFormat="1" x14ac:dyDescent="0.25">
      <c r="D220" s="263"/>
      <c r="K220" s="264"/>
      <c r="T220" s="89"/>
      <c r="U220" s="89"/>
      <c r="V220" s="89"/>
      <c r="W220" s="89"/>
      <c r="X220" s="89"/>
      <c r="Y220" s="89"/>
      <c r="AC220" s="372"/>
      <c r="AD220" s="373"/>
      <c r="AE220" s="372"/>
      <c r="AF220" s="372"/>
      <c r="AG220" s="372"/>
    </row>
    <row r="221" spans="4:33" s="262" customFormat="1" x14ac:dyDescent="0.25">
      <c r="D221" s="263"/>
      <c r="K221" s="264"/>
      <c r="T221" s="89"/>
      <c r="U221" s="89"/>
      <c r="V221" s="89"/>
      <c r="W221" s="89"/>
      <c r="X221" s="89"/>
      <c r="Y221" s="89"/>
      <c r="AC221" s="372"/>
      <c r="AD221" s="373"/>
      <c r="AE221" s="372"/>
      <c r="AF221" s="372"/>
      <c r="AG221" s="372"/>
    </row>
    <row r="222" spans="4:33" s="262" customFormat="1" x14ac:dyDescent="0.25">
      <c r="D222" s="263"/>
      <c r="K222" s="264"/>
      <c r="T222" s="89"/>
      <c r="U222" s="89"/>
      <c r="V222" s="89"/>
      <c r="W222" s="89"/>
      <c r="X222" s="89"/>
      <c r="Y222" s="89"/>
      <c r="AC222" s="372"/>
      <c r="AD222" s="373"/>
      <c r="AE222" s="372"/>
      <c r="AF222" s="372"/>
      <c r="AG222" s="372"/>
    </row>
    <row r="223" spans="4:33" s="262" customFormat="1" x14ac:dyDescent="0.25">
      <c r="D223" s="263"/>
      <c r="K223" s="264"/>
      <c r="T223" s="89"/>
      <c r="U223" s="89"/>
      <c r="V223" s="89"/>
      <c r="W223" s="89"/>
      <c r="X223" s="89"/>
      <c r="Y223" s="89"/>
      <c r="AC223" s="372"/>
      <c r="AD223" s="373"/>
      <c r="AE223" s="372"/>
      <c r="AF223" s="372"/>
      <c r="AG223" s="372"/>
    </row>
    <row r="224" spans="4:33" s="262" customFormat="1" x14ac:dyDescent="0.25">
      <c r="D224" s="263"/>
      <c r="K224" s="264"/>
      <c r="T224" s="89"/>
      <c r="U224" s="89"/>
      <c r="V224" s="89"/>
      <c r="W224" s="89"/>
      <c r="X224" s="89"/>
      <c r="Y224" s="89"/>
      <c r="AC224" s="372"/>
      <c r="AD224" s="373"/>
      <c r="AE224" s="372"/>
      <c r="AF224" s="372"/>
      <c r="AG224" s="372"/>
    </row>
    <row r="225" spans="4:33" s="262" customFormat="1" x14ac:dyDescent="0.25">
      <c r="D225" s="263"/>
      <c r="K225" s="264"/>
      <c r="T225" s="89"/>
      <c r="U225" s="89"/>
      <c r="V225" s="89"/>
      <c r="W225" s="89"/>
      <c r="X225" s="89"/>
      <c r="Y225" s="89"/>
      <c r="AC225" s="372"/>
      <c r="AD225" s="373"/>
      <c r="AE225" s="372"/>
      <c r="AF225" s="372"/>
      <c r="AG225" s="372"/>
    </row>
    <row r="226" spans="4:33" s="262" customFormat="1" x14ac:dyDescent="0.25">
      <c r="D226" s="263"/>
      <c r="K226" s="264"/>
      <c r="T226" s="89"/>
      <c r="U226" s="89"/>
      <c r="V226" s="89"/>
      <c r="W226" s="89"/>
      <c r="X226" s="89"/>
      <c r="Y226" s="89"/>
      <c r="AC226" s="372"/>
      <c r="AD226" s="373"/>
      <c r="AE226" s="372"/>
      <c r="AF226" s="372"/>
      <c r="AG226" s="372"/>
    </row>
    <row r="227" spans="4:33" s="262" customFormat="1" x14ac:dyDescent="0.25">
      <c r="D227" s="263"/>
      <c r="K227" s="264"/>
      <c r="T227" s="89"/>
      <c r="U227" s="89"/>
      <c r="V227" s="89"/>
      <c r="W227" s="89"/>
      <c r="X227" s="89"/>
      <c r="Y227" s="89"/>
      <c r="AC227" s="372"/>
      <c r="AD227" s="373"/>
      <c r="AE227" s="372"/>
      <c r="AF227" s="372"/>
      <c r="AG227" s="372"/>
    </row>
    <row r="228" spans="4:33" s="262" customFormat="1" x14ac:dyDescent="0.25">
      <c r="D228" s="263"/>
      <c r="K228" s="264"/>
      <c r="T228" s="89"/>
      <c r="U228" s="89"/>
      <c r="V228" s="89"/>
      <c r="W228" s="89"/>
      <c r="X228" s="89"/>
      <c r="Y228" s="89"/>
      <c r="AC228" s="372"/>
      <c r="AD228" s="373"/>
      <c r="AE228" s="372"/>
      <c r="AF228" s="372"/>
      <c r="AG228" s="372"/>
    </row>
    <row r="229" spans="4:33" s="262" customFormat="1" x14ac:dyDescent="0.25">
      <c r="D229" s="263"/>
      <c r="K229" s="264"/>
      <c r="T229" s="89"/>
      <c r="U229" s="89"/>
      <c r="V229" s="89"/>
      <c r="W229" s="89"/>
      <c r="X229" s="89"/>
      <c r="Y229" s="89"/>
      <c r="AC229" s="372"/>
      <c r="AD229" s="373"/>
      <c r="AE229" s="372"/>
      <c r="AF229" s="372"/>
      <c r="AG229" s="372"/>
    </row>
    <row r="230" spans="4:33" s="262" customFormat="1" x14ac:dyDescent="0.25">
      <c r="D230" s="263"/>
      <c r="K230" s="264"/>
      <c r="T230" s="89"/>
      <c r="U230" s="89"/>
      <c r="V230" s="89"/>
      <c r="W230" s="89"/>
      <c r="X230" s="89"/>
      <c r="Y230" s="89"/>
      <c r="AC230" s="372"/>
      <c r="AD230" s="373"/>
      <c r="AE230" s="372"/>
      <c r="AF230" s="372"/>
      <c r="AG230" s="372"/>
    </row>
    <row r="231" spans="4:33" s="262" customFormat="1" x14ac:dyDescent="0.25">
      <c r="D231" s="263"/>
      <c r="K231" s="264"/>
      <c r="T231" s="89"/>
      <c r="U231" s="89"/>
      <c r="V231" s="89"/>
      <c r="W231" s="89"/>
      <c r="X231" s="89"/>
      <c r="Y231" s="89"/>
      <c r="AC231" s="372"/>
      <c r="AD231" s="373"/>
      <c r="AE231" s="372"/>
      <c r="AF231" s="372"/>
      <c r="AG231" s="372"/>
    </row>
    <row r="232" spans="4:33" s="262" customFormat="1" x14ac:dyDescent="0.25">
      <c r="D232" s="263"/>
      <c r="K232" s="264"/>
      <c r="T232" s="89"/>
      <c r="U232" s="89"/>
      <c r="V232" s="89"/>
      <c r="W232" s="89"/>
      <c r="X232" s="89"/>
      <c r="Y232" s="89"/>
      <c r="AC232" s="372"/>
      <c r="AD232" s="373"/>
      <c r="AE232" s="372"/>
      <c r="AF232" s="372"/>
      <c r="AG232" s="372"/>
    </row>
    <row r="233" spans="4:33" s="262" customFormat="1" x14ac:dyDescent="0.25">
      <c r="D233" s="263"/>
      <c r="K233" s="264"/>
      <c r="T233" s="89"/>
      <c r="U233" s="89"/>
      <c r="V233" s="89"/>
      <c r="W233" s="89"/>
      <c r="X233" s="89"/>
      <c r="Y233" s="89"/>
      <c r="AC233" s="372"/>
      <c r="AD233" s="373"/>
      <c r="AE233" s="372"/>
      <c r="AF233" s="372"/>
      <c r="AG233" s="372"/>
    </row>
    <row r="234" spans="4:33" s="262" customFormat="1" x14ac:dyDescent="0.25">
      <c r="D234" s="263"/>
      <c r="K234" s="264"/>
      <c r="T234" s="89"/>
      <c r="U234" s="89"/>
      <c r="V234" s="89"/>
      <c r="W234" s="89"/>
      <c r="X234" s="89"/>
      <c r="Y234" s="89"/>
      <c r="AC234" s="372"/>
      <c r="AD234" s="373"/>
      <c r="AE234" s="372"/>
      <c r="AF234" s="372"/>
      <c r="AG234" s="372"/>
    </row>
    <row r="235" spans="4:33" s="262" customFormat="1" x14ac:dyDescent="0.25">
      <c r="D235" s="263"/>
      <c r="K235" s="264"/>
      <c r="T235" s="89"/>
      <c r="U235" s="89"/>
      <c r="V235" s="89"/>
      <c r="W235" s="89"/>
      <c r="X235" s="89"/>
      <c r="Y235" s="89"/>
      <c r="AC235" s="372"/>
      <c r="AD235" s="373"/>
      <c r="AE235" s="372"/>
      <c r="AF235" s="372"/>
      <c r="AG235" s="372"/>
    </row>
    <row r="236" spans="4:33" s="262" customFormat="1" x14ac:dyDescent="0.25">
      <c r="D236" s="263"/>
      <c r="K236" s="264"/>
      <c r="T236" s="89"/>
      <c r="U236" s="89"/>
      <c r="V236" s="89"/>
      <c r="W236" s="89"/>
      <c r="X236" s="89"/>
      <c r="Y236" s="89"/>
      <c r="AC236" s="372"/>
      <c r="AD236" s="373"/>
      <c r="AE236" s="372"/>
      <c r="AF236" s="372"/>
      <c r="AG236" s="372"/>
    </row>
    <row r="237" spans="4:33" s="262" customFormat="1" x14ac:dyDescent="0.25">
      <c r="D237" s="263"/>
      <c r="K237" s="264"/>
      <c r="T237" s="89"/>
      <c r="U237" s="89"/>
      <c r="V237" s="89"/>
      <c r="W237" s="89"/>
      <c r="X237" s="89"/>
      <c r="Y237" s="89"/>
      <c r="AC237" s="372"/>
      <c r="AD237" s="373"/>
      <c r="AE237" s="372"/>
      <c r="AF237" s="372"/>
      <c r="AG237" s="372"/>
    </row>
    <row r="238" spans="4:33" s="262" customFormat="1" x14ac:dyDescent="0.25">
      <c r="D238" s="263"/>
      <c r="K238" s="264"/>
      <c r="T238" s="89"/>
      <c r="U238" s="89"/>
      <c r="V238" s="89"/>
      <c r="W238" s="89"/>
      <c r="X238" s="89"/>
      <c r="Y238" s="89"/>
      <c r="AC238" s="372"/>
      <c r="AD238" s="373"/>
      <c r="AE238" s="372"/>
      <c r="AF238" s="372"/>
      <c r="AG238" s="372"/>
    </row>
    <row r="239" spans="4:33" s="262" customFormat="1" x14ac:dyDescent="0.25">
      <c r="D239" s="263"/>
      <c r="K239" s="264"/>
      <c r="T239" s="89"/>
      <c r="U239" s="89"/>
      <c r="V239" s="89"/>
      <c r="W239" s="89"/>
      <c r="X239" s="89"/>
      <c r="Y239" s="89"/>
      <c r="AC239" s="372"/>
      <c r="AD239" s="373"/>
      <c r="AE239" s="372"/>
      <c r="AF239" s="372"/>
      <c r="AG239" s="372"/>
    </row>
    <row r="240" spans="4:33" s="262" customFormat="1" x14ac:dyDescent="0.25">
      <c r="D240" s="263"/>
      <c r="K240" s="264"/>
      <c r="T240" s="89"/>
      <c r="U240" s="89"/>
      <c r="V240" s="89"/>
      <c r="W240" s="89"/>
      <c r="X240" s="89"/>
      <c r="Y240" s="89"/>
      <c r="AC240" s="372"/>
      <c r="AD240" s="373"/>
      <c r="AE240" s="372"/>
      <c r="AF240" s="372"/>
      <c r="AG240" s="372"/>
    </row>
    <row r="241" spans="4:33" s="262" customFormat="1" x14ac:dyDescent="0.25">
      <c r="D241" s="263"/>
      <c r="K241" s="264"/>
      <c r="T241" s="89"/>
      <c r="U241" s="89"/>
      <c r="V241" s="89"/>
      <c r="W241" s="89"/>
      <c r="X241" s="89"/>
      <c r="Y241" s="89"/>
      <c r="AC241" s="372"/>
      <c r="AD241" s="373"/>
      <c r="AE241" s="372"/>
      <c r="AF241" s="372"/>
      <c r="AG241" s="372"/>
    </row>
    <row r="242" spans="4:33" s="262" customFormat="1" x14ac:dyDescent="0.25">
      <c r="D242" s="263"/>
      <c r="K242" s="264"/>
      <c r="T242" s="89"/>
      <c r="U242" s="89"/>
      <c r="V242" s="89"/>
      <c r="W242" s="89"/>
      <c r="X242" s="89"/>
      <c r="Y242" s="89"/>
      <c r="AC242" s="372"/>
      <c r="AD242" s="373"/>
      <c r="AE242" s="372"/>
      <c r="AF242" s="372"/>
      <c r="AG242" s="372"/>
    </row>
    <row r="243" spans="4:33" s="262" customFormat="1" x14ac:dyDescent="0.25">
      <c r="D243" s="263"/>
      <c r="K243" s="264"/>
      <c r="T243" s="89"/>
      <c r="U243" s="89"/>
      <c r="V243" s="89"/>
      <c r="W243" s="89"/>
      <c r="X243" s="89"/>
      <c r="Y243" s="89"/>
      <c r="AC243" s="372"/>
      <c r="AD243" s="373"/>
      <c r="AE243" s="372"/>
      <c r="AF243" s="372"/>
      <c r="AG243" s="372"/>
    </row>
    <row r="244" spans="4:33" s="262" customFormat="1" x14ac:dyDescent="0.25">
      <c r="D244" s="263"/>
      <c r="K244" s="264"/>
      <c r="T244" s="89"/>
      <c r="U244" s="89"/>
      <c r="V244" s="89"/>
      <c r="W244" s="89"/>
      <c r="X244" s="89"/>
      <c r="Y244" s="89"/>
      <c r="AC244" s="372"/>
      <c r="AD244" s="373"/>
      <c r="AE244" s="372"/>
      <c r="AF244" s="372"/>
      <c r="AG244" s="372"/>
    </row>
    <row r="245" spans="4:33" s="262" customFormat="1" x14ac:dyDescent="0.25">
      <c r="D245" s="263"/>
      <c r="K245" s="264"/>
      <c r="T245" s="89"/>
      <c r="U245" s="89"/>
      <c r="V245" s="89"/>
      <c r="W245" s="89"/>
      <c r="X245" s="89"/>
      <c r="Y245" s="89"/>
      <c r="AC245" s="372"/>
      <c r="AD245" s="373"/>
      <c r="AE245" s="372"/>
      <c r="AF245" s="372"/>
      <c r="AG245" s="372"/>
    </row>
    <row r="246" spans="4:33" s="262" customFormat="1" x14ac:dyDescent="0.25">
      <c r="D246" s="263"/>
      <c r="K246" s="264"/>
      <c r="T246" s="89"/>
      <c r="U246" s="89"/>
      <c r="V246" s="89"/>
      <c r="W246" s="89"/>
      <c r="X246" s="89"/>
      <c r="Y246" s="89"/>
      <c r="AC246" s="372"/>
      <c r="AD246" s="373"/>
      <c r="AE246" s="372"/>
      <c r="AF246" s="372"/>
      <c r="AG246" s="372"/>
    </row>
    <row r="247" spans="4:33" s="262" customFormat="1" x14ac:dyDescent="0.25">
      <c r="D247" s="263"/>
      <c r="K247" s="264"/>
      <c r="T247" s="89"/>
      <c r="U247" s="89"/>
      <c r="V247" s="89"/>
      <c r="W247" s="89"/>
      <c r="X247" s="89"/>
      <c r="Y247" s="89"/>
      <c r="AC247" s="372"/>
      <c r="AD247" s="373"/>
      <c r="AE247" s="372"/>
      <c r="AF247" s="372"/>
      <c r="AG247" s="372"/>
    </row>
    <row r="248" spans="4:33" s="262" customFormat="1" x14ac:dyDescent="0.25">
      <c r="D248" s="263"/>
      <c r="K248" s="264"/>
      <c r="T248" s="89"/>
      <c r="U248" s="89"/>
      <c r="V248" s="89"/>
      <c r="W248" s="89"/>
      <c r="X248" s="89"/>
      <c r="Y248" s="89"/>
      <c r="AC248" s="372"/>
      <c r="AD248" s="373"/>
      <c r="AE248" s="372"/>
      <c r="AF248" s="372"/>
      <c r="AG248" s="372"/>
    </row>
    <row r="249" spans="4:33" s="262" customFormat="1" x14ac:dyDescent="0.25">
      <c r="D249" s="263"/>
      <c r="K249" s="264"/>
      <c r="T249" s="89"/>
      <c r="U249" s="89"/>
      <c r="V249" s="89"/>
      <c r="W249" s="89"/>
      <c r="X249" s="89"/>
      <c r="Y249" s="89"/>
      <c r="AC249" s="372"/>
      <c r="AD249" s="373"/>
      <c r="AE249" s="372"/>
      <c r="AF249" s="372"/>
      <c r="AG249" s="372"/>
    </row>
    <row r="250" spans="4:33" s="262" customFormat="1" x14ac:dyDescent="0.25">
      <c r="D250" s="263"/>
      <c r="K250" s="264"/>
      <c r="T250" s="89"/>
      <c r="U250" s="89"/>
      <c r="V250" s="89"/>
      <c r="W250" s="89"/>
      <c r="X250" s="89"/>
      <c r="Y250" s="89"/>
      <c r="AC250" s="372"/>
      <c r="AD250" s="373"/>
      <c r="AE250" s="372"/>
      <c r="AF250" s="372"/>
      <c r="AG250" s="372"/>
    </row>
    <row r="251" spans="4:33" s="262" customFormat="1" x14ac:dyDescent="0.25">
      <c r="D251" s="263"/>
      <c r="K251" s="264"/>
      <c r="T251" s="89"/>
      <c r="U251" s="89"/>
      <c r="V251" s="89"/>
      <c r="W251" s="89"/>
      <c r="X251" s="89"/>
      <c r="Y251" s="89"/>
      <c r="AC251" s="372"/>
      <c r="AD251" s="373"/>
      <c r="AE251" s="372"/>
      <c r="AF251" s="372"/>
      <c r="AG251" s="372"/>
    </row>
    <row r="252" spans="4:33" s="262" customFormat="1" x14ac:dyDescent="0.25">
      <c r="D252" s="263"/>
      <c r="K252" s="264"/>
      <c r="T252" s="89"/>
      <c r="U252" s="89"/>
      <c r="V252" s="89"/>
      <c r="W252" s="89"/>
      <c r="X252" s="89"/>
      <c r="Y252" s="89"/>
      <c r="AC252" s="372"/>
      <c r="AD252" s="373"/>
      <c r="AE252" s="372"/>
      <c r="AF252" s="372"/>
      <c r="AG252" s="372"/>
    </row>
    <row r="253" spans="4:33" s="262" customFormat="1" x14ac:dyDescent="0.25">
      <c r="D253" s="263"/>
      <c r="K253" s="264"/>
      <c r="T253" s="89"/>
      <c r="U253" s="89"/>
      <c r="V253" s="89"/>
      <c r="W253" s="89"/>
      <c r="X253" s="89"/>
      <c r="Y253" s="89"/>
      <c r="AC253" s="372"/>
      <c r="AD253" s="373"/>
      <c r="AE253" s="372"/>
      <c r="AF253" s="372"/>
      <c r="AG253" s="372"/>
    </row>
    <row r="254" spans="4:33" s="262" customFormat="1" x14ac:dyDescent="0.25">
      <c r="D254" s="263"/>
      <c r="K254" s="264"/>
      <c r="T254" s="89"/>
      <c r="U254" s="89"/>
      <c r="V254" s="89"/>
      <c r="W254" s="89"/>
      <c r="X254" s="89"/>
      <c r="Y254" s="89"/>
      <c r="AC254" s="372"/>
      <c r="AD254" s="373"/>
      <c r="AE254" s="372"/>
      <c r="AF254" s="372"/>
      <c r="AG254" s="372"/>
    </row>
    <row r="255" spans="4:33" s="262" customFormat="1" x14ac:dyDescent="0.25">
      <c r="D255" s="263"/>
      <c r="K255" s="264"/>
      <c r="T255" s="89"/>
      <c r="U255" s="89"/>
      <c r="V255" s="89"/>
      <c r="W255" s="89"/>
      <c r="X255" s="89"/>
      <c r="Y255" s="89"/>
      <c r="AC255" s="372"/>
      <c r="AD255" s="373"/>
      <c r="AE255" s="372"/>
      <c r="AF255" s="372"/>
      <c r="AG255" s="372"/>
    </row>
    <row r="256" spans="4:33" s="262" customFormat="1" x14ac:dyDescent="0.25">
      <c r="D256" s="263"/>
      <c r="K256" s="264"/>
      <c r="T256" s="89"/>
      <c r="U256" s="89"/>
      <c r="V256" s="89"/>
      <c r="W256" s="89"/>
      <c r="X256" s="89"/>
      <c r="Y256" s="89"/>
      <c r="AC256" s="372"/>
      <c r="AD256" s="373"/>
      <c r="AE256" s="372"/>
      <c r="AF256" s="372"/>
      <c r="AG256" s="372"/>
    </row>
    <row r="257" spans="4:33" s="262" customFormat="1" x14ac:dyDescent="0.25">
      <c r="D257" s="263"/>
      <c r="K257" s="264"/>
      <c r="T257" s="89"/>
      <c r="U257" s="89"/>
      <c r="V257" s="89"/>
      <c r="W257" s="89"/>
      <c r="X257" s="89"/>
      <c r="Y257" s="89"/>
      <c r="AC257" s="372"/>
      <c r="AD257" s="373"/>
      <c r="AE257" s="372"/>
      <c r="AF257" s="372"/>
      <c r="AG257" s="372"/>
    </row>
    <row r="258" spans="4:33" s="262" customFormat="1" x14ac:dyDescent="0.25">
      <c r="D258" s="263"/>
      <c r="K258" s="264"/>
      <c r="T258" s="89"/>
      <c r="U258" s="89"/>
      <c r="V258" s="89"/>
      <c r="W258" s="89"/>
      <c r="X258" s="89"/>
      <c r="Y258" s="89"/>
      <c r="AC258" s="372"/>
      <c r="AD258" s="373"/>
      <c r="AE258" s="372"/>
      <c r="AF258" s="372"/>
      <c r="AG258" s="372"/>
    </row>
    <row r="259" spans="4:33" s="262" customFormat="1" x14ac:dyDescent="0.25">
      <c r="D259" s="263"/>
      <c r="K259" s="264"/>
      <c r="T259" s="89"/>
      <c r="U259" s="89"/>
      <c r="V259" s="89"/>
      <c r="W259" s="89"/>
      <c r="X259" s="89"/>
      <c r="Y259" s="89"/>
      <c r="AC259" s="372"/>
      <c r="AD259" s="373"/>
      <c r="AE259" s="372"/>
      <c r="AF259" s="372"/>
      <c r="AG259" s="372"/>
    </row>
    <row r="260" spans="4:33" s="262" customFormat="1" x14ac:dyDescent="0.25">
      <c r="D260" s="263"/>
      <c r="K260" s="264"/>
      <c r="T260" s="89"/>
      <c r="U260" s="89"/>
      <c r="V260" s="89"/>
      <c r="W260" s="89"/>
      <c r="X260" s="89"/>
      <c r="Y260" s="89"/>
      <c r="AC260" s="372"/>
      <c r="AD260" s="373"/>
      <c r="AE260" s="372"/>
      <c r="AF260" s="372"/>
      <c r="AG260" s="372"/>
    </row>
    <row r="261" spans="4:33" s="262" customFormat="1" x14ac:dyDescent="0.25">
      <c r="D261" s="263"/>
      <c r="K261" s="264"/>
      <c r="T261" s="89"/>
      <c r="U261" s="89"/>
      <c r="V261" s="89"/>
      <c r="W261" s="89"/>
      <c r="X261" s="89"/>
      <c r="Y261" s="89"/>
      <c r="AC261" s="372"/>
      <c r="AD261" s="373"/>
      <c r="AE261" s="372"/>
      <c r="AF261" s="372"/>
      <c r="AG261" s="372"/>
    </row>
    <row r="262" spans="4:33" s="262" customFormat="1" x14ac:dyDescent="0.25">
      <c r="D262" s="263"/>
      <c r="K262" s="264"/>
      <c r="T262" s="89"/>
      <c r="U262" s="89"/>
      <c r="V262" s="89"/>
      <c r="W262" s="89"/>
      <c r="X262" s="89"/>
      <c r="Y262" s="89"/>
      <c r="AC262" s="372"/>
      <c r="AD262" s="373"/>
      <c r="AE262" s="372"/>
      <c r="AF262" s="372"/>
      <c r="AG262" s="372"/>
    </row>
    <row r="263" spans="4:33" s="262" customFormat="1" x14ac:dyDescent="0.25">
      <c r="D263" s="263"/>
      <c r="K263" s="264"/>
      <c r="T263" s="89"/>
      <c r="U263" s="89"/>
      <c r="V263" s="89"/>
      <c r="W263" s="89"/>
      <c r="X263" s="89"/>
      <c r="Y263" s="89"/>
      <c r="AC263" s="372"/>
      <c r="AD263" s="373"/>
      <c r="AE263" s="372"/>
      <c r="AF263" s="372"/>
      <c r="AG263" s="372"/>
    </row>
    <row r="264" spans="4:33" s="262" customFormat="1" x14ac:dyDescent="0.25">
      <c r="D264" s="263"/>
      <c r="K264" s="264"/>
      <c r="T264" s="89"/>
      <c r="U264" s="89"/>
      <c r="V264" s="89"/>
      <c r="W264" s="89"/>
      <c r="X264" s="89"/>
      <c r="Y264" s="89"/>
      <c r="AC264" s="372"/>
      <c r="AD264" s="373"/>
      <c r="AE264" s="372"/>
      <c r="AF264" s="372"/>
      <c r="AG264" s="372"/>
    </row>
    <row r="265" spans="4:33" s="262" customFormat="1" x14ac:dyDescent="0.25">
      <c r="D265" s="263"/>
      <c r="K265" s="264"/>
      <c r="T265" s="89"/>
      <c r="U265" s="89"/>
      <c r="V265" s="89"/>
      <c r="W265" s="89"/>
      <c r="X265" s="89"/>
      <c r="Y265" s="89"/>
      <c r="AC265" s="372"/>
      <c r="AD265" s="373"/>
      <c r="AE265" s="372"/>
      <c r="AF265" s="372"/>
      <c r="AG265" s="372"/>
    </row>
    <row r="266" spans="4:33" s="262" customFormat="1" x14ac:dyDescent="0.25">
      <c r="D266" s="263"/>
      <c r="K266" s="264"/>
      <c r="T266" s="89"/>
      <c r="U266" s="89"/>
      <c r="V266" s="89"/>
      <c r="W266" s="89"/>
      <c r="X266" s="89"/>
      <c r="Y266" s="89"/>
      <c r="AC266" s="372"/>
      <c r="AD266" s="373"/>
      <c r="AE266" s="372"/>
      <c r="AF266" s="372"/>
      <c r="AG266" s="372"/>
    </row>
    <row r="267" spans="4:33" s="262" customFormat="1" x14ac:dyDescent="0.25">
      <c r="D267" s="263"/>
      <c r="K267" s="264"/>
      <c r="T267" s="89"/>
      <c r="U267" s="89"/>
      <c r="V267" s="89"/>
      <c r="W267" s="89"/>
      <c r="X267" s="89"/>
      <c r="Y267" s="89"/>
      <c r="AC267" s="372"/>
      <c r="AD267" s="373"/>
      <c r="AE267" s="372"/>
      <c r="AF267" s="372"/>
      <c r="AG267" s="372"/>
    </row>
    <row r="268" spans="4:33" s="262" customFormat="1" x14ac:dyDescent="0.25">
      <c r="D268" s="263"/>
      <c r="K268" s="264"/>
      <c r="T268" s="89"/>
      <c r="U268" s="89"/>
      <c r="V268" s="89"/>
      <c r="W268" s="89"/>
      <c r="X268" s="89"/>
      <c r="Y268" s="89"/>
      <c r="AC268" s="372"/>
      <c r="AD268" s="373"/>
      <c r="AE268" s="372"/>
      <c r="AF268" s="372"/>
      <c r="AG268" s="372"/>
    </row>
    <row r="269" spans="4:33" s="262" customFormat="1" x14ac:dyDescent="0.25">
      <c r="D269" s="263"/>
      <c r="K269" s="264"/>
      <c r="T269" s="89"/>
      <c r="U269" s="89"/>
      <c r="V269" s="89"/>
      <c r="W269" s="89"/>
      <c r="X269" s="89"/>
      <c r="Y269" s="89"/>
      <c r="AC269" s="372"/>
      <c r="AD269" s="373"/>
      <c r="AE269" s="372"/>
      <c r="AF269" s="372"/>
      <c r="AG269" s="372"/>
    </row>
    <row r="270" spans="4:33" s="262" customFormat="1" x14ac:dyDescent="0.25">
      <c r="D270" s="263"/>
      <c r="K270" s="264"/>
      <c r="T270" s="89"/>
      <c r="U270" s="89"/>
      <c r="V270" s="89"/>
      <c r="W270" s="89"/>
      <c r="X270" s="89"/>
      <c r="Y270" s="89"/>
      <c r="AC270" s="372"/>
      <c r="AD270" s="373"/>
      <c r="AE270" s="372"/>
      <c r="AF270" s="372"/>
      <c r="AG270" s="372"/>
    </row>
    <row r="271" spans="4:33" s="262" customFormat="1" x14ac:dyDescent="0.25">
      <c r="D271" s="263"/>
      <c r="K271" s="264"/>
      <c r="T271" s="89"/>
      <c r="U271" s="89"/>
      <c r="V271" s="89"/>
      <c r="W271" s="89"/>
      <c r="X271" s="89"/>
      <c r="Y271" s="89"/>
      <c r="AC271" s="372"/>
      <c r="AD271" s="373"/>
      <c r="AE271" s="372"/>
      <c r="AF271" s="372"/>
      <c r="AG271" s="372"/>
    </row>
    <row r="272" spans="4:33" s="262" customFormat="1" x14ac:dyDescent="0.25">
      <c r="D272" s="263"/>
      <c r="K272" s="264"/>
      <c r="T272" s="89"/>
      <c r="U272" s="89"/>
      <c r="V272" s="89"/>
      <c r="W272" s="89"/>
      <c r="X272" s="89"/>
      <c r="Y272" s="89"/>
      <c r="AC272" s="372"/>
      <c r="AD272" s="373"/>
      <c r="AE272" s="372"/>
      <c r="AF272" s="372"/>
      <c r="AG272" s="372"/>
    </row>
    <row r="273" spans="4:33" s="262" customFormat="1" x14ac:dyDescent="0.25">
      <c r="D273" s="263"/>
      <c r="K273" s="264"/>
      <c r="T273" s="89"/>
      <c r="U273" s="89"/>
      <c r="V273" s="89"/>
      <c r="W273" s="89"/>
      <c r="X273" s="89"/>
      <c r="Y273" s="89"/>
      <c r="AC273" s="372"/>
      <c r="AD273" s="373"/>
      <c r="AE273" s="372"/>
      <c r="AF273" s="372"/>
      <c r="AG273" s="372"/>
    </row>
    <row r="274" spans="4:33" s="262" customFormat="1" x14ac:dyDescent="0.25">
      <c r="D274" s="263"/>
      <c r="K274" s="264"/>
      <c r="T274" s="89"/>
      <c r="U274" s="89"/>
      <c r="V274" s="89"/>
      <c r="W274" s="89"/>
      <c r="X274" s="89"/>
      <c r="Y274" s="89"/>
      <c r="AC274" s="372"/>
      <c r="AD274" s="373"/>
      <c r="AE274" s="372"/>
      <c r="AF274" s="372"/>
      <c r="AG274" s="372"/>
    </row>
    <row r="275" spans="4:33" s="262" customFormat="1" x14ac:dyDescent="0.25">
      <c r="D275" s="263"/>
      <c r="K275" s="264"/>
      <c r="T275" s="89"/>
      <c r="U275" s="89"/>
      <c r="V275" s="89"/>
      <c r="W275" s="89"/>
      <c r="X275" s="89"/>
      <c r="Y275" s="89"/>
      <c r="AC275" s="372"/>
      <c r="AD275" s="373"/>
      <c r="AE275" s="372"/>
      <c r="AF275" s="372"/>
      <c r="AG275" s="372"/>
    </row>
    <row r="276" spans="4:33" s="262" customFormat="1" x14ac:dyDescent="0.25">
      <c r="D276" s="263"/>
      <c r="K276" s="264"/>
      <c r="T276" s="89"/>
      <c r="U276" s="89"/>
      <c r="V276" s="89"/>
      <c r="W276" s="89"/>
      <c r="X276" s="89"/>
      <c r="Y276" s="89"/>
      <c r="AC276" s="372"/>
      <c r="AD276" s="373"/>
      <c r="AE276" s="372"/>
      <c r="AF276" s="372"/>
      <c r="AG276" s="372"/>
    </row>
    <row r="277" spans="4:33" s="262" customFormat="1" x14ac:dyDescent="0.25">
      <c r="D277" s="263"/>
      <c r="K277" s="264"/>
      <c r="T277" s="89"/>
      <c r="U277" s="89"/>
      <c r="V277" s="89"/>
      <c r="W277" s="89"/>
      <c r="X277" s="89"/>
      <c r="Y277" s="89"/>
      <c r="AC277" s="372"/>
      <c r="AD277" s="373"/>
      <c r="AE277" s="372"/>
      <c r="AF277" s="372"/>
      <c r="AG277" s="372"/>
    </row>
    <row r="278" spans="4:33" s="262" customFormat="1" x14ac:dyDescent="0.25">
      <c r="D278" s="263"/>
      <c r="K278" s="264"/>
      <c r="T278" s="89"/>
      <c r="U278" s="89"/>
      <c r="V278" s="89"/>
      <c r="W278" s="89"/>
      <c r="X278" s="89"/>
      <c r="Y278" s="89"/>
      <c r="AC278" s="372"/>
      <c r="AD278" s="373"/>
      <c r="AE278" s="372"/>
      <c r="AF278" s="372"/>
      <c r="AG278" s="372"/>
    </row>
    <row r="279" spans="4:33" s="262" customFormat="1" x14ac:dyDescent="0.25">
      <c r="D279" s="263"/>
      <c r="K279" s="264"/>
      <c r="T279" s="89"/>
      <c r="U279" s="89"/>
      <c r="V279" s="89"/>
      <c r="W279" s="89"/>
      <c r="X279" s="89"/>
      <c r="Y279" s="89"/>
      <c r="AC279" s="372"/>
      <c r="AD279" s="373"/>
      <c r="AE279" s="372"/>
      <c r="AF279" s="372"/>
      <c r="AG279" s="372"/>
    </row>
    <row r="280" spans="4:33" s="262" customFormat="1" x14ac:dyDescent="0.25">
      <c r="D280" s="263"/>
      <c r="K280" s="264"/>
      <c r="T280" s="89"/>
      <c r="U280" s="89"/>
      <c r="V280" s="89"/>
      <c r="W280" s="89"/>
      <c r="X280" s="89"/>
      <c r="Y280" s="89"/>
      <c r="AC280" s="372"/>
      <c r="AD280" s="373"/>
      <c r="AE280" s="372"/>
      <c r="AF280" s="372"/>
      <c r="AG280" s="372"/>
    </row>
    <row r="281" spans="4:33" s="262" customFormat="1" x14ac:dyDescent="0.25">
      <c r="D281" s="263"/>
      <c r="K281" s="264"/>
      <c r="T281" s="89"/>
      <c r="U281" s="89"/>
      <c r="V281" s="89"/>
      <c r="W281" s="89"/>
      <c r="X281" s="89"/>
      <c r="Y281" s="89"/>
      <c r="AC281" s="372"/>
      <c r="AD281" s="373"/>
      <c r="AE281" s="372"/>
      <c r="AF281" s="372"/>
      <c r="AG281" s="372"/>
    </row>
    <row r="282" spans="4:33" s="262" customFormat="1" x14ac:dyDescent="0.25">
      <c r="D282" s="263"/>
      <c r="K282" s="264"/>
      <c r="T282" s="89"/>
      <c r="U282" s="89"/>
      <c r="V282" s="89"/>
      <c r="W282" s="89"/>
      <c r="X282" s="89"/>
      <c r="Y282" s="89"/>
      <c r="AC282" s="372"/>
      <c r="AD282" s="373"/>
      <c r="AE282" s="372"/>
      <c r="AF282" s="372"/>
      <c r="AG282" s="372"/>
    </row>
    <row r="283" spans="4:33" s="262" customFormat="1" x14ac:dyDescent="0.25">
      <c r="D283" s="263"/>
      <c r="K283" s="264"/>
      <c r="T283" s="89"/>
      <c r="U283" s="89"/>
      <c r="V283" s="89"/>
      <c r="W283" s="89"/>
      <c r="X283" s="89"/>
      <c r="Y283" s="89"/>
      <c r="AC283" s="372"/>
      <c r="AD283" s="373"/>
      <c r="AE283" s="372"/>
      <c r="AF283" s="372"/>
      <c r="AG283" s="372"/>
    </row>
    <row r="284" spans="4:33" s="262" customFormat="1" x14ac:dyDescent="0.25">
      <c r="D284" s="263"/>
      <c r="K284" s="264"/>
      <c r="T284" s="89"/>
      <c r="U284" s="89"/>
      <c r="V284" s="89"/>
      <c r="W284" s="89"/>
      <c r="X284" s="89"/>
      <c r="Y284" s="89"/>
      <c r="AC284" s="372"/>
      <c r="AD284" s="373"/>
      <c r="AE284" s="372"/>
      <c r="AF284" s="372"/>
      <c r="AG284" s="372"/>
    </row>
    <row r="285" spans="4:33" s="262" customFormat="1" x14ac:dyDescent="0.25">
      <c r="D285" s="263"/>
      <c r="K285" s="264"/>
      <c r="T285" s="89"/>
      <c r="U285" s="89"/>
      <c r="V285" s="89"/>
      <c r="W285" s="89"/>
      <c r="X285" s="89"/>
      <c r="Y285" s="89"/>
      <c r="AC285" s="372"/>
      <c r="AD285" s="373"/>
      <c r="AE285" s="372"/>
      <c r="AF285" s="372"/>
      <c r="AG285" s="372"/>
    </row>
    <row r="286" spans="4:33" s="262" customFormat="1" x14ac:dyDescent="0.25">
      <c r="D286" s="263"/>
      <c r="K286" s="264"/>
      <c r="T286" s="89"/>
      <c r="U286" s="89"/>
      <c r="V286" s="89"/>
      <c r="W286" s="89"/>
      <c r="X286" s="89"/>
      <c r="Y286" s="89"/>
      <c r="AC286" s="372"/>
      <c r="AD286" s="373"/>
      <c r="AE286" s="372"/>
      <c r="AF286" s="372"/>
      <c r="AG286" s="372"/>
    </row>
    <row r="287" spans="4:33" s="262" customFormat="1" x14ac:dyDescent="0.25">
      <c r="D287" s="263"/>
      <c r="K287" s="264"/>
      <c r="T287" s="89"/>
      <c r="U287" s="89"/>
      <c r="V287" s="89"/>
      <c r="W287" s="89"/>
      <c r="X287" s="89"/>
      <c r="Y287" s="89"/>
      <c r="AC287" s="372"/>
      <c r="AD287" s="373"/>
      <c r="AE287" s="372"/>
      <c r="AF287" s="372"/>
      <c r="AG287" s="372"/>
    </row>
    <row r="288" spans="4:33" s="262" customFormat="1" x14ac:dyDescent="0.25">
      <c r="D288" s="263"/>
      <c r="K288" s="264"/>
      <c r="T288" s="89"/>
      <c r="U288" s="89"/>
      <c r="V288" s="89"/>
      <c r="W288" s="89"/>
      <c r="X288" s="89"/>
      <c r="Y288" s="89"/>
      <c r="AC288" s="372"/>
      <c r="AD288" s="373"/>
      <c r="AE288" s="372"/>
      <c r="AF288" s="372"/>
      <c r="AG288" s="372"/>
    </row>
    <row r="289" spans="4:33" s="262" customFormat="1" x14ac:dyDescent="0.25">
      <c r="D289" s="263"/>
      <c r="K289" s="264"/>
      <c r="T289" s="89"/>
      <c r="U289" s="89"/>
      <c r="V289" s="89"/>
      <c r="W289" s="89"/>
      <c r="X289" s="89"/>
      <c r="Y289" s="89"/>
      <c r="AC289" s="372"/>
      <c r="AD289" s="373"/>
      <c r="AE289" s="372"/>
      <c r="AF289" s="372"/>
      <c r="AG289" s="372"/>
    </row>
    <row r="290" spans="4:33" s="262" customFormat="1" x14ac:dyDescent="0.25">
      <c r="D290" s="263"/>
      <c r="K290" s="264"/>
      <c r="T290" s="89"/>
      <c r="U290" s="89"/>
      <c r="V290" s="89"/>
      <c r="W290" s="89"/>
      <c r="X290" s="89"/>
      <c r="Y290" s="89"/>
      <c r="AC290" s="372"/>
      <c r="AD290" s="373"/>
      <c r="AE290" s="372"/>
      <c r="AF290" s="372"/>
      <c r="AG290" s="372"/>
    </row>
    <row r="291" spans="4:33" s="262" customFormat="1" x14ac:dyDescent="0.25">
      <c r="D291" s="263"/>
      <c r="K291" s="264"/>
      <c r="T291" s="89"/>
      <c r="U291" s="89"/>
      <c r="V291" s="89"/>
      <c r="W291" s="89"/>
      <c r="X291" s="89"/>
      <c r="Y291" s="89"/>
      <c r="AC291" s="372"/>
      <c r="AD291" s="373"/>
      <c r="AE291" s="372"/>
      <c r="AF291" s="372"/>
      <c r="AG291" s="372"/>
    </row>
    <row r="292" spans="4:33" s="262" customFormat="1" x14ac:dyDescent="0.25">
      <c r="D292" s="263"/>
      <c r="K292" s="264"/>
      <c r="T292" s="89"/>
      <c r="U292" s="89"/>
      <c r="V292" s="89"/>
      <c r="W292" s="89"/>
      <c r="X292" s="89"/>
      <c r="Y292" s="89"/>
      <c r="AC292" s="372"/>
      <c r="AD292" s="373"/>
      <c r="AE292" s="372"/>
      <c r="AF292" s="372"/>
      <c r="AG292" s="372"/>
    </row>
    <row r="293" spans="4:33" s="262" customFormat="1" x14ac:dyDescent="0.25">
      <c r="D293" s="263"/>
      <c r="K293" s="264"/>
      <c r="T293" s="89"/>
      <c r="U293" s="89"/>
      <c r="V293" s="89"/>
      <c r="W293" s="89"/>
      <c r="X293" s="89"/>
      <c r="Y293" s="89"/>
      <c r="AC293" s="372"/>
      <c r="AD293" s="373"/>
      <c r="AE293" s="372"/>
      <c r="AF293" s="372"/>
      <c r="AG293" s="372"/>
    </row>
    <row r="294" spans="4:33" s="262" customFormat="1" x14ac:dyDescent="0.25">
      <c r="D294" s="263"/>
      <c r="K294" s="264"/>
      <c r="T294" s="89"/>
      <c r="U294" s="89"/>
      <c r="V294" s="89"/>
      <c r="W294" s="89"/>
      <c r="X294" s="89"/>
      <c r="Y294" s="89"/>
      <c r="AC294" s="372"/>
      <c r="AD294" s="373"/>
      <c r="AE294" s="372"/>
      <c r="AF294" s="372"/>
      <c r="AG294" s="372"/>
    </row>
    <row r="295" spans="4:33" s="262" customFormat="1" x14ac:dyDescent="0.25">
      <c r="D295" s="263"/>
      <c r="K295" s="264"/>
      <c r="T295" s="89"/>
      <c r="U295" s="89"/>
      <c r="V295" s="89"/>
      <c r="W295" s="89"/>
      <c r="X295" s="89"/>
      <c r="Y295" s="89"/>
      <c r="AC295" s="372"/>
      <c r="AD295" s="373"/>
      <c r="AE295" s="372"/>
      <c r="AF295" s="372"/>
      <c r="AG295" s="372"/>
    </row>
    <row r="296" spans="4:33" s="262" customFormat="1" x14ac:dyDescent="0.25">
      <c r="D296" s="263"/>
      <c r="K296" s="264"/>
      <c r="T296" s="89"/>
      <c r="U296" s="89"/>
      <c r="V296" s="89"/>
      <c r="W296" s="89"/>
      <c r="X296" s="89"/>
      <c r="Y296" s="89"/>
      <c r="AC296" s="372"/>
      <c r="AD296" s="373"/>
      <c r="AE296" s="372"/>
      <c r="AF296" s="372"/>
      <c r="AG296" s="372"/>
    </row>
    <row r="297" spans="4:33" s="262" customFormat="1" x14ac:dyDescent="0.25">
      <c r="D297" s="263"/>
      <c r="K297" s="264"/>
      <c r="T297" s="89"/>
      <c r="U297" s="89"/>
      <c r="V297" s="89"/>
      <c r="W297" s="89"/>
      <c r="X297" s="89"/>
      <c r="Y297" s="89"/>
      <c r="AC297" s="372"/>
      <c r="AD297" s="373"/>
      <c r="AE297" s="372"/>
      <c r="AF297" s="372"/>
      <c r="AG297" s="372"/>
    </row>
    <row r="298" spans="4:33" s="262" customFormat="1" x14ac:dyDescent="0.25">
      <c r="D298" s="263"/>
      <c r="K298" s="264"/>
      <c r="T298" s="89"/>
      <c r="U298" s="89"/>
      <c r="V298" s="89"/>
      <c r="W298" s="89"/>
      <c r="X298" s="89"/>
      <c r="Y298" s="89"/>
      <c r="AC298" s="372"/>
      <c r="AD298" s="373"/>
      <c r="AE298" s="372"/>
      <c r="AF298" s="372"/>
      <c r="AG298" s="372"/>
    </row>
    <row r="299" spans="4:33" s="262" customFormat="1" x14ac:dyDescent="0.25">
      <c r="D299" s="263"/>
      <c r="K299" s="264"/>
      <c r="T299" s="89"/>
      <c r="U299" s="89"/>
      <c r="V299" s="89"/>
      <c r="W299" s="89"/>
      <c r="X299" s="89"/>
      <c r="Y299" s="89"/>
      <c r="AC299" s="372"/>
      <c r="AD299" s="373"/>
      <c r="AE299" s="372"/>
      <c r="AF299" s="372"/>
      <c r="AG299" s="372"/>
    </row>
    <row r="300" spans="4:33" s="262" customFormat="1" x14ac:dyDescent="0.25">
      <c r="D300" s="263"/>
      <c r="K300" s="264"/>
      <c r="T300" s="89"/>
      <c r="U300" s="89"/>
      <c r="V300" s="89"/>
      <c r="W300" s="89"/>
      <c r="X300" s="89"/>
      <c r="Y300" s="89"/>
      <c r="AC300" s="372"/>
      <c r="AD300" s="373"/>
      <c r="AE300" s="372"/>
      <c r="AF300" s="372"/>
      <c r="AG300" s="372"/>
    </row>
    <row r="301" spans="4:33" s="262" customFormat="1" x14ac:dyDescent="0.25">
      <c r="D301" s="263"/>
      <c r="K301" s="264"/>
      <c r="T301" s="89"/>
      <c r="U301" s="89"/>
      <c r="V301" s="89"/>
      <c r="W301" s="89"/>
      <c r="X301" s="89"/>
      <c r="Y301" s="89"/>
      <c r="AC301" s="372"/>
      <c r="AD301" s="373"/>
      <c r="AE301" s="372"/>
      <c r="AF301" s="372"/>
      <c r="AG301" s="372"/>
    </row>
    <row r="302" spans="4:33" s="262" customFormat="1" x14ac:dyDescent="0.25">
      <c r="D302" s="263"/>
      <c r="K302" s="264"/>
      <c r="T302" s="89"/>
      <c r="U302" s="89"/>
      <c r="V302" s="89"/>
      <c r="W302" s="89"/>
      <c r="X302" s="89"/>
      <c r="Y302" s="89"/>
      <c r="AC302" s="372"/>
      <c r="AD302" s="373"/>
      <c r="AE302" s="372"/>
      <c r="AF302" s="372"/>
      <c r="AG302" s="372"/>
    </row>
    <row r="303" spans="4:33" s="262" customFormat="1" x14ac:dyDescent="0.25">
      <c r="D303" s="263"/>
      <c r="K303" s="264"/>
      <c r="T303" s="89"/>
      <c r="U303" s="89"/>
      <c r="V303" s="89"/>
      <c r="W303" s="89"/>
      <c r="X303" s="89"/>
      <c r="Y303" s="89"/>
      <c r="AC303" s="372"/>
      <c r="AD303" s="373"/>
      <c r="AE303" s="372"/>
      <c r="AF303" s="372"/>
      <c r="AG303" s="372"/>
    </row>
    <row r="304" spans="4:33" s="262" customFormat="1" x14ac:dyDescent="0.25">
      <c r="D304" s="263"/>
      <c r="K304" s="264"/>
      <c r="T304" s="89"/>
      <c r="U304" s="89"/>
      <c r="V304" s="89"/>
      <c r="W304" s="89"/>
      <c r="X304" s="89"/>
      <c r="Y304" s="89"/>
      <c r="AC304" s="372"/>
      <c r="AD304" s="373"/>
      <c r="AE304" s="372"/>
      <c r="AF304" s="372"/>
      <c r="AG304" s="372"/>
    </row>
    <row r="305" spans="4:33" s="262" customFormat="1" x14ac:dyDescent="0.25">
      <c r="D305" s="263"/>
      <c r="K305" s="264"/>
      <c r="T305" s="89"/>
      <c r="U305" s="89"/>
      <c r="V305" s="89"/>
      <c r="W305" s="89"/>
      <c r="X305" s="89"/>
      <c r="Y305" s="89"/>
      <c r="AC305" s="372"/>
      <c r="AD305" s="373"/>
      <c r="AE305" s="372"/>
      <c r="AF305" s="372"/>
      <c r="AG305" s="372"/>
    </row>
    <row r="306" spans="4:33" s="262" customFormat="1" x14ac:dyDescent="0.25">
      <c r="D306" s="263"/>
      <c r="K306" s="264"/>
      <c r="T306" s="89"/>
      <c r="U306" s="89"/>
      <c r="V306" s="89"/>
      <c r="W306" s="89"/>
      <c r="X306" s="89"/>
      <c r="Y306" s="89"/>
      <c r="AC306" s="372"/>
      <c r="AD306" s="373"/>
      <c r="AE306" s="372"/>
      <c r="AF306" s="372"/>
      <c r="AG306" s="372"/>
    </row>
    <row r="307" spans="4:33" s="262" customFormat="1" x14ac:dyDescent="0.25">
      <c r="D307" s="263"/>
      <c r="K307" s="264"/>
      <c r="T307" s="89"/>
      <c r="U307" s="89"/>
      <c r="V307" s="89"/>
      <c r="W307" s="89"/>
      <c r="X307" s="89"/>
      <c r="Y307" s="89"/>
      <c r="AC307" s="372"/>
      <c r="AD307" s="373"/>
      <c r="AE307" s="372"/>
      <c r="AF307" s="372"/>
      <c r="AG307" s="372"/>
    </row>
    <row r="308" spans="4:33" s="262" customFormat="1" x14ac:dyDescent="0.25">
      <c r="D308" s="263"/>
      <c r="K308" s="264"/>
      <c r="T308" s="89"/>
      <c r="U308" s="89"/>
      <c r="V308" s="89"/>
      <c r="W308" s="89"/>
      <c r="X308" s="89"/>
      <c r="Y308" s="89"/>
      <c r="AC308" s="372"/>
      <c r="AD308" s="373"/>
      <c r="AE308" s="372"/>
      <c r="AF308" s="372"/>
      <c r="AG308" s="372"/>
    </row>
    <row r="309" spans="4:33" s="262" customFormat="1" x14ac:dyDescent="0.25">
      <c r="D309" s="263"/>
      <c r="K309" s="264"/>
      <c r="T309" s="89"/>
      <c r="U309" s="89"/>
      <c r="V309" s="89"/>
      <c r="W309" s="89"/>
      <c r="X309" s="89"/>
      <c r="Y309" s="89"/>
      <c r="AC309" s="372"/>
      <c r="AD309" s="373"/>
      <c r="AE309" s="372"/>
      <c r="AF309" s="372"/>
      <c r="AG309" s="372"/>
    </row>
    <row r="310" spans="4:33" s="262" customFormat="1" x14ac:dyDescent="0.25">
      <c r="D310" s="263"/>
      <c r="K310" s="264"/>
      <c r="T310" s="89"/>
      <c r="U310" s="89"/>
      <c r="V310" s="89"/>
      <c r="W310" s="89"/>
      <c r="X310" s="89"/>
      <c r="Y310" s="89"/>
      <c r="AC310" s="372"/>
      <c r="AD310" s="373"/>
      <c r="AE310" s="372"/>
      <c r="AF310" s="372"/>
      <c r="AG310" s="372"/>
    </row>
    <row r="311" spans="4:33" s="262" customFormat="1" x14ac:dyDescent="0.25">
      <c r="D311" s="263"/>
      <c r="K311" s="264"/>
      <c r="T311" s="89"/>
      <c r="U311" s="89"/>
      <c r="V311" s="89"/>
      <c r="W311" s="89"/>
      <c r="X311" s="89"/>
      <c r="Y311" s="89"/>
      <c r="AC311" s="372"/>
      <c r="AD311" s="373"/>
      <c r="AE311" s="372"/>
      <c r="AF311" s="372"/>
      <c r="AG311" s="372"/>
    </row>
    <row r="312" spans="4:33" s="262" customFormat="1" x14ac:dyDescent="0.25">
      <c r="D312" s="263"/>
      <c r="K312" s="264"/>
      <c r="T312" s="89"/>
      <c r="U312" s="89"/>
      <c r="V312" s="89"/>
      <c r="W312" s="89"/>
      <c r="X312" s="89"/>
      <c r="Y312" s="89"/>
      <c r="AC312" s="372"/>
      <c r="AD312" s="373"/>
      <c r="AE312" s="372"/>
      <c r="AF312" s="372"/>
      <c r="AG312" s="372"/>
    </row>
    <row r="313" spans="4:33" s="262" customFormat="1" x14ac:dyDescent="0.25">
      <c r="D313" s="263"/>
      <c r="K313" s="264"/>
      <c r="T313" s="89"/>
      <c r="U313" s="89"/>
      <c r="V313" s="89"/>
      <c r="W313" s="89"/>
      <c r="X313" s="89"/>
      <c r="Y313" s="89"/>
      <c r="AC313" s="372"/>
      <c r="AD313" s="373"/>
      <c r="AE313" s="372"/>
      <c r="AF313" s="372"/>
      <c r="AG313" s="372"/>
    </row>
    <row r="314" spans="4:33" s="262" customFormat="1" x14ac:dyDescent="0.25">
      <c r="D314" s="263"/>
      <c r="K314" s="264"/>
      <c r="T314" s="89"/>
      <c r="U314" s="89"/>
      <c r="V314" s="89"/>
      <c r="W314" s="89"/>
      <c r="X314" s="89"/>
      <c r="Y314" s="89"/>
      <c r="AC314" s="372"/>
      <c r="AD314" s="373"/>
      <c r="AE314" s="372"/>
      <c r="AF314" s="372"/>
      <c r="AG314" s="372"/>
    </row>
    <row r="315" spans="4:33" s="262" customFormat="1" x14ac:dyDescent="0.25">
      <c r="D315" s="263"/>
      <c r="K315" s="264"/>
      <c r="T315" s="89"/>
      <c r="U315" s="89"/>
      <c r="V315" s="89"/>
      <c r="W315" s="89"/>
      <c r="X315" s="89"/>
      <c r="Y315" s="89"/>
      <c r="AC315" s="372"/>
      <c r="AD315" s="373"/>
      <c r="AE315" s="372"/>
      <c r="AF315" s="372"/>
      <c r="AG315" s="372"/>
    </row>
    <row r="316" spans="4:33" s="262" customFormat="1" x14ac:dyDescent="0.25">
      <c r="D316" s="263"/>
      <c r="K316" s="264"/>
      <c r="T316" s="89"/>
      <c r="U316" s="89"/>
      <c r="V316" s="89"/>
      <c r="W316" s="89"/>
      <c r="X316" s="89"/>
      <c r="Y316" s="89"/>
      <c r="AC316" s="372"/>
      <c r="AD316" s="373"/>
      <c r="AE316" s="372"/>
      <c r="AF316" s="372"/>
      <c r="AG316" s="372"/>
    </row>
    <row r="317" spans="4:33" s="262" customFormat="1" x14ac:dyDescent="0.25">
      <c r="D317" s="263"/>
      <c r="K317" s="264"/>
      <c r="T317" s="89"/>
      <c r="U317" s="89"/>
      <c r="V317" s="89"/>
      <c r="W317" s="89"/>
      <c r="X317" s="89"/>
      <c r="Y317" s="89"/>
      <c r="AC317" s="372"/>
      <c r="AD317" s="373"/>
      <c r="AE317" s="372"/>
      <c r="AF317" s="372"/>
      <c r="AG317" s="372"/>
    </row>
    <row r="318" spans="4:33" s="262" customFormat="1" x14ac:dyDescent="0.25">
      <c r="D318" s="263"/>
      <c r="K318" s="264"/>
      <c r="T318" s="89"/>
      <c r="U318" s="89"/>
      <c r="V318" s="89"/>
      <c r="W318" s="89"/>
      <c r="X318" s="89"/>
      <c r="Y318" s="89"/>
      <c r="AC318" s="372"/>
      <c r="AD318" s="373"/>
      <c r="AE318" s="372"/>
      <c r="AF318" s="372"/>
      <c r="AG318" s="372"/>
    </row>
    <row r="319" spans="4:33" s="262" customFormat="1" x14ac:dyDescent="0.25">
      <c r="D319" s="263"/>
      <c r="K319" s="264"/>
      <c r="T319" s="89"/>
      <c r="U319" s="89"/>
      <c r="V319" s="89"/>
      <c r="W319" s="89"/>
      <c r="X319" s="89"/>
      <c r="Y319" s="89"/>
      <c r="AC319" s="372"/>
      <c r="AD319" s="373"/>
      <c r="AE319" s="372"/>
      <c r="AF319" s="372"/>
      <c r="AG319" s="372"/>
    </row>
    <row r="320" spans="4:33" s="262" customFormat="1" x14ac:dyDescent="0.25">
      <c r="D320" s="263"/>
      <c r="K320" s="264"/>
      <c r="T320" s="89"/>
      <c r="U320" s="89"/>
      <c r="V320" s="89"/>
      <c r="W320" s="89"/>
      <c r="X320" s="89"/>
      <c r="Y320" s="89"/>
      <c r="AC320" s="372"/>
      <c r="AD320" s="373"/>
      <c r="AE320" s="372"/>
      <c r="AF320" s="372"/>
      <c r="AG320" s="372"/>
    </row>
    <row r="321" spans="4:33" s="262" customFormat="1" x14ac:dyDescent="0.25">
      <c r="D321" s="263"/>
      <c r="K321" s="264"/>
      <c r="T321" s="89"/>
      <c r="U321" s="89"/>
      <c r="V321" s="89"/>
      <c r="W321" s="89"/>
      <c r="X321" s="89"/>
      <c r="Y321" s="89"/>
      <c r="AC321" s="372"/>
      <c r="AD321" s="373"/>
      <c r="AE321" s="372"/>
      <c r="AF321" s="372"/>
      <c r="AG321" s="372"/>
    </row>
    <row r="322" spans="4:33" s="262" customFormat="1" x14ac:dyDescent="0.25">
      <c r="D322" s="263"/>
      <c r="K322" s="264"/>
      <c r="T322" s="89"/>
      <c r="U322" s="89"/>
      <c r="V322" s="89"/>
      <c r="W322" s="89"/>
      <c r="X322" s="89"/>
      <c r="Y322" s="89"/>
      <c r="AC322" s="372"/>
      <c r="AD322" s="373"/>
      <c r="AE322" s="372"/>
      <c r="AF322" s="372"/>
      <c r="AG322" s="372"/>
    </row>
    <row r="323" spans="4:33" s="262" customFormat="1" x14ac:dyDescent="0.25">
      <c r="D323" s="263"/>
      <c r="K323" s="264"/>
      <c r="T323" s="89"/>
      <c r="U323" s="89"/>
      <c r="V323" s="89"/>
      <c r="W323" s="89"/>
      <c r="X323" s="89"/>
      <c r="Y323" s="89"/>
      <c r="AC323" s="372"/>
      <c r="AD323" s="373"/>
      <c r="AE323" s="372"/>
      <c r="AF323" s="372"/>
      <c r="AG323" s="372"/>
    </row>
    <row r="324" spans="4:33" s="262" customFormat="1" x14ac:dyDescent="0.25">
      <c r="D324" s="263"/>
      <c r="K324" s="264"/>
      <c r="T324" s="89"/>
      <c r="U324" s="89"/>
      <c r="V324" s="89"/>
      <c r="W324" s="89"/>
      <c r="X324" s="89"/>
      <c r="Y324" s="89"/>
      <c r="AC324" s="372"/>
      <c r="AD324" s="373"/>
      <c r="AE324" s="372"/>
      <c r="AF324" s="372"/>
      <c r="AG324" s="372"/>
    </row>
    <row r="325" spans="4:33" s="262" customFormat="1" x14ac:dyDescent="0.25">
      <c r="D325" s="263"/>
      <c r="K325" s="264"/>
      <c r="T325" s="89"/>
      <c r="U325" s="89"/>
      <c r="V325" s="89"/>
      <c r="W325" s="89"/>
      <c r="X325" s="89"/>
      <c r="Y325" s="89"/>
      <c r="AC325" s="372"/>
      <c r="AD325" s="373"/>
      <c r="AE325" s="372"/>
      <c r="AF325" s="372"/>
      <c r="AG325" s="372"/>
    </row>
    <row r="326" spans="4:33" s="262" customFormat="1" x14ac:dyDescent="0.25">
      <c r="D326" s="263"/>
      <c r="K326" s="264"/>
      <c r="T326" s="89"/>
      <c r="U326" s="89"/>
      <c r="V326" s="89"/>
      <c r="W326" s="89"/>
      <c r="X326" s="89"/>
      <c r="Y326" s="89"/>
      <c r="AC326" s="372"/>
      <c r="AD326" s="373"/>
      <c r="AE326" s="372"/>
      <c r="AF326" s="372"/>
      <c r="AG326" s="372"/>
    </row>
    <row r="327" spans="4:33" s="262" customFormat="1" x14ac:dyDescent="0.25">
      <c r="D327" s="263"/>
      <c r="K327" s="264"/>
      <c r="T327" s="89"/>
      <c r="U327" s="89"/>
      <c r="V327" s="89"/>
      <c r="W327" s="89"/>
      <c r="X327" s="89"/>
      <c r="Y327" s="89"/>
      <c r="AC327" s="372"/>
      <c r="AD327" s="373"/>
      <c r="AE327" s="372"/>
      <c r="AF327" s="372"/>
      <c r="AG327" s="372"/>
    </row>
    <row r="328" spans="4:33" s="262" customFormat="1" x14ac:dyDescent="0.25">
      <c r="D328" s="263"/>
      <c r="K328" s="264"/>
      <c r="T328" s="89"/>
      <c r="U328" s="89"/>
      <c r="V328" s="89"/>
      <c r="W328" s="89"/>
      <c r="X328" s="89"/>
      <c r="Y328" s="89"/>
      <c r="AC328" s="372"/>
      <c r="AD328" s="373"/>
      <c r="AE328" s="372"/>
      <c r="AF328" s="372"/>
      <c r="AG328" s="372"/>
    </row>
    <row r="329" spans="4:33" s="262" customFormat="1" x14ac:dyDescent="0.25">
      <c r="D329" s="263"/>
      <c r="K329" s="264"/>
      <c r="T329" s="89"/>
      <c r="U329" s="89"/>
      <c r="V329" s="89"/>
      <c r="W329" s="89"/>
      <c r="X329" s="89"/>
      <c r="Y329" s="89"/>
      <c r="AC329" s="372"/>
      <c r="AD329" s="373"/>
      <c r="AE329" s="372"/>
      <c r="AF329" s="372"/>
      <c r="AG329" s="372"/>
    </row>
    <row r="330" spans="4:33" s="262" customFormat="1" x14ac:dyDescent="0.25">
      <c r="D330" s="263"/>
      <c r="K330" s="264"/>
      <c r="T330" s="89"/>
      <c r="U330" s="89"/>
      <c r="V330" s="89"/>
      <c r="W330" s="89"/>
      <c r="X330" s="89"/>
      <c r="Y330" s="89"/>
      <c r="AC330" s="372"/>
      <c r="AD330" s="373"/>
      <c r="AE330" s="372"/>
      <c r="AF330" s="372"/>
      <c r="AG330" s="372"/>
    </row>
    <row r="331" spans="4:33" s="262" customFormat="1" x14ac:dyDescent="0.25">
      <c r="D331" s="263"/>
      <c r="K331" s="264"/>
      <c r="T331" s="89"/>
      <c r="U331" s="89"/>
      <c r="V331" s="89"/>
      <c r="W331" s="89"/>
      <c r="X331" s="89"/>
      <c r="Y331" s="89"/>
      <c r="AC331" s="372"/>
      <c r="AD331" s="373"/>
      <c r="AE331" s="372"/>
      <c r="AF331" s="372"/>
      <c r="AG331" s="372"/>
    </row>
    <row r="332" spans="4:33" s="262" customFormat="1" x14ac:dyDescent="0.25">
      <c r="D332" s="263"/>
      <c r="K332" s="264"/>
      <c r="T332" s="89"/>
      <c r="U332" s="89"/>
      <c r="V332" s="89"/>
      <c r="W332" s="89"/>
      <c r="X332" s="89"/>
      <c r="Y332" s="89"/>
      <c r="AC332" s="372"/>
      <c r="AD332" s="373"/>
      <c r="AE332" s="372"/>
      <c r="AF332" s="372"/>
      <c r="AG332" s="372"/>
    </row>
    <row r="333" spans="4:33" s="262" customFormat="1" x14ac:dyDescent="0.25">
      <c r="D333" s="263"/>
      <c r="K333" s="264"/>
      <c r="T333" s="89"/>
      <c r="U333" s="89"/>
      <c r="V333" s="89"/>
      <c r="W333" s="89"/>
      <c r="X333" s="89"/>
      <c r="Y333" s="89"/>
      <c r="AC333" s="372"/>
      <c r="AD333" s="373"/>
      <c r="AE333" s="372"/>
      <c r="AF333" s="372"/>
      <c r="AG333" s="372"/>
    </row>
    <row r="334" spans="4:33" s="262" customFormat="1" x14ac:dyDescent="0.25">
      <c r="D334" s="263"/>
      <c r="K334" s="264"/>
      <c r="T334" s="89"/>
      <c r="U334" s="89"/>
      <c r="V334" s="89"/>
      <c r="W334" s="89"/>
      <c r="X334" s="89"/>
      <c r="Y334" s="89"/>
      <c r="AC334" s="372"/>
      <c r="AD334" s="373"/>
      <c r="AE334" s="372"/>
      <c r="AF334" s="372"/>
      <c r="AG334" s="372"/>
    </row>
    <row r="335" spans="4:33" s="262" customFormat="1" x14ac:dyDescent="0.25">
      <c r="D335" s="263"/>
      <c r="K335" s="264"/>
      <c r="T335" s="89"/>
      <c r="U335" s="89"/>
      <c r="V335" s="89"/>
      <c r="W335" s="89"/>
      <c r="X335" s="89"/>
      <c r="Y335" s="89"/>
      <c r="AC335" s="372"/>
      <c r="AD335" s="373"/>
      <c r="AE335" s="372"/>
      <c r="AF335" s="372"/>
      <c r="AG335" s="372"/>
    </row>
    <row r="336" spans="4:33" s="262" customFormat="1" x14ac:dyDescent="0.25">
      <c r="D336" s="263"/>
      <c r="K336" s="264"/>
      <c r="T336" s="89"/>
      <c r="U336" s="89"/>
      <c r="V336" s="89"/>
      <c r="W336" s="89"/>
      <c r="X336" s="89"/>
      <c r="Y336" s="89"/>
      <c r="AC336" s="372"/>
      <c r="AD336" s="373"/>
      <c r="AE336" s="372"/>
      <c r="AF336" s="372"/>
      <c r="AG336" s="372"/>
    </row>
    <row r="337" spans="4:33" s="262" customFormat="1" x14ac:dyDescent="0.25">
      <c r="D337" s="263"/>
      <c r="K337" s="264"/>
      <c r="T337" s="89"/>
      <c r="U337" s="89"/>
      <c r="V337" s="89"/>
      <c r="W337" s="89"/>
      <c r="X337" s="89"/>
      <c r="Y337" s="89"/>
      <c r="AC337" s="372"/>
      <c r="AD337" s="373"/>
      <c r="AE337" s="372"/>
      <c r="AF337" s="372"/>
      <c r="AG337" s="372"/>
    </row>
    <row r="338" spans="4:33" s="262" customFormat="1" x14ac:dyDescent="0.25">
      <c r="D338" s="263"/>
      <c r="K338" s="264"/>
      <c r="T338" s="89"/>
      <c r="U338" s="89"/>
      <c r="V338" s="89"/>
      <c r="W338" s="89"/>
      <c r="X338" s="89"/>
      <c r="Y338" s="89"/>
      <c r="AC338" s="372"/>
      <c r="AD338" s="373"/>
      <c r="AE338" s="372"/>
      <c r="AF338" s="372"/>
      <c r="AG338" s="372"/>
    </row>
    <row r="339" spans="4:33" s="262" customFormat="1" x14ac:dyDescent="0.25">
      <c r="D339" s="263"/>
      <c r="K339" s="264"/>
      <c r="T339" s="89"/>
      <c r="U339" s="89"/>
      <c r="V339" s="89"/>
      <c r="W339" s="89"/>
      <c r="X339" s="89"/>
      <c r="Y339" s="89"/>
      <c r="AC339" s="372"/>
      <c r="AD339" s="373"/>
      <c r="AE339" s="372"/>
      <c r="AF339" s="372"/>
      <c r="AG339" s="372"/>
    </row>
    <row r="340" spans="4:33" s="262" customFormat="1" x14ac:dyDescent="0.25">
      <c r="D340" s="263"/>
      <c r="K340" s="264"/>
      <c r="T340" s="89"/>
      <c r="U340" s="89"/>
      <c r="V340" s="89"/>
      <c r="W340" s="89"/>
      <c r="X340" s="89"/>
      <c r="Y340" s="89"/>
      <c r="AC340" s="372"/>
      <c r="AD340" s="373"/>
      <c r="AE340" s="372"/>
      <c r="AF340" s="372"/>
      <c r="AG340" s="372"/>
    </row>
    <row r="341" spans="4:33" s="262" customFormat="1" x14ac:dyDescent="0.25">
      <c r="D341" s="263"/>
      <c r="K341" s="264"/>
      <c r="T341" s="89"/>
      <c r="U341" s="89"/>
      <c r="V341" s="89"/>
      <c r="W341" s="89"/>
      <c r="X341" s="89"/>
      <c r="Y341" s="89"/>
      <c r="AC341" s="372"/>
      <c r="AD341" s="373"/>
      <c r="AE341" s="372"/>
      <c r="AF341" s="372"/>
      <c r="AG341" s="372"/>
    </row>
    <row r="342" spans="4:33" s="262" customFormat="1" x14ac:dyDescent="0.25">
      <c r="D342" s="263"/>
      <c r="K342" s="264"/>
      <c r="T342" s="89"/>
      <c r="U342" s="89"/>
      <c r="V342" s="89"/>
      <c r="W342" s="89"/>
      <c r="X342" s="89"/>
      <c r="Y342" s="89"/>
      <c r="AC342" s="372"/>
      <c r="AD342" s="373"/>
      <c r="AE342" s="372"/>
      <c r="AF342" s="372"/>
      <c r="AG342" s="372"/>
    </row>
    <row r="343" spans="4:33" s="262" customFormat="1" x14ac:dyDescent="0.25">
      <c r="D343" s="263"/>
      <c r="K343" s="264"/>
      <c r="T343" s="89"/>
      <c r="U343" s="89"/>
      <c r="V343" s="89"/>
      <c r="W343" s="89"/>
      <c r="X343" s="89"/>
      <c r="Y343" s="89"/>
      <c r="AC343" s="372"/>
      <c r="AD343" s="373"/>
      <c r="AE343" s="372"/>
      <c r="AF343" s="372"/>
      <c r="AG343" s="372"/>
    </row>
    <row r="344" spans="4:33" s="262" customFormat="1" x14ac:dyDescent="0.25">
      <c r="D344" s="263"/>
      <c r="K344" s="264"/>
      <c r="T344" s="89"/>
      <c r="U344" s="89"/>
      <c r="V344" s="89"/>
      <c r="W344" s="89"/>
      <c r="X344" s="89"/>
      <c r="Y344" s="89"/>
      <c r="AC344" s="372"/>
      <c r="AD344" s="373"/>
      <c r="AE344" s="372"/>
      <c r="AF344" s="372"/>
      <c r="AG344" s="372"/>
    </row>
    <row r="345" spans="4:33" s="262" customFormat="1" x14ac:dyDescent="0.25">
      <c r="D345" s="263"/>
      <c r="K345" s="264"/>
      <c r="T345" s="89"/>
      <c r="U345" s="89"/>
      <c r="V345" s="89"/>
      <c r="W345" s="89"/>
      <c r="X345" s="89"/>
      <c r="Y345" s="89"/>
      <c r="AC345" s="372"/>
      <c r="AD345" s="373"/>
      <c r="AE345" s="372"/>
      <c r="AF345" s="372"/>
      <c r="AG345" s="372"/>
    </row>
    <row r="346" spans="4:33" s="262" customFormat="1" x14ac:dyDescent="0.25">
      <c r="D346" s="263"/>
      <c r="K346" s="264"/>
      <c r="T346" s="89"/>
      <c r="U346" s="89"/>
      <c r="V346" s="89"/>
      <c r="W346" s="89"/>
      <c r="X346" s="89"/>
      <c r="Y346" s="89"/>
      <c r="AC346" s="372"/>
      <c r="AD346" s="373"/>
      <c r="AE346" s="372"/>
      <c r="AF346" s="372"/>
      <c r="AG346" s="372"/>
    </row>
    <row r="347" spans="4:33" s="262" customFormat="1" x14ac:dyDescent="0.25">
      <c r="D347" s="263"/>
      <c r="K347" s="264"/>
      <c r="T347" s="89"/>
      <c r="U347" s="89"/>
      <c r="V347" s="89"/>
      <c r="W347" s="89"/>
      <c r="X347" s="89"/>
      <c r="Y347" s="89"/>
      <c r="AC347" s="372"/>
      <c r="AD347" s="373"/>
      <c r="AE347" s="372"/>
      <c r="AF347" s="372"/>
      <c r="AG347" s="372"/>
    </row>
    <row r="348" spans="4:33" s="262" customFormat="1" x14ac:dyDescent="0.25">
      <c r="D348" s="263"/>
      <c r="K348" s="264"/>
      <c r="T348" s="89"/>
      <c r="U348" s="89"/>
      <c r="V348" s="89"/>
      <c r="W348" s="89"/>
      <c r="X348" s="89"/>
      <c r="Y348" s="89"/>
      <c r="AC348" s="372"/>
      <c r="AD348" s="373"/>
      <c r="AE348" s="372"/>
      <c r="AF348" s="372"/>
      <c r="AG348" s="372"/>
    </row>
    <row r="349" spans="4:33" s="262" customFormat="1" x14ac:dyDescent="0.25">
      <c r="D349" s="263"/>
      <c r="K349" s="264"/>
      <c r="T349" s="89"/>
      <c r="U349" s="89"/>
      <c r="V349" s="89"/>
      <c r="W349" s="89"/>
      <c r="X349" s="89"/>
      <c r="Y349" s="89"/>
      <c r="AC349" s="372"/>
      <c r="AD349" s="373"/>
      <c r="AE349" s="372"/>
      <c r="AF349" s="372"/>
      <c r="AG349" s="372"/>
    </row>
    <row r="350" spans="4:33" s="262" customFormat="1" x14ac:dyDescent="0.25">
      <c r="D350" s="263"/>
      <c r="K350" s="264"/>
      <c r="T350" s="89"/>
      <c r="U350" s="89"/>
      <c r="V350" s="89"/>
      <c r="W350" s="89"/>
      <c r="X350" s="89"/>
      <c r="Y350" s="89"/>
      <c r="AC350" s="372"/>
      <c r="AD350" s="373"/>
      <c r="AE350" s="372"/>
      <c r="AF350" s="372"/>
      <c r="AG350" s="372"/>
    </row>
    <row r="351" spans="4:33" s="262" customFormat="1" x14ac:dyDescent="0.25">
      <c r="D351" s="263"/>
      <c r="K351" s="264"/>
      <c r="T351" s="89"/>
      <c r="U351" s="89"/>
      <c r="V351" s="89"/>
      <c r="W351" s="89"/>
      <c r="X351" s="89"/>
      <c r="Y351" s="89"/>
      <c r="AC351" s="372"/>
      <c r="AD351" s="373"/>
      <c r="AE351" s="372"/>
      <c r="AF351" s="372"/>
      <c r="AG351" s="372"/>
    </row>
    <row r="352" spans="4:33" s="262" customFormat="1" x14ac:dyDescent="0.25">
      <c r="D352" s="263"/>
      <c r="K352" s="264"/>
      <c r="T352" s="89"/>
      <c r="U352" s="89"/>
      <c r="V352" s="89"/>
      <c r="W352" s="89"/>
      <c r="X352" s="89"/>
      <c r="Y352" s="89"/>
      <c r="AC352" s="372"/>
      <c r="AD352" s="373"/>
      <c r="AE352" s="372"/>
      <c r="AF352" s="372"/>
      <c r="AG352" s="372"/>
    </row>
    <row r="353" spans="4:33" s="262" customFormat="1" x14ac:dyDescent="0.25">
      <c r="D353" s="263"/>
      <c r="K353" s="264"/>
      <c r="T353" s="89"/>
      <c r="U353" s="89"/>
      <c r="V353" s="89"/>
      <c r="W353" s="89"/>
      <c r="X353" s="89"/>
      <c r="Y353" s="89"/>
      <c r="AC353" s="372"/>
      <c r="AD353" s="373"/>
      <c r="AE353" s="372"/>
      <c r="AF353" s="372"/>
      <c r="AG353" s="372"/>
    </row>
    <row r="354" spans="4:33" s="262" customFormat="1" x14ac:dyDescent="0.25">
      <c r="D354" s="263"/>
      <c r="K354" s="264"/>
      <c r="T354" s="89"/>
      <c r="U354" s="89"/>
      <c r="V354" s="89"/>
      <c r="W354" s="89"/>
      <c r="X354" s="89"/>
      <c r="Y354" s="89"/>
      <c r="AC354" s="372"/>
      <c r="AD354" s="373"/>
      <c r="AE354" s="372"/>
      <c r="AF354" s="372"/>
      <c r="AG354" s="372"/>
    </row>
    <row r="355" spans="4:33" s="262" customFormat="1" x14ac:dyDescent="0.25">
      <c r="D355" s="263"/>
      <c r="K355" s="264"/>
      <c r="T355" s="89"/>
      <c r="U355" s="89"/>
      <c r="V355" s="89"/>
      <c r="W355" s="89"/>
      <c r="X355" s="89"/>
      <c r="Y355" s="89"/>
      <c r="AC355" s="372"/>
      <c r="AD355" s="373"/>
      <c r="AE355" s="372"/>
      <c r="AF355" s="372"/>
      <c r="AG355" s="372"/>
    </row>
    <row r="356" spans="4:33" s="262" customFormat="1" x14ac:dyDescent="0.25">
      <c r="D356" s="263"/>
      <c r="K356" s="264"/>
      <c r="T356" s="89"/>
      <c r="U356" s="89"/>
      <c r="V356" s="89"/>
      <c r="W356" s="89"/>
      <c r="X356" s="89"/>
      <c r="Y356" s="89"/>
      <c r="AC356" s="372"/>
      <c r="AD356" s="373"/>
      <c r="AE356" s="372"/>
      <c r="AF356" s="372"/>
      <c r="AG356" s="372"/>
    </row>
    <row r="357" spans="4:33" s="262" customFormat="1" x14ac:dyDescent="0.25">
      <c r="D357" s="263"/>
      <c r="K357" s="264"/>
      <c r="T357" s="89"/>
      <c r="U357" s="89"/>
      <c r="V357" s="89"/>
      <c r="W357" s="89"/>
      <c r="X357" s="89"/>
      <c r="Y357" s="89"/>
      <c r="AC357" s="372"/>
      <c r="AD357" s="373"/>
      <c r="AE357" s="372"/>
      <c r="AF357" s="372"/>
      <c r="AG357" s="372"/>
    </row>
    <row r="358" spans="4:33" s="262" customFormat="1" x14ac:dyDescent="0.25">
      <c r="D358" s="263"/>
      <c r="K358" s="264"/>
      <c r="T358" s="89"/>
      <c r="U358" s="89"/>
      <c r="V358" s="89"/>
      <c r="W358" s="89"/>
      <c r="X358" s="89"/>
      <c r="Y358" s="89"/>
      <c r="AC358" s="372"/>
      <c r="AD358" s="373"/>
      <c r="AE358" s="372"/>
      <c r="AF358" s="372"/>
      <c r="AG358" s="372"/>
    </row>
    <row r="359" spans="4:33" s="262" customFormat="1" x14ac:dyDescent="0.25">
      <c r="D359" s="263"/>
      <c r="K359" s="264"/>
      <c r="T359" s="89"/>
      <c r="U359" s="89"/>
      <c r="V359" s="89"/>
      <c r="W359" s="89"/>
      <c r="X359" s="89"/>
      <c r="Y359" s="89"/>
      <c r="AC359" s="372"/>
      <c r="AD359" s="373"/>
      <c r="AE359" s="372"/>
      <c r="AF359" s="372"/>
      <c r="AG359" s="372"/>
    </row>
    <row r="360" spans="4:33" s="262" customFormat="1" x14ac:dyDescent="0.25">
      <c r="D360" s="263"/>
      <c r="K360" s="264"/>
      <c r="T360" s="89"/>
      <c r="U360" s="89"/>
      <c r="V360" s="89"/>
      <c r="W360" s="89"/>
      <c r="X360" s="89"/>
      <c r="Y360" s="89"/>
      <c r="AC360" s="372"/>
      <c r="AD360" s="373"/>
      <c r="AE360" s="372"/>
      <c r="AF360" s="372"/>
      <c r="AG360" s="372"/>
    </row>
    <row r="361" spans="4:33" s="262" customFormat="1" x14ac:dyDescent="0.25">
      <c r="D361" s="263"/>
      <c r="K361" s="264"/>
      <c r="T361" s="89"/>
      <c r="U361" s="89"/>
      <c r="V361" s="89"/>
      <c r="W361" s="89"/>
      <c r="X361" s="89"/>
      <c r="Y361" s="89"/>
      <c r="AC361" s="372"/>
      <c r="AD361" s="373"/>
      <c r="AE361" s="372"/>
      <c r="AF361" s="372"/>
      <c r="AG361" s="372"/>
    </row>
    <row r="362" spans="4:33" s="262" customFormat="1" x14ac:dyDescent="0.25">
      <c r="D362" s="263"/>
      <c r="K362" s="264"/>
      <c r="T362" s="89"/>
      <c r="U362" s="89"/>
      <c r="V362" s="89"/>
      <c r="W362" s="89"/>
      <c r="X362" s="89"/>
      <c r="Y362" s="89"/>
      <c r="AC362" s="372"/>
      <c r="AD362" s="373"/>
      <c r="AE362" s="372"/>
      <c r="AF362" s="372"/>
      <c r="AG362" s="372"/>
    </row>
    <row r="363" spans="4:33" s="262" customFormat="1" x14ac:dyDescent="0.25">
      <c r="D363" s="263"/>
      <c r="K363" s="264"/>
      <c r="T363" s="89"/>
      <c r="U363" s="89"/>
      <c r="V363" s="89"/>
      <c r="W363" s="89"/>
      <c r="X363" s="89"/>
      <c r="Y363" s="89"/>
      <c r="AC363" s="372"/>
      <c r="AD363" s="373"/>
      <c r="AE363" s="372"/>
      <c r="AF363" s="372"/>
      <c r="AG363" s="372"/>
    </row>
    <row r="364" spans="4:33" s="262" customFormat="1" x14ac:dyDescent="0.25">
      <c r="D364" s="263"/>
      <c r="K364" s="264"/>
      <c r="T364" s="89"/>
      <c r="U364" s="89"/>
      <c r="V364" s="89"/>
      <c r="W364" s="89"/>
      <c r="X364" s="89"/>
      <c r="Y364" s="89"/>
      <c r="AC364" s="372"/>
      <c r="AD364" s="373"/>
      <c r="AE364" s="372"/>
      <c r="AF364" s="372"/>
      <c r="AG364" s="372"/>
    </row>
    <row r="365" spans="4:33" s="262" customFormat="1" x14ac:dyDescent="0.25">
      <c r="D365" s="263"/>
      <c r="K365" s="264"/>
      <c r="T365" s="89"/>
      <c r="U365" s="89"/>
      <c r="V365" s="89"/>
      <c r="W365" s="89"/>
      <c r="X365" s="89"/>
      <c r="Y365" s="89"/>
      <c r="AC365" s="372"/>
      <c r="AD365" s="373"/>
      <c r="AE365" s="372"/>
      <c r="AF365" s="372"/>
      <c r="AG365" s="372"/>
    </row>
    <row r="366" spans="4:33" s="262" customFormat="1" x14ac:dyDescent="0.25">
      <c r="D366" s="263"/>
      <c r="K366" s="264"/>
      <c r="T366" s="89"/>
      <c r="U366" s="89"/>
      <c r="V366" s="89"/>
      <c r="W366" s="89"/>
      <c r="X366" s="89"/>
      <c r="Y366" s="89"/>
      <c r="AC366" s="372"/>
      <c r="AD366" s="373"/>
      <c r="AE366" s="372"/>
      <c r="AF366" s="372"/>
      <c r="AG366" s="372"/>
    </row>
    <row r="367" spans="4:33" s="262" customFormat="1" x14ac:dyDescent="0.25">
      <c r="D367" s="263"/>
      <c r="K367" s="264"/>
      <c r="T367" s="89"/>
      <c r="U367" s="89"/>
      <c r="V367" s="89"/>
      <c r="W367" s="89"/>
      <c r="X367" s="89"/>
      <c r="Y367" s="89"/>
      <c r="AC367" s="372"/>
      <c r="AD367" s="373"/>
      <c r="AE367" s="372"/>
      <c r="AF367" s="372"/>
      <c r="AG367" s="372"/>
    </row>
    <row r="368" spans="4:33" s="262" customFormat="1" x14ac:dyDescent="0.25">
      <c r="D368" s="263"/>
      <c r="K368" s="264"/>
      <c r="T368" s="89"/>
      <c r="U368" s="89"/>
      <c r="V368" s="89"/>
      <c r="W368" s="89"/>
      <c r="X368" s="89"/>
      <c r="Y368" s="89"/>
      <c r="AC368" s="372"/>
      <c r="AD368" s="373"/>
      <c r="AE368" s="372"/>
      <c r="AF368" s="372"/>
      <c r="AG368" s="372"/>
    </row>
    <row r="369" spans="4:33" s="262" customFormat="1" x14ac:dyDescent="0.25">
      <c r="D369" s="263"/>
      <c r="K369" s="264"/>
      <c r="T369" s="89"/>
      <c r="U369" s="89"/>
      <c r="V369" s="89"/>
      <c r="W369" s="89"/>
      <c r="X369" s="89"/>
      <c r="Y369" s="89"/>
      <c r="AC369" s="372"/>
      <c r="AD369" s="373"/>
      <c r="AE369" s="372"/>
      <c r="AF369" s="372"/>
      <c r="AG369" s="372"/>
    </row>
    <row r="370" spans="4:33" s="262" customFormat="1" x14ac:dyDescent="0.25">
      <c r="D370" s="263"/>
      <c r="K370" s="264"/>
      <c r="T370" s="89"/>
      <c r="U370" s="89"/>
      <c r="V370" s="89"/>
      <c r="W370" s="89"/>
      <c r="X370" s="89"/>
      <c r="Y370" s="89"/>
      <c r="AC370" s="372"/>
      <c r="AD370" s="373"/>
      <c r="AE370" s="372"/>
      <c r="AF370" s="372"/>
      <c r="AG370" s="372"/>
    </row>
    <row r="371" spans="4:33" s="262" customFormat="1" x14ac:dyDescent="0.25">
      <c r="D371" s="263"/>
      <c r="K371" s="264"/>
      <c r="T371" s="89"/>
      <c r="U371" s="89"/>
      <c r="V371" s="89"/>
      <c r="W371" s="89"/>
      <c r="X371" s="89"/>
      <c r="Y371" s="89"/>
      <c r="AC371" s="372"/>
      <c r="AD371" s="373"/>
      <c r="AE371" s="372"/>
      <c r="AF371" s="372"/>
      <c r="AG371" s="372"/>
    </row>
    <row r="372" spans="4:33" s="262" customFormat="1" x14ac:dyDescent="0.25">
      <c r="D372" s="263"/>
      <c r="K372" s="264"/>
      <c r="T372" s="89"/>
      <c r="U372" s="89"/>
      <c r="V372" s="89"/>
      <c r="W372" s="89"/>
      <c r="X372" s="89"/>
      <c r="Y372" s="89"/>
      <c r="AC372" s="372"/>
      <c r="AD372" s="373"/>
      <c r="AE372" s="372"/>
      <c r="AF372" s="372"/>
      <c r="AG372" s="372"/>
    </row>
    <row r="373" spans="4:33" s="262" customFormat="1" x14ac:dyDescent="0.25">
      <c r="D373" s="263"/>
      <c r="K373" s="264"/>
      <c r="T373" s="89"/>
      <c r="U373" s="89"/>
      <c r="V373" s="89"/>
      <c r="W373" s="89"/>
      <c r="X373" s="89"/>
      <c r="Y373" s="89"/>
      <c r="AC373" s="372"/>
      <c r="AD373" s="373"/>
      <c r="AE373" s="372"/>
      <c r="AF373" s="372"/>
      <c r="AG373" s="372"/>
    </row>
    <row r="374" spans="4:33" s="262" customFormat="1" x14ac:dyDescent="0.25">
      <c r="D374" s="263"/>
      <c r="K374" s="264"/>
      <c r="T374" s="89"/>
      <c r="U374" s="89"/>
      <c r="V374" s="89"/>
      <c r="W374" s="89"/>
      <c r="X374" s="89"/>
      <c r="Y374" s="89"/>
      <c r="AC374" s="372"/>
      <c r="AD374" s="373"/>
      <c r="AE374" s="372"/>
      <c r="AF374" s="372"/>
      <c r="AG374" s="372"/>
    </row>
    <row r="375" spans="4:33" s="262" customFormat="1" x14ac:dyDescent="0.25">
      <c r="D375" s="263"/>
      <c r="K375" s="264"/>
      <c r="T375" s="89"/>
      <c r="U375" s="89"/>
      <c r="V375" s="89"/>
      <c r="W375" s="89"/>
      <c r="X375" s="89"/>
      <c r="Y375" s="89"/>
      <c r="AC375" s="372"/>
      <c r="AD375" s="373"/>
      <c r="AE375" s="372"/>
      <c r="AF375" s="372"/>
      <c r="AG375" s="372"/>
    </row>
    <row r="376" spans="4:33" s="262" customFormat="1" x14ac:dyDescent="0.25">
      <c r="D376" s="263"/>
      <c r="K376" s="264"/>
      <c r="T376" s="89"/>
      <c r="U376" s="89"/>
      <c r="V376" s="89"/>
      <c r="W376" s="89"/>
      <c r="X376" s="89"/>
      <c r="Y376" s="89"/>
      <c r="AC376" s="372"/>
      <c r="AD376" s="373"/>
      <c r="AE376" s="372"/>
      <c r="AF376" s="372"/>
      <c r="AG376" s="372"/>
    </row>
    <row r="377" spans="4:33" s="262" customFormat="1" x14ac:dyDescent="0.25">
      <c r="D377" s="263"/>
      <c r="K377" s="264"/>
      <c r="T377" s="89"/>
      <c r="U377" s="89"/>
      <c r="V377" s="89"/>
      <c r="W377" s="89"/>
      <c r="X377" s="89"/>
      <c r="Y377" s="89"/>
      <c r="AC377" s="372"/>
      <c r="AD377" s="373"/>
      <c r="AE377" s="372"/>
      <c r="AF377" s="372"/>
      <c r="AG377" s="372"/>
    </row>
    <row r="378" spans="4:33" s="262" customFormat="1" x14ac:dyDescent="0.25">
      <c r="D378" s="263"/>
      <c r="K378" s="264"/>
      <c r="T378" s="89"/>
      <c r="U378" s="89"/>
      <c r="V378" s="89"/>
      <c r="W378" s="89"/>
      <c r="X378" s="89"/>
      <c r="Y378" s="89"/>
      <c r="AC378" s="372"/>
      <c r="AD378" s="373"/>
      <c r="AE378" s="372"/>
      <c r="AF378" s="372"/>
      <c r="AG378" s="372"/>
    </row>
    <row r="379" spans="4:33" s="262" customFormat="1" x14ac:dyDescent="0.25">
      <c r="D379" s="263"/>
      <c r="K379" s="264"/>
      <c r="T379" s="89"/>
      <c r="U379" s="89"/>
      <c r="V379" s="89"/>
      <c r="W379" s="89"/>
      <c r="X379" s="89"/>
      <c r="Y379" s="89"/>
      <c r="AC379" s="372"/>
      <c r="AD379" s="373"/>
      <c r="AE379" s="372"/>
      <c r="AF379" s="372"/>
      <c r="AG379" s="372"/>
    </row>
    <row r="380" spans="4:33" s="262" customFormat="1" x14ac:dyDescent="0.25">
      <c r="D380" s="263"/>
      <c r="K380" s="264"/>
      <c r="T380" s="89"/>
      <c r="U380" s="89"/>
      <c r="V380" s="89"/>
      <c r="W380" s="89"/>
      <c r="X380" s="89"/>
      <c r="Y380" s="89"/>
      <c r="AC380" s="372"/>
      <c r="AD380" s="373"/>
      <c r="AE380" s="372"/>
      <c r="AF380" s="372"/>
      <c r="AG380" s="372"/>
    </row>
    <row r="381" spans="4:33" s="262" customFormat="1" x14ac:dyDescent="0.25">
      <c r="D381" s="263"/>
      <c r="K381" s="264"/>
      <c r="T381" s="89"/>
      <c r="U381" s="89"/>
      <c r="V381" s="89"/>
      <c r="W381" s="89"/>
      <c r="X381" s="89"/>
      <c r="Y381" s="89"/>
      <c r="AC381" s="372"/>
      <c r="AD381" s="373"/>
      <c r="AE381" s="372"/>
      <c r="AF381" s="372"/>
      <c r="AG381" s="372"/>
    </row>
    <row r="382" spans="4:33" s="262" customFormat="1" x14ac:dyDescent="0.25">
      <c r="D382" s="263"/>
      <c r="K382" s="264"/>
      <c r="T382" s="89"/>
      <c r="U382" s="89"/>
      <c r="V382" s="89"/>
      <c r="W382" s="89"/>
      <c r="X382" s="89"/>
      <c r="Y382" s="89"/>
      <c r="AC382" s="372"/>
      <c r="AD382" s="373"/>
      <c r="AE382" s="372"/>
      <c r="AF382" s="372"/>
      <c r="AG382" s="372"/>
    </row>
    <row r="383" spans="4:33" s="262" customFormat="1" x14ac:dyDescent="0.25">
      <c r="D383" s="263"/>
      <c r="K383" s="264"/>
      <c r="T383" s="89"/>
      <c r="U383" s="89"/>
      <c r="V383" s="89"/>
      <c r="W383" s="89"/>
      <c r="X383" s="89"/>
      <c r="Y383" s="89"/>
      <c r="AC383" s="372"/>
      <c r="AD383" s="373"/>
      <c r="AE383" s="372"/>
      <c r="AF383" s="372"/>
      <c r="AG383" s="372"/>
    </row>
    <row r="384" spans="4:33" s="262" customFormat="1" x14ac:dyDescent="0.25">
      <c r="D384" s="263"/>
      <c r="K384" s="264"/>
      <c r="T384" s="89"/>
      <c r="U384" s="89"/>
      <c r="V384" s="89"/>
      <c r="W384" s="89"/>
      <c r="X384" s="89"/>
      <c r="Y384" s="89"/>
      <c r="AC384" s="372"/>
      <c r="AD384" s="373"/>
      <c r="AE384" s="372"/>
      <c r="AF384" s="372"/>
      <c r="AG384" s="372"/>
    </row>
    <row r="385" spans="4:33" s="262" customFormat="1" x14ac:dyDescent="0.25">
      <c r="D385" s="263"/>
      <c r="K385" s="264"/>
      <c r="T385" s="89"/>
      <c r="U385" s="89"/>
      <c r="V385" s="89"/>
      <c r="W385" s="89"/>
      <c r="X385" s="89"/>
      <c r="Y385" s="89"/>
      <c r="AC385" s="372"/>
      <c r="AD385" s="373"/>
      <c r="AE385" s="372"/>
      <c r="AF385" s="372"/>
      <c r="AG385" s="372"/>
    </row>
    <row r="386" spans="4:33" s="262" customFormat="1" x14ac:dyDescent="0.25">
      <c r="D386" s="263"/>
      <c r="K386" s="264"/>
      <c r="T386" s="89"/>
      <c r="U386" s="89"/>
      <c r="V386" s="89"/>
      <c r="W386" s="89"/>
      <c r="X386" s="89"/>
      <c r="Y386" s="89"/>
      <c r="AC386" s="372"/>
      <c r="AD386" s="373"/>
      <c r="AE386" s="372"/>
      <c r="AF386" s="372"/>
      <c r="AG386" s="372"/>
    </row>
    <row r="387" spans="4:33" s="262" customFormat="1" x14ac:dyDescent="0.25">
      <c r="D387" s="263"/>
      <c r="K387" s="264"/>
      <c r="T387" s="89"/>
      <c r="U387" s="89"/>
      <c r="V387" s="89"/>
      <c r="W387" s="89"/>
      <c r="X387" s="89"/>
      <c r="Y387" s="89"/>
      <c r="AC387" s="372"/>
      <c r="AD387" s="373"/>
      <c r="AE387" s="372"/>
      <c r="AF387" s="372"/>
      <c r="AG387" s="372"/>
    </row>
    <row r="388" spans="4:33" s="262" customFormat="1" x14ac:dyDescent="0.25">
      <c r="D388" s="263"/>
      <c r="K388" s="264"/>
      <c r="T388" s="89"/>
      <c r="U388" s="89"/>
      <c r="V388" s="89"/>
      <c r="W388" s="89"/>
      <c r="X388" s="89"/>
      <c r="Y388" s="89"/>
      <c r="AC388" s="372"/>
      <c r="AD388" s="373"/>
      <c r="AE388" s="372"/>
      <c r="AF388" s="372"/>
      <c r="AG388" s="372"/>
    </row>
    <row r="389" spans="4:33" s="262" customFormat="1" x14ac:dyDescent="0.25">
      <c r="D389" s="263"/>
      <c r="K389" s="264"/>
      <c r="T389" s="89"/>
      <c r="U389" s="89"/>
      <c r="V389" s="89"/>
      <c r="W389" s="89"/>
      <c r="X389" s="89"/>
      <c r="Y389" s="89"/>
      <c r="AC389" s="372"/>
      <c r="AD389" s="373"/>
      <c r="AE389" s="372"/>
      <c r="AF389" s="372"/>
      <c r="AG389" s="372"/>
    </row>
    <row r="390" spans="4:33" s="262" customFormat="1" x14ac:dyDescent="0.25">
      <c r="D390" s="263"/>
      <c r="K390" s="264"/>
      <c r="T390" s="89"/>
      <c r="U390" s="89"/>
      <c r="V390" s="89"/>
      <c r="W390" s="89"/>
      <c r="X390" s="89"/>
      <c r="Y390" s="89"/>
      <c r="AC390" s="372"/>
      <c r="AD390" s="373"/>
      <c r="AE390" s="372"/>
      <c r="AF390" s="372"/>
      <c r="AG390" s="372"/>
    </row>
    <row r="391" spans="4:33" s="262" customFormat="1" x14ac:dyDescent="0.25">
      <c r="D391" s="263"/>
      <c r="K391" s="264"/>
      <c r="T391" s="89"/>
      <c r="U391" s="89"/>
      <c r="V391" s="89"/>
      <c r="W391" s="89"/>
      <c r="X391" s="89"/>
      <c r="Y391" s="89"/>
      <c r="AC391" s="372"/>
      <c r="AD391" s="373"/>
      <c r="AE391" s="372"/>
      <c r="AF391" s="372"/>
      <c r="AG391" s="372"/>
    </row>
    <row r="392" spans="4:33" s="262" customFormat="1" x14ac:dyDescent="0.25">
      <c r="D392" s="263"/>
      <c r="K392" s="264"/>
      <c r="T392" s="89"/>
      <c r="U392" s="89"/>
      <c r="V392" s="89"/>
      <c r="W392" s="89"/>
      <c r="X392" s="89"/>
      <c r="Y392" s="89"/>
      <c r="AC392" s="372"/>
      <c r="AD392" s="373"/>
      <c r="AE392" s="372"/>
      <c r="AF392" s="372"/>
      <c r="AG392" s="372"/>
    </row>
    <row r="393" spans="4:33" s="262" customFormat="1" x14ac:dyDescent="0.25">
      <c r="D393" s="263"/>
      <c r="K393" s="264"/>
      <c r="T393" s="89"/>
      <c r="U393" s="89"/>
      <c r="V393" s="89"/>
      <c r="W393" s="89"/>
      <c r="X393" s="89"/>
      <c r="Y393" s="89"/>
      <c r="AC393" s="372"/>
      <c r="AD393" s="373"/>
      <c r="AE393" s="372"/>
      <c r="AF393" s="372"/>
      <c r="AG393" s="372"/>
    </row>
    <row r="394" spans="4:33" s="262" customFormat="1" x14ac:dyDescent="0.25">
      <c r="D394" s="263"/>
      <c r="K394" s="264"/>
      <c r="T394" s="89"/>
      <c r="U394" s="89"/>
      <c r="V394" s="89"/>
      <c r="W394" s="89"/>
      <c r="X394" s="89"/>
      <c r="Y394" s="89"/>
      <c r="AC394" s="372"/>
      <c r="AD394" s="373"/>
      <c r="AE394" s="372"/>
      <c r="AF394" s="372"/>
      <c r="AG394" s="372"/>
    </row>
    <row r="395" spans="4:33" s="262" customFormat="1" x14ac:dyDescent="0.25">
      <c r="D395" s="263"/>
      <c r="K395" s="264"/>
      <c r="T395" s="89"/>
      <c r="U395" s="89"/>
      <c r="V395" s="89"/>
      <c r="W395" s="89"/>
      <c r="X395" s="89"/>
      <c r="Y395" s="89"/>
      <c r="AC395" s="372"/>
      <c r="AD395" s="373"/>
      <c r="AE395" s="372"/>
      <c r="AF395" s="372"/>
      <c r="AG395" s="372"/>
    </row>
    <row r="396" spans="4:33" s="262" customFormat="1" x14ac:dyDescent="0.25">
      <c r="D396" s="263"/>
      <c r="K396" s="264"/>
      <c r="T396" s="89"/>
      <c r="U396" s="89"/>
      <c r="V396" s="89"/>
      <c r="W396" s="89"/>
      <c r="X396" s="89"/>
      <c r="Y396" s="89"/>
      <c r="AC396" s="372"/>
      <c r="AD396" s="373"/>
      <c r="AE396" s="372"/>
      <c r="AF396" s="372"/>
      <c r="AG396" s="372"/>
    </row>
    <row r="397" spans="4:33" s="262" customFormat="1" x14ac:dyDescent="0.25">
      <c r="D397" s="263"/>
      <c r="K397" s="264"/>
      <c r="T397" s="89"/>
      <c r="U397" s="89"/>
      <c r="V397" s="89"/>
      <c r="W397" s="89"/>
      <c r="X397" s="89"/>
      <c r="Y397" s="89"/>
      <c r="AC397" s="372"/>
      <c r="AD397" s="373"/>
      <c r="AE397" s="372"/>
      <c r="AF397" s="372"/>
      <c r="AG397" s="372"/>
    </row>
    <row r="398" spans="4:33" s="262" customFormat="1" x14ac:dyDescent="0.25">
      <c r="D398" s="263"/>
      <c r="K398" s="264"/>
      <c r="T398" s="89"/>
      <c r="U398" s="89"/>
      <c r="V398" s="89"/>
      <c r="W398" s="89"/>
      <c r="X398" s="89"/>
      <c r="Y398" s="89"/>
      <c r="AC398" s="372"/>
      <c r="AD398" s="373"/>
      <c r="AE398" s="372"/>
      <c r="AF398" s="372"/>
      <c r="AG398" s="372"/>
    </row>
    <row r="399" spans="4:33" s="262" customFormat="1" x14ac:dyDescent="0.25">
      <c r="D399" s="263"/>
      <c r="K399" s="264"/>
      <c r="T399" s="89"/>
      <c r="U399" s="89"/>
      <c r="V399" s="89"/>
      <c r="W399" s="89"/>
      <c r="X399" s="89"/>
      <c r="Y399" s="89"/>
      <c r="AC399" s="372"/>
      <c r="AD399" s="373"/>
      <c r="AE399" s="372"/>
      <c r="AF399" s="372"/>
      <c r="AG399" s="372"/>
    </row>
    <row r="400" spans="4:33" s="262" customFormat="1" x14ac:dyDescent="0.25">
      <c r="D400" s="263"/>
      <c r="K400" s="264"/>
      <c r="T400" s="89"/>
      <c r="U400" s="89"/>
      <c r="V400" s="89"/>
      <c r="W400" s="89"/>
      <c r="X400" s="89"/>
      <c r="Y400" s="89"/>
      <c r="AC400" s="372"/>
      <c r="AD400" s="373"/>
      <c r="AE400" s="372"/>
      <c r="AF400" s="372"/>
      <c r="AG400" s="372"/>
    </row>
    <row r="401" spans="4:33" s="262" customFormat="1" x14ac:dyDescent="0.25">
      <c r="D401" s="263"/>
      <c r="K401" s="264"/>
      <c r="T401" s="89"/>
      <c r="U401" s="89"/>
      <c r="V401" s="89"/>
      <c r="W401" s="89"/>
      <c r="X401" s="89"/>
      <c r="Y401" s="89"/>
      <c r="AC401" s="372"/>
      <c r="AD401" s="373"/>
      <c r="AE401" s="372"/>
      <c r="AF401" s="372"/>
      <c r="AG401" s="372"/>
    </row>
    <row r="402" spans="4:33" s="262" customFormat="1" x14ac:dyDescent="0.25">
      <c r="D402" s="263"/>
      <c r="K402" s="264"/>
      <c r="T402" s="89"/>
      <c r="U402" s="89"/>
      <c r="V402" s="89"/>
      <c r="W402" s="89"/>
      <c r="X402" s="89"/>
      <c r="Y402" s="89"/>
      <c r="AC402" s="372"/>
      <c r="AD402" s="373"/>
      <c r="AE402" s="372"/>
      <c r="AF402" s="372"/>
      <c r="AG402" s="372"/>
    </row>
    <row r="403" spans="4:33" s="262" customFormat="1" x14ac:dyDescent="0.25">
      <c r="D403" s="263"/>
      <c r="K403" s="264"/>
      <c r="T403" s="89"/>
      <c r="U403" s="89"/>
      <c r="V403" s="89"/>
      <c r="W403" s="89"/>
      <c r="X403" s="89"/>
      <c r="Y403" s="89"/>
      <c r="AC403" s="372"/>
      <c r="AD403" s="373"/>
      <c r="AE403" s="372"/>
      <c r="AF403" s="372"/>
      <c r="AG403" s="372"/>
    </row>
    <row r="404" spans="4:33" s="262" customFormat="1" x14ac:dyDescent="0.25">
      <c r="D404" s="263"/>
      <c r="K404" s="264"/>
      <c r="T404" s="89"/>
      <c r="U404" s="89"/>
      <c r="V404" s="89"/>
      <c r="W404" s="89"/>
      <c r="X404" s="89"/>
      <c r="Y404" s="89"/>
      <c r="AC404" s="372"/>
      <c r="AD404" s="373"/>
      <c r="AE404" s="372"/>
      <c r="AF404" s="372"/>
      <c r="AG404" s="372"/>
    </row>
    <row r="405" spans="4:33" s="262" customFormat="1" x14ac:dyDescent="0.25">
      <c r="D405" s="263"/>
      <c r="K405" s="264"/>
      <c r="T405" s="89"/>
      <c r="U405" s="89"/>
      <c r="V405" s="89"/>
      <c r="W405" s="89"/>
      <c r="X405" s="89"/>
      <c r="Y405" s="89"/>
      <c r="AC405" s="372"/>
      <c r="AD405" s="373"/>
      <c r="AE405" s="372"/>
      <c r="AF405" s="372"/>
      <c r="AG405" s="372"/>
    </row>
    <row r="406" spans="4:33" s="262" customFormat="1" x14ac:dyDescent="0.25">
      <c r="D406" s="263"/>
      <c r="K406" s="264"/>
      <c r="T406" s="89"/>
      <c r="U406" s="89"/>
      <c r="V406" s="89"/>
      <c r="W406" s="89"/>
      <c r="X406" s="89"/>
      <c r="Y406" s="89"/>
      <c r="AC406" s="372"/>
      <c r="AD406" s="373"/>
      <c r="AE406" s="372"/>
      <c r="AF406" s="372"/>
      <c r="AG406" s="372"/>
    </row>
    <row r="407" spans="4:33" s="262" customFormat="1" x14ac:dyDescent="0.25">
      <c r="D407" s="263"/>
      <c r="K407" s="264"/>
      <c r="T407" s="89"/>
      <c r="U407" s="89"/>
      <c r="V407" s="89"/>
      <c r="W407" s="89"/>
      <c r="X407" s="89"/>
      <c r="Y407" s="89"/>
      <c r="AC407" s="372"/>
      <c r="AD407" s="373"/>
      <c r="AE407" s="372"/>
      <c r="AF407" s="372"/>
      <c r="AG407" s="372"/>
    </row>
    <row r="408" spans="4:33" s="262" customFormat="1" x14ac:dyDescent="0.25">
      <c r="D408" s="263"/>
      <c r="K408" s="264"/>
      <c r="T408" s="89"/>
      <c r="U408" s="89"/>
      <c r="V408" s="89"/>
      <c r="W408" s="89"/>
      <c r="X408" s="89"/>
      <c r="Y408" s="89"/>
      <c r="AC408" s="372"/>
      <c r="AD408" s="373"/>
      <c r="AE408" s="372"/>
      <c r="AF408" s="372"/>
      <c r="AG408" s="372"/>
    </row>
    <row r="409" spans="4:33" s="262" customFormat="1" x14ac:dyDescent="0.25">
      <c r="D409" s="263"/>
      <c r="K409" s="264"/>
      <c r="T409" s="89"/>
      <c r="U409" s="89"/>
      <c r="V409" s="89"/>
      <c r="W409" s="89"/>
      <c r="X409" s="89"/>
      <c r="Y409" s="89"/>
      <c r="AC409" s="372"/>
      <c r="AD409" s="373"/>
      <c r="AE409" s="372"/>
      <c r="AF409" s="372"/>
      <c r="AG409" s="372"/>
    </row>
    <row r="410" spans="4:33" s="262" customFormat="1" x14ac:dyDescent="0.25">
      <c r="D410" s="263"/>
      <c r="K410" s="264"/>
      <c r="T410" s="89"/>
      <c r="U410" s="89"/>
      <c r="V410" s="89"/>
      <c r="W410" s="89"/>
      <c r="X410" s="89"/>
      <c r="Y410" s="89"/>
      <c r="AC410" s="372"/>
      <c r="AD410" s="373"/>
      <c r="AE410" s="372"/>
      <c r="AF410" s="372"/>
      <c r="AG410" s="372"/>
    </row>
    <row r="411" spans="4:33" s="262" customFormat="1" x14ac:dyDescent="0.25">
      <c r="D411" s="263"/>
      <c r="K411" s="264"/>
      <c r="T411" s="89"/>
      <c r="U411" s="89"/>
      <c r="V411" s="89"/>
      <c r="W411" s="89"/>
      <c r="X411" s="89"/>
      <c r="Y411" s="89"/>
      <c r="AC411" s="372"/>
      <c r="AD411" s="373"/>
      <c r="AE411" s="372"/>
      <c r="AF411" s="372"/>
      <c r="AG411" s="372"/>
    </row>
    <row r="412" spans="4:33" s="262" customFormat="1" x14ac:dyDescent="0.25">
      <c r="D412" s="263"/>
      <c r="K412" s="264"/>
      <c r="T412" s="89"/>
      <c r="U412" s="89"/>
      <c r="V412" s="89"/>
      <c r="W412" s="89"/>
      <c r="X412" s="89"/>
      <c r="Y412" s="89"/>
      <c r="AC412" s="372"/>
      <c r="AD412" s="373"/>
      <c r="AE412" s="372"/>
      <c r="AF412" s="372"/>
      <c r="AG412" s="372"/>
    </row>
    <row r="413" spans="4:33" s="262" customFormat="1" x14ac:dyDescent="0.25">
      <c r="D413" s="263"/>
      <c r="K413" s="264"/>
      <c r="T413" s="89"/>
      <c r="U413" s="89"/>
      <c r="V413" s="89"/>
      <c r="W413" s="89"/>
      <c r="X413" s="89"/>
      <c r="Y413" s="89"/>
      <c r="AC413" s="372"/>
      <c r="AD413" s="373"/>
      <c r="AE413" s="372"/>
      <c r="AF413" s="372"/>
      <c r="AG413" s="372"/>
    </row>
    <row r="414" spans="4:33" s="262" customFormat="1" x14ac:dyDescent="0.25">
      <c r="D414" s="263"/>
      <c r="K414" s="264"/>
      <c r="T414" s="89"/>
      <c r="U414" s="89"/>
      <c r="V414" s="89"/>
      <c r="W414" s="89"/>
      <c r="X414" s="89"/>
      <c r="Y414" s="89"/>
      <c r="AC414" s="372"/>
      <c r="AD414" s="373"/>
      <c r="AE414" s="372"/>
      <c r="AF414" s="372"/>
      <c r="AG414" s="372"/>
    </row>
    <row r="415" spans="4:33" s="262" customFormat="1" x14ac:dyDescent="0.25">
      <c r="D415" s="263"/>
      <c r="K415" s="264"/>
      <c r="T415" s="89"/>
      <c r="U415" s="89"/>
      <c r="V415" s="89"/>
      <c r="W415" s="89"/>
      <c r="X415" s="89"/>
      <c r="Y415" s="89"/>
      <c r="AC415" s="372"/>
      <c r="AD415" s="373"/>
      <c r="AE415" s="372"/>
      <c r="AF415" s="372"/>
      <c r="AG415" s="372"/>
    </row>
    <row r="416" spans="4:33" s="262" customFormat="1" x14ac:dyDescent="0.25">
      <c r="D416" s="263"/>
      <c r="K416" s="264"/>
      <c r="T416" s="89"/>
      <c r="U416" s="89"/>
      <c r="V416" s="89"/>
      <c r="W416" s="89"/>
      <c r="X416" s="89"/>
      <c r="Y416" s="89"/>
      <c r="AC416" s="372"/>
      <c r="AD416" s="373"/>
      <c r="AE416" s="372"/>
      <c r="AF416" s="372"/>
      <c r="AG416" s="372"/>
    </row>
    <row r="417" spans="4:33" s="262" customFormat="1" x14ac:dyDescent="0.25">
      <c r="D417" s="263"/>
      <c r="K417" s="264"/>
      <c r="T417" s="89"/>
      <c r="U417" s="89"/>
      <c r="V417" s="89"/>
      <c r="W417" s="89"/>
      <c r="X417" s="89"/>
      <c r="Y417" s="89"/>
      <c r="AC417" s="372"/>
      <c r="AD417" s="373"/>
      <c r="AE417" s="372"/>
      <c r="AF417" s="372"/>
      <c r="AG417" s="372"/>
    </row>
    <row r="418" spans="4:33" s="262" customFormat="1" x14ac:dyDescent="0.25">
      <c r="D418" s="263"/>
      <c r="K418" s="264"/>
      <c r="T418" s="89"/>
      <c r="U418" s="89"/>
      <c r="V418" s="89"/>
      <c r="W418" s="89"/>
      <c r="X418" s="89"/>
      <c r="Y418" s="89"/>
      <c r="AC418" s="372"/>
      <c r="AD418" s="373"/>
      <c r="AE418" s="372"/>
      <c r="AF418" s="372"/>
      <c r="AG418" s="372"/>
    </row>
    <row r="419" spans="4:33" s="262" customFormat="1" x14ac:dyDescent="0.25">
      <c r="D419" s="263"/>
      <c r="K419" s="264"/>
      <c r="T419" s="89"/>
      <c r="U419" s="89"/>
      <c r="V419" s="89"/>
      <c r="W419" s="89"/>
      <c r="X419" s="89"/>
      <c r="Y419" s="89"/>
      <c r="AC419" s="372"/>
      <c r="AD419" s="373"/>
      <c r="AE419" s="372"/>
      <c r="AF419" s="372"/>
      <c r="AG419" s="372"/>
    </row>
    <row r="420" spans="4:33" s="262" customFormat="1" x14ac:dyDescent="0.25">
      <c r="D420" s="263"/>
      <c r="K420" s="264"/>
      <c r="T420" s="89"/>
      <c r="U420" s="89"/>
      <c r="V420" s="89"/>
      <c r="W420" s="89"/>
      <c r="X420" s="89"/>
      <c r="Y420" s="89"/>
      <c r="AC420" s="372"/>
      <c r="AD420" s="373"/>
      <c r="AE420" s="372"/>
      <c r="AF420" s="372"/>
      <c r="AG420" s="372"/>
    </row>
    <row r="421" spans="4:33" s="262" customFormat="1" x14ac:dyDescent="0.25">
      <c r="D421" s="263"/>
      <c r="K421" s="264"/>
      <c r="T421" s="89"/>
      <c r="U421" s="89"/>
      <c r="V421" s="89"/>
      <c r="W421" s="89"/>
      <c r="X421" s="89"/>
      <c r="Y421" s="89"/>
      <c r="AC421" s="372"/>
      <c r="AD421" s="373"/>
      <c r="AE421" s="372"/>
      <c r="AF421" s="372"/>
      <c r="AG421" s="372"/>
    </row>
    <row r="422" spans="4:33" s="262" customFormat="1" x14ac:dyDescent="0.25">
      <c r="D422" s="263"/>
      <c r="K422" s="264"/>
      <c r="T422" s="89"/>
      <c r="U422" s="89"/>
      <c r="V422" s="89"/>
      <c r="W422" s="89"/>
      <c r="X422" s="89"/>
      <c r="Y422" s="89"/>
      <c r="AC422" s="372"/>
      <c r="AD422" s="373"/>
      <c r="AE422" s="372"/>
      <c r="AF422" s="372"/>
      <c r="AG422" s="372"/>
    </row>
    <row r="423" spans="4:33" s="262" customFormat="1" x14ac:dyDescent="0.25">
      <c r="D423" s="263"/>
      <c r="K423" s="264"/>
      <c r="T423" s="89"/>
      <c r="U423" s="89"/>
      <c r="V423" s="89"/>
      <c r="W423" s="89"/>
      <c r="X423" s="89"/>
      <c r="Y423" s="89"/>
      <c r="AC423" s="372"/>
      <c r="AD423" s="373"/>
      <c r="AE423" s="372"/>
      <c r="AF423" s="372"/>
      <c r="AG423" s="372"/>
    </row>
    <row r="424" spans="4:33" s="262" customFormat="1" x14ac:dyDescent="0.25">
      <c r="D424" s="263"/>
      <c r="K424" s="264"/>
      <c r="T424" s="89"/>
      <c r="U424" s="89"/>
      <c r="V424" s="89"/>
      <c r="W424" s="89"/>
      <c r="X424" s="89"/>
      <c r="Y424" s="89"/>
      <c r="AC424" s="372"/>
      <c r="AD424" s="373"/>
      <c r="AE424" s="372"/>
      <c r="AF424" s="372"/>
      <c r="AG424" s="372"/>
    </row>
    <row r="425" spans="4:33" s="262" customFormat="1" x14ac:dyDescent="0.25">
      <c r="D425" s="263"/>
      <c r="K425" s="264"/>
      <c r="T425" s="89"/>
      <c r="U425" s="89"/>
      <c r="V425" s="89"/>
      <c r="W425" s="89"/>
      <c r="X425" s="89"/>
      <c r="Y425" s="89"/>
      <c r="AC425" s="372"/>
      <c r="AD425" s="373"/>
      <c r="AE425" s="372"/>
      <c r="AF425" s="372"/>
      <c r="AG425" s="372"/>
    </row>
    <row r="426" spans="4:33" s="262" customFormat="1" x14ac:dyDescent="0.25">
      <c r="D426" s="263"/>
      <c r="K426" s="264"/>
      <c r="T426" s="89"/>
      <c r="U426" s="89"/>
      <c r="V426" s="89"/>
      <c r="W426" s="89"/>
      <c r="X426" s="89"/>
      <c r="Y426" s="89"/>
      <c r="AC426" s="372"/>
      <c r="AD426" s="373"/>
      <c r="AE426" s="372"/>
      <c r="AF426" s="372"/>
      <c r="AG426" s="372"/>
    </row>
    <row r="427" spans="4:33" s="262" customFormat="1" x14ac:dyDescent="0.25">
      <c r="D427" s="263"/>
      <c r="K427" s="264"/>
      <c r="T427" s="89"/>
      <c r="U427" s="89"/>
      <c r="V427" s="89"/>
      <c r="W427" s="89"/>
      <c r="X427" s="89"/>
      <c r="Y427" s="89"/>
      <c r="AC427" s="372"/>
      <c r="AD427" s="373"/>
      <c r="AE427" s="372"/>
      <c r="AF427" s="372"/>
      <c r="AG427" s="372"/>
    </row>
    <row r="428" spans="4:33" s="262" customFormat="1" x14ac:dyDescent="0.25">
      <c r="D428" s="263"/>
      <c r="K428" s="264"/>
      <c r="T428" s="89"/>
      <c r="U428" s="89"/>
      <c r="V428" s="89"/>
      <c r="W428" s="89"/>
      <c r="X428" s="89"/>
      <c r="Y428" s="89"/>
      <c r="AC428" s="372"/>
      <c r="AD428" s="373"/>
      <c r="AE428" s="372"/>
      <c r="AF428" s="372"/>
      <c r="AG428" s="372"/>
    </row>
    <row r="429" spans="4:33" s="262" customFormat="1" x14ac:dyDescent="0.25">
      <c r="D429" s="263"/>
      <c r="K429" s="264"/>
      <c r="T429" s="89"/>
      <c r="U429" s="89"/>
      <c r="V429" s="89"/>
      <c r="W429" s="89"/>
      <c r="X429" s="89"/>
      <c r="Y429" s="89"/>
      <c r="AC429" s="372"/>
      <c r="AD429" s="373"/>
      <c r="AE429" s="372"/>
      <c r="AF429" s="372"/>
      <c r="AG429" s="372"/>
    </row>
    <row r="430" spans="4:33" s="262" customFormat="1" x14ac:dyDescent="0.25">
      <c r="D430" s="263"/>
      <c r="K430" s="264"/>
      <c r="T430" s="89"/>
      <c r="U430" s="89"/>
      <c r="V430" s="89"/>
      <c r="W430" s="89"/>
      <c r="X430" s="89"/>
      <c r="Y430" s="89"/>
      <c r="AC430" s="372"/>
      <c r="AD430" s="373"/>
      <c r="AE430" s="372"/>
      <c r="AF430" s="372"/>
      <c r="AG430" s="372"/>
    </row>
    <row r="431" spans="4:33" s="262" customFormat="1" x14ac:dyDescent="0.25">
      <c r="D431" s="263"/>
      <c r="K431" s="264"/>
      <c r="T431" s="89"/>
      <c r="U431" s="89"/>
      <c r="V431" s="89"/>
      <c r="W431" s="89"/>
      <c r="X431" s="89"/>
      <c r="Y431" s="89"/>
      <c r="AC431" s="372"/>
      <c r="AD431" s="373"/>
      <c r="AE431" s="372"/>
      <c r="AF431" s="372"/>
      <c r="AG431" s="372"/>
    </row>
    <row r="432" spans="4:33" s="262" customFormat="1" x14ac:dyDescent="0.25">
      <c r="D432" s="263"/>
      <c r="K432" s="264"/>
      <c r="T432" s="89"/>
      <c r="U432" s="89"/>
      <c r="V432" s="89"/>
      <c r="W432" s="89"/>
      <c r="X432" s="89"/>
      <c r="Y432" s="89"/>
      <c r="AC432" s="372"/>
      <c r="AD432" s="373"/>
      <c r="AE432" s="372"/>
      <c r="AF432" s="372"/>
      <c r="AG432" s="372"/>
    </row>
    <row r="433" spans="4:33" s="262" customFormat="1" x14ac:dyDescent="0.25">
      <c r="D433" s="263"/>
      <c r="K433" s="264"/>
      <c r="T433" s="89"/>
      <c r="U433" s="89"/>
      <c r="V433" s="89"/>
      <c r="W433" s="89"/>
      <c r="X433" s="89"/>
      <c r="Y433" s="89"/>
      <c r="AC433" s="372"/>
      <c r="AD433" s="373"/>
      <c r="AE433" s="372"/>
      <c r="AF433" s="372"/>
      <c r="AG433" s="372"/>
    </row>
    <row r="434" spans="4:33" s="262" customFormat="1" x14ac:dyDescent="0.25">
      <c r="D434" s="263"/>
      <c r="K434" s="264"/>
      <c r="T434" s="89"/>
      <c r="U434" s="89"/>
      <c r="V434" s="89"/>
      <c r="W434" s="89"/>
      <c r="X434" s="89"/>
      <c r="Y434" s="89"/>
      <c r="AC434" s="372"/>
      <c r="AD434" s="373"/>
      <c r="AE434" s="372"/>
      <c r="AF434" s="372"/>
      <c r="AG434" s="372"/>
    </row>
    <row r="435" spans="4:33" s="262" customFormat="1" x14ac:dyDescent="0.25">
      <c r="D435" s="263"/>
      <c r="K435" s="264"/>
      <c r="T435" s="89"/>
      <c r="U435" s="89"/>
      <c r="V435" s="89"/>
      <c r="W435" s="89"/>
      <c r="X435" s="89"/>
      <c r="Y435" s="89"/>
      <c r="AC435" s="372"/>
      <c r="AD435" s="373"/>
      <c r="AE435" s="372"/>
      <c r="AF435" s="372"/>
      <c r="AG435" s="372"/>
    </row>
    <row r="436" spans="4:33" s="262" customFormat="1" x14ac:dyDescent="0.25">
      <c r="D436" s="263"/>
      <c r="K436" s="264"/>
      <c r="T436" s="89"/>
      <c r="U436" s="89"/>
      <c r="V436" s="89"/>
      <c r="W436" s="89"/>
      <c r="X436" s="89"/>
      <c r="Y436" s="89"/>
      <c r="AC436" s="372"/>
      <c r="AD436" s="373"/>
      <c r="AE436" s="372"/>
      <c r="AF436" s="372"/>
      <c r="AG436" s="372"/>
    </row>
    <row r="437" spans="4:33" s="262" customFormat="1" x14ac:dyDescent="0.25">
      <c r="D437" s="263"/>
      <c r="K437" s="264"/>
      <c r="T437" s="89"/>
      <c r="U437" s="89"/>
      <c r="V437" s="89"/>
      <c r="W437" s="89"/>
      <c r="X437" s="89"/>
      <c r="Y437" s="89"/>
      <c r="AC437" s="372"/>
      <c r="AD437" s="373"/>
      <c r="AE437" s="372"/>
      <c r="AF437" s="372"/>
      <c r="AG437" s="372"/>
    </row>
    <row r="438" spans="4:33" s="262" customFormat="1" x14ac:dyDescent="0.25">
      <c r="D438" s="263"/>
      <c r="K438" s="264"/>
      <c r="T438" s="89"/>
      <c r="U438" s="89"/>
      <c r="V438" s="89"/>
      <c r="W438" s="89"/>
      <c r="X438" s="89"/>
      <c r="Y438" s="89"/>
      <c r="AC438" s="372"/>
      <c r="AD438" s="373"/>
      <c r="AE438" s="372"/>
      <c r="AF438" s="372"/>
      <c r="AG438" s="372"/>
    </row>
    <row r="439" spans="4:33" s="262" customFormat="1" x14ac:dyDescent="0.25">
      <c r="D439" s="263"/>
      <c r="K439" s="264"/>
      <c r="T439" s="89"/>
      <c r="U439" s="89"/>
      <c r="V439" s="89"/>
      <c r="W439" s="89"/>
      <c r="X439" s="89"/>
      <c r="Y439" s="89"/>
      <c r="AC439" s="372"/>
      <c r="AD439" s="373"/>
      <c r="AE439" s="372"/>
      <c r="AF439" s="372"/>
      <c r="AG439" s="372"/>
    </row>
    <row r="440" spans="4:33" s="262" customFormat="1" x14ac:dyDescent="0.25">
      <c r="D440" s="263"/>
      <c r="K440" s="264"/>
      <c r="T440" s="89"/>
      <c r="U440" s="89"/>
      <c r="V440" s="89"/>
      <c r="W440" s="89"/>
      <c r="X440" s="89"/>
      <c r="Y440" s="89"/>
      <c r="AC440" s="372"/>
      <c r="AD440" s="373"/>
      <c r="AE440" s="372"/>
      <c r="AF440" s="372"/>
      <c r="AG440" s="372"/>
    </row>
    <row r="441" spans="4:33" s="262" customFormat="1" x14ac:dyDescent="0.25">
      <c r="D441" s="263"/>
      <c r="K441" s="264"/>
      <c r="T441" s="89"/>
      <c r="U441" s="89"/>
      <c r="V441" s="89"/>
      <c r="W441" s="89"/>
      <c r="X441" s="89"/>
      <c r="Y441" s="89"/>
      <c r="AC441" s="372"/>
      <c r="AD441" s="373"/>
      <c r="AE441" s="372"/>
      <c r="AF441" s="372"/>
      <c r="AG441" s="372"/>
    </row>
    <row r="442" spans="4:33" s="262" customFormat="1" x14ac:dyDescent="0.25">
      <c r="D442" s="263"/>
      <c r="K442" s="264"/>
      <c r="T442" s="89"/>
      <c r="U442" s="89"/>
      <c r="V442" s="89"/>
      <c r="W442" s="89"/>
      <c r="X442" s="89"/>
      <c r="Y442" s="89"/>
      <c r="AC442" s="372"/>
      <c r="AD442" s="373"/>
      <c r="AE442" s="372"/>
      <c r="AF442" s="372"/>
      <c r="AG442" s="372"/>
    </row>
    <row r="443" spans="4:33" s="262" customFormat="1" x14ac:dyDescent="0.25">
      <c r="D443" s="263"/>
      <c r="K443" s="264"/>
      <c r="T443" s="89"/>
      <c r="U443" s="89"/>
      <c r="V443" s="89"/>
      <c r="W443" s="89"/>
      <c r="X443" s="89"/>
      <c r="Y443" s="89"/>
      <c r="AC443" s="372"/>
      <c r="AD443" s="373"/>
      <c r="AE443" s="372"/>
      <c r="AF443" s="372"/>
      <c r="AG443" s="372"/>
    </row>
    <row r="444" spans="4:33" s="262" customFormat="1" x14ac:dyDescent="0.25">
      <c r="D444" s="263"/>
      <c r="K444" s="264"/>
      <c r="T444" s="89"/>
      <c r="U444" s="89"/>
      <c r="V444" s="89"/>
      <c r="W444" s="89"/>
      <c r="X444" s="89"/>
      <c r="Y444" s="89"/>
      <c r="AC444" s="372"/>
      <c r="AD444" s="373"/>
      <c r="AE444" s="372"/>
      <c r="AF444" s="372"/>
      <c r="AG444" s="372"/>
    </row>
    <row r="445" spans="4:33" s="262" customFormat="1" x14ac:dyDescent="0.25">
      <c r="D445" s="263"/>
      <c r="K445" s="264"/>
      <c r="T445" s="89"/>
      <c r="U445" s="89"/>
      <c r="V445" s="89"/>
      <c r="W445" s="89"/>
      <c r="X445" s="89"/>
      <c r="Y445" s="89"/>
      <c r="AC445" s="372"/>
      <c r="AD445" s="373"/>
      <c r="AE445" s="372"/>
      <c r="AF445" s="372"/>
      <c r="AG445" s="372"/>
    </row>
    <row r="446" spans="4:33" s="262" customFormat="1" x14ac:dyDescent="0.25">
      <c r="D446" s="263"/>
      <c r="K446" s="264"/>
      <c r="T446" s="89"/>
      <c r="U446" s="89"/>
      <c r="V446" s="89"/>
      <c r="W446" s="89"/>
      <c r="X446" s="89"/>
      <c r="Y446" s="89"/>
      <c r="AC446" s="372"/>
      <c r="AD446" s="373"/>
      <c r="AE446" s="372"/>
      <c r="AF446" s="372"/>
      <c r="AG446" s="372"/>
    </row>
    <row r="447" spans="4:33" s="262" customFormat="1" x14ac:dyDescent="0.25">
      <c r="D447" s="263"/>
      <c r="K447" s="264"/>
      <c r="T447" s="89"/>
      <c r="U447" s="89"/>
      <c r="V447" s="89"/>
      <c r="W447" s="89"/>
      <c r="X447" s="89"/>
      <c r="Y447" s="89"/>
      <c r="AC447" s="372"/>
      <c r="AD447" s="373"/>
      <c r="AE447" s="372"/>
      <c r="AF447" s="372"/>
      <c r="AG447" s="372"/>
    </row>
    <row r="448" spans="4:33" s="262" customFormat="1" x14ac:dyDescent="0.25">
      <c r="D448" s="263"/>
      <c r="K448" s="264"/>
      <c r="T448" s="89"/>
      <c r="U448" s="89"/>
      <c r="V448" s="89"/>
      <c r="W448" s="89"/>
      <c r="X448" s="89"/>
      <c r="Y448" s="89"/>
      <c r="AC448" s="372"/>
      <c r="AD448" s="373"/>
      <c r="AE448" s="372"/>
      <c r="AF448" s="372"/>
      <c r="AG448" s="372"/>
    </row>
    <row r="449" spans="4:33" s="262" customFormat="1" x14ac:dyDescent="0.25">
      <c r="D449" s="263"/>
      <c r="K449" s="264"/>
      <c r="T449" s="89"/>
      <c r="U449" s="89"/>
      <c r="V449" s="89"/>
      <c r="W449" s="89"/>
      <c r="X449" s="89"/>
      <c r="Y449" s="89"/>
      <c r="AC449" s="372"/>
      <c r="AD449" s="373"/>
      <c r="AE449" s="372"/>
      <c r="AF449" s="372"/>
      <c r="AG449" s="372"/>
    </row>
    <row r="450" spans="4:33" s="262" customFormat="1" x14ac:dyDescent="0.25">
      <c r="D450" s="263"/>
      <c r="K450" s="264"/>
      <c r="T450" s="89"/>
      <c r="U450" s="89"/>
      <c r="V450" s="89"/>
      <c r="W450" s="89"/>
      <c r="X450" s="89"/>
      <c r="Y450" s="89"/>
      <c r="AC450" s="372"/>
      <c r="AD450" s="373"/>
      <c r="AE450" s="372"/>
      <c r="AF450" s="372"/>
      <c r="AG450" s="372"/>
    </row>
    <row r="451" spans="4:33" s="262" customFormat="1" x14ac:dyDescent="0.25">
      <c r="D451" s="263"/>
      <c r="K451" s="264"/>
      <c r="T451" s="89"/>
      <c r="U451" s="89"/>
      <c r="V451" s="89"/>
      <c r="W451" s="89"/>
      <c r="X451" s="89"/>
      <c r="Y451" s="89"/>
      <c r="AC451" s="372"/>
      <c r="AD451" s="373"/>
      <c r="AE451" s="372"/>
      <c r="AF451" s="372"/>
      <c r="AG451" s="372"/>
    </row>
    <row r="452" spans="4:33" s="262" customFormat="1" x14ac:dyDescent="0.25">
      <c r="D452" s="263"/>
      <c r="K452" s="264"/>
      <c r="T452" s="89"/>
      <c r="U452" s="89"/>
      <c r="V452" s="89"/>
      <c r="W452" s="89"/>
      <c r="X452" s="89"/>
      <c r="Y452" s="89"/>
      <c r="AC452" s="372"/>
      <c r="AD452" s="373"/>
      <c r="AE452" s="372"/>
      <c r="AF452" s="372"/>
      <c r="AG452" s="372"/>
    </row>
    <row r="453" spans="4:33" s="262" customFormat="1" x14ac:dyDescent="0.25">
      <c r="D453" s="263"/>
      <c r="K453" s="264"/>
      <c r="T453" s="89"/>
      <c r="U453" s="89"/>
      <c r="V453" s="89"/>
      <c r="W453" s="89"/>
      <c r="X453" s="89"/>
      <c r="Y453" s="89"/>
      <c r="AC453" s="372"/>
      <c r="AD453" s="373"/>
      <c r="AE453" s="372"/>
      <c r="AF453" s="372"/>
      <c r="AG453" s="372"/>
    </row>
    <row r="454" spans="4:33" s="262" customFormat="1" x14ac:dyDescent="0.25">
      <c r="D454" s="263"/>
      <c r="K454" s="264"/>
      <c r="T454" s="89"/>
      <c r="U454" s="89"/>
      <c r="V454" s="89"/>
      <c r="W454" s="89"/>
      <c r="X454" s="89"/>
      <c r="Y454" s="89"/>
      <c r="AC454" s="372"/>
      <c r="AD454" s="373"/>
      <c r="AE454" s="372"/>
      <c r="AF454" s="372"/>
      <c r="AG454" s="372"/>
    </row>
    <row r="455" spans="4:33" s="262" customFormat="1" x14ac:dyDescent="0.25">
      <c r="D455" s="263"/>
      <c r="K455" s="264"/>
      <c r="T455" s="89"/>
      <c r="U455" s="89"/>
      <c r="V455" s="89"/>
      <c r="W455" s="89"/>
      <c r="X455" s="89"/>
      <c r="Y455" s="89"/>
      <c r="AC455" s="372"/>
      <c r="AD455" s="373"/>
      <c r="AE455" s="372"/>
      <c r="AF455" s="372"/>
      <c r="AG455" s="372"/>
    </row>
    <row r="456" spans="4:33" s="262" customFormat="1" x14ac:dyDescent="0.25">
      <c r="D456" s="263"/>
      <c r="K456" s="264"/>
      <c r="T456" s="89"/>
      <c r="U456" s="89"/>
      <c r="V456" s="89"/>
      <c r="W456" s="89"/>
      <c r="X456" s="89"/>
      <c r="Y456" s="89"/>
      <c r="AC456" s="372"/>
      <c r="AD456" s="373"/>
      <c r="AE456" s="372"/>
      <c r="AF456" s="372"/>
      <c r="AG456" s="372"/>
    </row>
    <row r="457" spans="4:33" s="262" customFormat="1" x14ac:dyDescent="0.25">
      <c r="D457" s="263"/>
      <c r="K457" s="264"/>
      <c r="T457" s="89"/>
      <c r="U457" s="89"/>
      <c r="V457" s="89"/>
      <c r="W457" s="89"/>
      <c r="X457" s="89"/>
      <c r="Y457" s="89"/>
      <c r="AC457" s="372"/>
      <c r="AD457" s="373"/>
      <c r="AE457" s="372"/>
      <c r="AF457" s="372"/>
      <c r="AG457" s="372"/>
    </row>
    <row r="458" spans="4:33" s="262" customFormat="1" x14ac:dyDescent="0.25">
      <c r="D458" s="263"/>
      <c r="K458" s="264"/>
      <c r="T458" s="89"/>
      <c r="U458" s="89"/>
      <c r="V458" s="89"/>
      <c r="W458" s="89"/>
      <c r="X458" s="89"/>
      <c r="Y458" s="89"/>
      <c r="AC458" s="372"/>
      <c r="AD458" s="373"/>
      <c r="AE458" s="372"/>
      <c r="AF458" s="372"/>
      <c r="AG458" s="372"/>
    </row>
    <row r="459" spans="4:33" s="262" customFormat="1" x14ac:dyDescent="0.25">
      <c r="D459" s="263"/>
      <c r="K459" s="264"/>
      <c r="T459" s="89"/>
      <c r="U459" s="89"/>
      <c r="V459" s="89"/>
      <c r="W459" s="89"/>
      <c r="X459" s="89"/>
      <c r="Y459" s="89"/>
      <c r="AC459" s="372"/>
      <c r="AD459" s="373"/>
      <c r="AE459" s="372"/>
      <c r="AF459" s="372"/>
      <c r="AG459" s="372"/>
    </row>
    <row r="460" spans="4:33" s="262" customFormat="1" x14ac:dyDescent="0.25">
      <c r="D460" s="263"/>
      <c r="K460" s="264"/>
      <c r="T460" s="89"/>
      <c r="U460" s="89"/>
      <c r="V460" s="89"/>
      <c r="W460" s="89"/>
      <c r="X460" s="89"/>
      <c r="Y460" s="89"/>
      <c r="AC460" s="372"/>
      <c r="AD460" s="373"/>
      <c r="AE460" s="372"/>
      <c r="AF460" s="372"/>
      <c r="AG460" s="372"/>
    </row>
    <row r="461" spans="4:33" s="262" customFormat="1" x14ac:dyDescent="0.25">
      <c r="D461" s="263"/>
      <c r="K461" s="264"/>
      <c r="T461" s="89"/>
      <c r="U461" s="89"/>
      <c r="V461" s="89"/>
      <c r="W461" s="89"/>
      <c r="X461" s="89"/>
      <c r="Y461" s="89"/>
      <c r="AC461" s="372"/>
      <c r="AD461" s="373"/>
      <c r="AE461" s="372"/>
      <c r="AF461" s="372"/>
      <c r="AG461" s="372"/>
    </row>
    <row r="462" spans="4:33" s="262" customFormat="1" x14ac:dyDescent="0.25">
      <c r="D462" s="263"/>
      <c r="K462" s="264"/>
      <c r="T462" s="89"/>
      <c r="U462" s="89"/>
      <c r="V462" s="89"/>
      <c r="W462" s="89"/>
      <c r="X462" s="89"/>
      <c r="Y462" s="89"/>
      <c r="AC462" s="372"/>
      <c r="AD462" s="373"/>
      <c r="AE462" s="372"/>
      <c r="AF462" s="372"/>
      <c r="AG462" s="372"/>
    </row>
    <row r="463" spans="4:33" s="262" customFormat="1" x14ac:dyDescent="0.25">
      <c r="D463" s="263"/>
      <c r="K463" s="264"/>
      <c r="T463" s="89"/>
      <c r="U463" s="89"/>
      <c r="V463" s="89"/>
      <c r="W463" s="89"/>
      <c r="X463" s="89"/>
      <c r="Y463" s="89"/>
      <c r="AC463" s="372"/>
      <c r="AD463" s="373"/>
      <c r="AE463" s="372"/>
      <c r="AF463" s="372"/>
      <c r="AG463" s="372"/>
    </row>
    <row r="464" spans="4:33" s="262" customFormat="1" x14ac:dyDescent="0.25">
      <c r="D464" s="263"/>
      <c r="K464" s="264"/>
      <c r="T464" s="89"/>
      <c r="U464" s="89"/>
      <c r="V464" s="89"/>
      <c r="W464" s="89"/>
      <c r="X464" s="89"/>
      <c r="Y464" s="89"/>
      <c r="AC464" s="372"/>
      <c r="AD464" s="373"/>
      <c r="AE464" s="372"/>
      <c r="AF464" s="372"/>
      <c r="AG464" s="372"/>
    </row>
    <row r="465" spans="4:33" s="262" customFormat="1" x14ac:dyDescent="0.25">
      <c r="D465" s="263"/>
      <c r="K465" s="264"/>
      <c r="T465" s="89"/>
      <c r="U465" s="89"/>
      <c r="V465" s="89"/>
      <c r="W465" s="89"/>
      <c r="X465" s="89"/>
      <c r="Y465" s="89"/>
      <c r="AC465" s="372"/>
      <c r="AD465" s="373"/>
      <c r="AE465" s="372"/>
      <c r="AF465" s="372"/>
      <c r="AG465" s="372"/>
    </row>
    <row r="466" spans="4:33" s="262" customFormat="1" x14ac:dyDescent="0.25">
      <c r="D466" s="263"/>
      <c r="K466" s="264"/>
      <c r="T466" s="89"/>
      <c r="U466" s="89"/>
      <c r="V466" s="89"/>
      <c r="W466" s="89"/>
      <c r="X466" s="89"/>
      <c r="Y466" s="89"/>
      <c r="AC466" s="372"/>
      <c r="AD466" s="373"/>
      <c r="AE466" s="372"/>
      <c r="AF466" s="372"/>
      <c r="AG466" s="372"/>
    </row>
    <row r="467" spans="4:33" s="262" customFormat="1" x14ac:dyDescent="0.25">
      <c r="D467" s="263"/>
      <c r="K467" s="264"/>
      <c r="T467" s="89"/>
      <c r="U467" s="89"/>
      <c r="V467" s="89"/>
      <c r="W467" s="89"/>
      <c r="X467" s="89"/>
      <c r="Y467" s="89"/>
      <c r="AC467" s="372"/>
      <c r="AD467" s="373"/>
      <c r="AE467" s="372"/>
      <c r="AF467" s="372"/>
      <c r="AG467" s="372"/>
    </row>
    <row r="468" spans="4:33" s="262" customFormat="1" x14ac:dyDescent="0.25">
      <c r="D468" s="263"/>
      <c r="K468" s="264"/>
      <c r="T468" s="89"/>
      <c r="U468" s="89"/>
      <c r="V468" s="89"/>
      <c r="W468" s="89"/>
      <c r="X468" s="89"/>
      <c r="Y468" s="89"/>
      <c r="AC468" s="372"/>
      <c r="AD468" s="373"/>
      <c r="AE468" s="372"/>
      <c r="AF468" s="372"/>
      <c r="AG468" s="372"/>
    </row>
    <row r="469" spans="4:33" s="262" customFormat="1" x14ac:dyDescent="0.25">
      <c r="D469" s="263"/>
      <c r="K469" s="264"/>
      <c r="T469" s="89"/>
      <c r="U469" s="89"/>
      <c r="V469" s="89"/>
      <c r="W469" s="89"/>
      <c r="X469" s="89"/>
      <c r="Y469" s="89"/>
      <c r="AC469" s="372"/>
      <c r="AD469" s="373"/>
      <c r="AE469" s="372"/>
      <c r="AF469" s="372"/>
      <c r="AG469" s="372"/>
    </row>
    <row r="470" spans="4:33" s="262" customFormat="1" x14ac:dyDescent="0.25">
      <c r="D470" s="263"/>
      <c r="K470" s="264"/>
      <c r="T470" s="89"/>
      <c r="U470" s="89"/>
      <c r="V470" s="89"/>
      <c r="W470" s="89"/>
      <c r="X470" s="89"/>
      <c r="Y470" s="89"/>
      <c r="AC470" s="372"/>
      <c r="AD470" s="373"/>
      <c r="AE470" s="372"/>
      <c r="AF470" s="372"/>
      <c r="AG470" s="372"/>
    </row>
    <row r="471" spans="4:33" s="262" customFormat="1" x14ac:dyDescent="0.25">
      <c r="D471" s="263"/>
      <c r="K471" s="264"/>
      <c r="T471" s="89"/>
      <c r="U471" s="89"/>
      <c r="V471" s="89"/>
      <c r="W471" s="89"/>
      <c r="X471" s="89"/>
      <c r="Y471" s="89"/>
      <c r="AC471" s="372"/>
      <c r="AD471" s="373"/>
      <c r="AE471" s="372"/>
      <c r="AF471" s="372"/>
      <c r="AG471" s="372"/>
    </row>
    <row r="472" spans="4:33" s="262" customFormat="1" x14ac:dyDescent="0.25">
      <c r="D472" s="263"/>
      <c r="K472" s="264"/>
      <c r="T472" s="89"/>
      <c r="U472" s="89"/>
      <c r="V472" s="89"/>
      <c r="W472" s="89"/>
      <c r="X472" s="89"/>
      <c r="Y472" s="89"/>
      <c r="AC472" s="372"/>
      <c r="AD472" s="373"/>
      <c r="AE472" s="372"/>
      <c r="AF472" s="372"/>
      <c r="AG472" s="372"/>
    </row>
    <row r="473" spans="4:33" s="262" customFormat="1" x14ac:dyDescent="0.25">
      <c r="D473" s="263"/>
      <c r="K473" s="264"/>
      <c r="T473" s="89"/>
      <c r="U473" s="89"/>
      <c r="V473" s="89"/>
      <c r="W473" s="89"/>
      <c r="X473" s="89"/>
      <c r="Y473" s="89"/>
      <c r="AC473" s="372"/>
      <c r="AD473" s="373"/>
      <c r="AE473" s="372"/>
      <c r="AF473" s="372"/>
      <c r="AG473" s="372"/>
    </row>
    <row r="474" spans="4:33" s="262" customFormat="1" x14ac:dyDescent="0.25">
      <c r="D474" s="263"/>
      <c r="K474" s="264"/>
      <c r="T474" s="89"/>
      <c r="U474" s="89"/>
      <c r="V474" s="89"/>
      <c r="W474" s="89"/>
      <c r="X474" s="89"/>
      <c r="Y474" s="89"/>
      <c r="AC474" s="372"/>
      <c r="AD474" s="373"/>
      <c r="AE474" s="372"/>
      <c r="AF474" s="372"/>
      <c r="AG474" s="372"/>
    </row>
    <row r="475" spans="4:33" s="262" customFormat="1" x14ac:dyDescent="0.25">
      <c r="D475" s="263"/>
      <c r="K475" s="264"/>
      <c r="T475" s="89"/>
      <c r="U475" s="89"/>
      <c r="V475" s="89"/>
      <c r="W475" s="89"/>
      <c r="X475" s="89"/>
      <c r="Y475" s="89"/>
      <c r="AC475" s="372"/>
      <c r="AD475" s="373"/>
      <c r="AE475" s="372"/>
      <c r="AF475" s="372"/>
      <c r="AG475" s="372"/>
    </row>
    <row r="476" spans="4:33" s="262" customFormat="1" x14ac:dyDescent="0.25">
      <c r="D476" s="263"/>
      <c r="K476" s="264"/>
      <c r="T476" s="89"/>
      <c r="U476" s="89"/>
      <c r="V476" s="89"/>
      <c r="W476" s="89"/>
      <c r="X476" s="89"/>
      <c r="Y476" s="89"/>
      <c r="AC476" s="372"/>
      <c r="AD476" s="373"/>
      <c r="AE476" s="372"/>
      <c r="AF476" s="372"/>
      <c r="AG476" s="372"/>
    </row>
    <row r="477" spans="4:33" s="262" customFormat="1" x14ac:dyDescent="0.25">
      <c r="D477" s="263"/>
      <c r="K477" s="264"/>
      <c r="T477" s="89"/>
      <c r="U477" s="89"/>
      <c r="V477" s="89"/>
      <c r="W477" s="89"/>
      <c r="X477" s="89"/>
      <c r="Y477" s="89"/>
      <c r="AC477" s="372"/>
      <c r="AD477" s="373"/>
      <c r="AE477" s="372"/>
      <c r="AF477" s="372"/>
      <c r="AG477" s="372"/>
    </row>
    <row r="478" spans="4:33" s="262" customFormat="1" x14ac:dyDescent="0.25">
      <c r="D478" s="263"/>
      <c r="K478" s="264"/>
      <c r="T478" s="89"/>
      <c r="U478" s="89"/>
      <c r="V478" s="89"/>
      <c r="W478" s="89"/>
      <c r="X478" s="89"/>
      <c r="Y478" s="89"/>
      <c r="AC478" s="372"/>
      <c r="AD478" s="373"/>
      <c r="AE478" s="372"/>
      <c r="AF478" s="372"/>
      <c r="AG478" s="372"/>
    </row>
    <row r="479" spans="4:33" s="262" customFormat="1" x14ac:dyDescent="0.25">
      <c r="D479" s="263"/>
      <c r="K479" s="264"/>
      <c r="T479" s="89"/>
      <c r="U479" s="89"/>
      <c r="V479" s="89"/>
      <c r="W479" s="89"/>
      <c r="X479" s="89"/>
      <c r="Y479" s="89"/>
      <c r="AC479" s="372"/>
      <c r="AD479" s="373"/>
      <c r="AE479" s="372"/>
      <c r="AF479" s="372"/>
      <c r="AG479" s="372"/>
    </row>
    <row r="480" spans="4:33" s="262" customFormat="1" x14ac:dyDescent="0.25">
      <c r="D480" s="263"/>
      <c r="K480" s="264"/>
      <c r="T480" s="89"/>
      <c r="U480" s="89"/>
      <c r="V480" s="89"/>
      <c r="W480" s="89"/>
      <c r="X480" s="89"/>
      <c r="Y480" s="89"/>
      <c r="AC480" s="372"/>
      <c r="AD480" s="373"/>
      <c r="AE480" s="372"/>
      <c r="AF480" s="372"/>
      <c r="AG480" s="372"/>
    </row>
    <row r="481" spans="1:33" s="262" customFormat="1" x14ac:dyDescent="0.25">
      <c r="D481" s="263"/>
      <c r="K481" s="264"/>
      <c r="T481" s="89"/>
      <c r="U481" s="89"/>
      <c r="V481" s="89"/>
      <c r="W481" s="89"/>
      <c r="X481" s="89"/>
      <c r="Y481" s="89"/>
      <c r="AC481" s="372"/>
      <c r="AD481" s="373"/>
      <c r="AE481" s="372"/>
      <c r="AF481" s="372"/>
      <c r="AG481" s="372"/>
    </row>
    <row r="482" spans="1:33" s="262" customFormat="1" x14ac:dyDescent="0.25">
      <c r="D482" s="263"/>
      <c r="K482" s="264"/>
      <c r="T482" s="89"/>
      <c r="U482" s="89"/>
      <c r="V482" s="89"/>
      <c r="W482" s="89"/>
      <c r="X482" s="89"/>
      <c r="Y482" s="89"/>
      <c r="AC482" s="372"/>
      <c r="AD482" s="373"/>
      <c r="AE482" s="372"/>
      <c r="AF482" s="372"/>
      <c r="AG482" s="372"/>
    </row>
    <row r="483" spans="1:33" s="262" customFormat="1" x14ac:dyDescent="0.25">
      <c r="D483" s="263"/>
      <c r="K483" s="264"/>
      <c r="T483" s="89"/>
      <c r="U483" s="89"/>
      <c r="V483" s="89"/>
      <c r="W483" s="89"/>
      <c r="X483" s="89"/>
      <c r="Y483" s="89"/>
      <c r="AC483" s="372"/>
      <c r="AD483" s="373"/>
      <c r="AE483" s="372"/>
      <c r="AF483" s="372"/>
      <c r="AG483" s="372"/>
    </row>
    <row r="484" spans="1:33" s="262" customFormat="1" x14ac:dyDescent="0.25">
      <c r="D484" s="263"/>
      <c r="K484" s="264"/>
      <c r="T484" s="89"/>
      <c r="U484" s="89"/>
      <c r="V484" s="89"/>
      <c r="W484" s="89"/>
      <c r="X484" s="89"/>
      <c r="Y484" s="89"/>
      <c r="AC484" s="372"/>
      <c r="AD484" s="373"/>
      <c r="AE484" s="372"/>
      <c r="AF484" s="372"/>
      <c r="AG484" s="372"/>
    </row>
    <row r="485" spans="1:33" s="262" customFormat="1" x14ac:dyDescent="0.25">
      <c r="D485" s="263"/>
      <c r="K485" s="264"/>
      <c r="T485" s="89"/>
      <c r="U485" s="89"/>
      <c r="V485" s="89"/>
      <c r="W485" s="89"/>
      <c r="X485" s="89"/>
      <c r="Y485" s="89"/>
      <c r="AC485" s="372"/>
      <c r="AD485" s="373"/>
      <c r="AE485" s="372"/>
      <c r="AF485" s="372"/>
      <c r="AG485" s="372"/>
    </row>
    <row r="486" spans="1:33" s="262" customFormat="1" x14ac:dyDescent="0.25">
      <c r="D486" s="263"/>
      <c r="K486" s="264"/>
      <c r="T486" s="89"/>
      <c r="U486" s="89"/>
      <c r="V486" s="89"/>
      <c r="W486" s="89"/>
      <c r="X486" s="89"/>
      <c r="Y486" s="89"/>
      <c r="AC486" s="372"/>
      <c r="AD486" s="373"/>
      <c r="AE486" s="372"/>
      <c r="AF486" s="372"/>
      <c r="AG486" s="372"/>
    </row>
    <row r="487" spans="1:33" s="262" customFormat="1" x14ac:dyDescent="0.25">
      <c r="D487" s="263"/>
      <c r="K487" s="264"/>
      <c r="T487" s="89"/>
      <c r="U487" s="89"/>
      <c r="V487" s="89"/>
      <c r="W487" s="89"/>
      <c r="X487" s="89"/>
      <c r="Y487" s="89"/>
      <c r="AC487" s="372"/>
      <c r="AD487" s="373"/>
      <c r="AE487" s="372"/>
      <c r="AF487" s="372"/>
      <c r="AG487" s="372"/>
    </row>
    <row r="488" spans="1:33" s="262" customFormat="1" x14ac:dyDescent="0.25">
      <c r="D488" s="263"/>
      <c r="K488" s="264"/>
      <c r="T488" s="89"/>
      <c r="U488" s="89"/>
      <c r="V488" s="89"/>
      <c r="W488" s="89"/>
      <c r="X488" s="89"/>
      <c r="Y488" s="89"/>
      <c r="AC488" s="372"/>
      <c r="AD488" s="373"/>
      <c r="AE488" s="372"/>
      <c r="AF488" s="372"/>
      <c r="AG488" s="372"/>
    </row>
    <row r="489" spans="1:33" s="262" customFormat="1" x14ac:dyDescent="0.25">
      <c r="D489" s="263"/>
      <c r="K489" s="264"/>
      <c r="T489" s="89"/>
      <c r="U489" s="89"/>
      <c r="V489" s="89"/>
      <c r="W489" s="89"/>
      <c r="X489" s="89"/>
      <c r="Y489" s="89"/>
      <c r="AC489" s="372"/>
      <c r="AD489" s="373"/>
      <c r="AE489" s="372"/>
      <c r="AF489" s="372"/>
      <c r="AG489" s="372"/>
    </row>
    <row r="490" spans="1:33" s="262" customFormat="1" x14ac:dyDescent="0.25">
      <c r="D490" s="263"/>
      <c r="K490" s="264"/>
      <c r="T490" s="89"/>
      <c r="U490" s="89"/>
      <c r="V490" s="89"/>
      <c r="W490" s="89"/>
      <c r="X490" s="89"/>
      <c r="Y490" s="89"/>
      <c r="AC490" s="372"/>
      <c r="AD490" s="373"/>
      <c r="AE490" s="372"/>
      <c r="AF490" s="372"/>
      <c r="AG490" s="372"/>
    </row>
    <row r="491" spans="1:33" x14ac:dyDescent="0.25">
      <c r="A491" s="262"/>
      <c r="Z491" s="262"/>
      <c r="AA491" s="262"/>
      <c r="AB491" s="262"/>
    </row>
  </sheetData>
  <sheetProtection formatCells="0" formatColumns="0" formatRows="0"/>
  <mergeCells count="58">
    <mergeCell ref="A1:E3"/>
    <mergeCell ref="F1:L1"/>
    <mergeCell ref="N1:O1"/>
    <mergeCell ref="F2:L2"/>
    <mergeCell ref="N2:O2"/>
    <mergeCell ref="F3:L3"/>
    <mergeCell ref="M3:O3"/>
    <mergeCell ref="B40:P40"/>
    <mergeCell ref="V27:V28"/>
    <mergeCell ref="AL27:AL28"/>
    <mergeCell ref="AB27:AB28"/>
    <mergeCell ref="X27:X28"/>
    <mergeCell ref="Y27:Y28"/>
    <mergeCell ref="O27:O28"/>
    <mergeCell ref="Q27:T28"/>
    <mergeCell ref="AD27:AD28"/>
    <mergeCell ref="H29:I29"/>
    <mergeCell ref="Q29:T29"/>
    <mergeCell ref="H30:I30"/>
    <mergeCell ref="Q30:T30"/>
    <mergeCell ref="H31:I31"/>
    <mergeCell ref="Q31:T31"/>
    <mergeCell ref="H32:I32"/>
    <mergeCell ref="H5:R5"/>
    <mergeCell ref="H14:I15"/>
    <mergeCell ref="K14:K15"/>
    <mergeCell ref="K27:K28"/>
    <mergeCell ref="H27:I28"/>
    <mergeCell ref="M27:M28"/>
    <mergeCell ref="H17:I18"/>
    <mergeCell ref="H20:I21"/>
    <mergeCell ref="H23:I24"/>
    <mergeCell ref="H26:AJ26"/>
    <mergeCell ref="K20:AJ20"/>
    <mergeCell ref="K21:AJ21"/>
    <mergeCell ref="K22:AJ22"/>
    <mergeCell ref="AM27:AM28"/>
    <mergeCell ref="AN27:AN28"/>
    <mergeCell ref="F17:F24"/>
    <mergeCell ref="F27:F28"/>
    <mergeCell ref="K17:AJ17"/>
    <mergeCell ref="K18:AJ18"/>
    <mergeCell ref="K19:AJ19"/>
    <mergeCell ref="AF27:AJ27"/>
    <mergeCell ref="K23:AJ24"/>
    <mergeCell ref="Q32:T32"/>
    <mergeCell ref="H33:I33"/>
    <mergeCell ref="Q33:T33"/>
    <mergeCell ref="H34:I34"/>
    <mergeCell ref="Q34:T34"/>
    <mergeCell ref="H38:I38"/>
    <mergeCell ref="Q38:T38"/>
    <mergeCell ref="H35:I35"/>
    <mergeCell ref="Q35:T35"/>
    <mergeCell ref="H36:I36"/>
    <mergeCell ref="Q36:T36"/>
    <mergeCell ref="H37:I37"/>
    <mergeCell ref="Q37:T37"/>
  </mergeCells>
  <conditionalFormatting sqref="I11">
    <cfRule type="expression" dxfId="613" priority="10">
      <formula>+IF($K$9="Sede Direccion General",1,0)</formula>
    </cfRule>
    <cfRule type="expression" dxfId="612" priority="11">
      <formula>+IF($K$9="",1,0)</formula>
    </cfRule>
  </conditionalFormatting>
  <conditionalFormatting sqref="K11">
    <cfRule type="expression" dxfId="611" priority="1">
      <formula>OR(AND(K9="NACIONAL",K11&lt;&gt;"NO APLICA"),AND(K9="REGIONAL",K11="NO APLICA"))</formula>
    </cfRule>
    <cfRule type="expression" dxfId="610" priority="3">
      <formula>COUNTIF(INDIRECT($K$10),$K$11)&lt;1=TRUE</formula>
    </cfRule>
  </conditionalFormatting>
  <conditionalFormatting sqref="K10">
    <cfRule type="expression" dxfId="609" priority="2">
      <formula>OR(AND(K9="NACIONAL",K10&lt;&gt;"NO APLICA"),AND(K9="REGIONAL",K10="NO APLICA"))</formula>
    </cfRule>
  </conditionalFormatting>
  <dataValidations count="2">
    <dataValidation type="list" allowBlank="1" showInputMessage="1" showErrorMessage="1" sqref="K8 H29:I38" xr:uid="{00000000-0002-0000-0000-000000000000}">
      <formula1>PROCESO</formula1>
    </dataValidation>
    <dataValidation type="list" allowBlank="1" showInputMessage="1" showErrorMessage="1" sqref="F29:G38" xr:uid="{00000000-0002-0000-0000-000001000000}">
      <formula1>EJE</formula1>
    </dataValidation>
  </dataValidations>
  <pageMargins left="0.70866141732283472" right="0.70866141732283472" top="0.74803149606299213" bottom="0.74803149606299213" header="0.31496062992125984" footer="0.31496062992125984"/>
  <pageSetup orientation="portrait" horizontalDpi="300" verticalDpi="300" r:id="rId1"/>
  <drawing r:id="rId2"/>
  <legacyDrawing r:id="rId3"/>
  <controls>
    <mc:AlternateContent xmlns:mc="http://schemas.openxmlformats.org/markup-compatibility/2006">
      <mc:Choice Requires="x14">
        <control shapeId="1060" r:id="rId4" name="CmdVCorrupcion">
          <controlPr defaultSize="0" autoLine="0" r:id="rId5">
            <anchor moveWithCells="1">
              <from>
                <xdr:col>23</xdr:col>
                <xdr:colOff>0</xdr:colOff>
                <xdr:row>28</xdr:row>
                <xdr:rowOff>0</xdr:rowOff>
              </from>
              <to>
                <xdr:col>23</xdr:col>
                <xdr:colOff>361950</xdr:colOff>
                <xdr:row>28</xdr:row>
                <xdr:rowOff>285750</xdr:rowOff>
              </to>
            </anchor>
          </controlPr>
        </control>
      </mc:Choice>
      <mc:Fallback>
        <control shapeId="1060" r:id="rId4" name="CmdVCorrupcion"/>
      </mc:Fallback>
    </mc:AlternateContent>
    <mc:AlternateContent xmlns:mc="http://schemas.openxmlformats.org/markup-compatibility/2006">
      <mc:Choice Requires="x14">
        <control shapeId="1049" r:id="rId6" name="CmdCInterno">
          <controlPr defaultSize="0" print="0" autoLine="0" r:id="rId7">
            <anchor>
              <from>
                <xdr:col>10</xdr:col>
                <xdr:colOff>0</xdr:colOff>
                <xdr:row>19</xdr:row>
                <xdr:rowOff>0</xdr:rowOff>
              </from>
              <to>
                <xdr:col>10</xdr:col>
                <xdr:colOff>361950</xdr:colOff>
                <xdr:row>19</xdr:row>
                <xdr:rowOff>371475</xdr:rowOff>
              </to>
            </anchor>
          </controlPr>
        </control>
      </mc:Choice>
      <mc:Fallback>
        <control shapeId="1049" r:id="rId6" name="CmdCInterno"/>
      </mc:Fallback>
    </mc:AlternateContent>
    <mc:AlternateContent xmlns:mc="http://schemas.openxmlformats.org/markup-compatibility/2006">
      <mc:Choice Requires="x14">
        <control shapeId="1052" r:id="rId8" name="CmdCExterno">
          <controlPr defaultSize="0" print="0" autoLine="0" r:id="rId9">
            <anchor>
              <from>
                <xdr:col>10</xdr:col>
                <xdr:colOff>0</xdr:colOff>
                <xdr:row>16</xdr:row>
                <xdr:rowOff>0</xdr:rowOff>
              </from>
              <to>
                <xdr:col>10</xdr:col>
                <xdr:colOff>342900</xdr:colOff>
                <xdr:row>16</xdr:row>
                <xdr:rowOff>295275</xdr:rowOff>
              </to>
            </anchor>
          </controlPr>
        </control>
      </mc:Choice>
      <mc:Fallback>
        <control shapeId="1052" r:id="rId8" name="CmdCExterno"/>
      </mc:Fallback>
    </mc:AlternateContent>
    <mc:AlternateContent xmlns:mc="http://schemas.openxmlformats.org/markup-compatibility/2006">
      <mc:Choice Requires="x14">
        <control shapeId="1068" r:id="rId10" name="CmdCProceso">
          <controlPr defaultSize="0" print="0" autoLine="0" r:id="rId11">
            <anchor>
              <from>
                <xdr:col>10</xdr:col>
                <xdr:colOff>0</xdr:colOff>
                <xdr:row>22</xdr:row>
                <xdr:rowOff>0</xdr:rowOff>
              </from>
              <to>
                <xdr:col>10</xdr:col>
                <xdr:colOff>342900</xdr:colOff>
                <xdr:row>22</xdr:row>
                <xdr:rowOff>314325</xdr:rowOff>
              </to>
            </anchor>
          </controlPr>
        </control>
      </mc:Choice>
      <mc:Fallback>
        <control shapeId="1068" r:id="rId10" name="CmdCProceso"/>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V41:V42 V29:V39</xm:sqref>
        </x14:dataValidation>
        <x14:dataValidation type="list" allowBlank="1" showInputMessage="1" showErrorMessage="1" xr:uid="{00000000-0002-0000-0000-000008000000}">
          <x14:formula1>
            <xm:f>'https://icbfgob-my.sharepoint.com/Users/JoseH.GonzalezR/Desktop/[12 Servicios Administrativos.xlsm]DATOS'!#REF!</xm:f>
          </x14:formula1>
          <xm:sqref>V40</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E145"/>
  <sheetViews>
    <sheetView showGridLines="0" workbookViewId="0">
      <selection activeCell="E4" sqref="E4"/>
    </sheetView>
  </sheetViews>
  <sheetFormatPr baseColWidth="10" defaultRowHeight="15" x14ac:dyDescent="0.25"/>
  <cols>
    <col min="2" max="2" width="59.7109375" customWidth="1"/>
    <col min="3" max="3" width="29.28515625" customWidth="1"/>
  </cols>
  <sheetData>
    <row r="1" spans="2:5" ht="15.75" thickBot="1" x14ac:dyDescent="0.3"/>
    <row r="2" spans="2:5" ht="15.75" thickBot="1" x14ac:dyDescent="0.3">
      <c r="B2" s="165" t="s">
        <v>1481</v>
      </c>
      <c r="C2" s="166" t="s">
        <v>314</v>
      </c>
    </row>
    <row r="3" spans="2:5" ht="16.5" thickTop="1" thickBot="1" x14ac:dyDescent="0.3">
      <c r="B3" s="167" t="s">
        <v>1334</v>
      </c>
      <c r="C3" s="568" t="s">
        <v>1335</v>
      </c>
    </row>
    <row r="4" spans="2:5" ht="15.75" thickBot="1" x14ac:dyDescent="0.3">
      <c r="B4" s="167" t="s">
        <v>1336</v>
      </c>
      <c r="C4" s="569"/>
    </row>
    <row r="5" spans="2:5" ht="15.75" thickBot="1" x14ac:dyDescent="0.3">
      <c r="B5" s="167" t="s">
        <v>1337</v>
      </c>
      <c r="C5" s="569"/>
    </row>
    <row r="6" spans="2:5" ht="15.75" thickBot="1" x14ac:dyDescent="0.3">
      <c r="B6" s="167" t="s">
        <v>1338</v>
      </c>
      <c r="C6" s="569"/>
    </row>
    <row r="7" spans="2:5" ht="15.75" thickBot="1" x14ac:dyDescent="0.3">
      <c r="B7" s="167" t="s">
        <v>1339</v>
      </c>
      <c r="C7" s="569"/>
    </row>
    <row r="8" spans="2:5" ht="15.75" thickBot="1" x14ac:dyDescent="0.3">
      <c r="B8" s="167" t="s">
        <v>1340</v>
      </c>
      <c r="C8" s="569"/>
    </row>
    <row r="9" spans="2:5" ht="15.75" thickBot="1" x14ac:dyDescent="0.3">
      <c r="B9" s="167" t="s">
        <v>1341</v>
      </c>
      <c r="C9" s="569"/>
    </row>
    <row r="10" spans="2:5" ht="15.75" thickBot="1" x14ac:dyDescent="0.3">
      <c r="B10" s="167" t="s">
        <v>1342</v>
      </c>
      <c r="C10" s="569"/>
    </row>
    <row r="11" spans="2:5" ht="15.75" thickBot="1" x14ac:dyDescent="0.3">
      <c r="B11" s="167" t="s">
        <v>1343</v>
      </c>
      <c r="C11" s="569"/>
    </row>
    <row r="12" spans="2:5" ht="15.75" thickBot="1" x14ac:dyDescent="0.3">
      <c r="B12" s="167" t="s">
        <v>1344</v>
      </c>
      <c r="C12" s="569"/>
    </row>
    <row r="13" spans="2:5" ht="15.75" thickBot="1" x14ac:dyDescent="0.3">
      <c r="B13" s="167" t="s">
        <v>1345</v>
      </c>
      <c r="C13" s="569"/>
    </row>
    <row r="14" spans="2:5" ht="15.75" thickBot="1" x14ac:dyDescent="0.3">
      <c r="B14" s="167" t="s">
        <v>1346</v>
      </c>
      <c r="C14" s="569"/>
    </row>
    <row r="15" spans="2:5" ht="15.75" thickBot="1" x14ac:dyDescent="0.3">
      <c r="B15" s="167" t="s">
        <v>1347</v>
      </c>
      <c r="C15" s="569"/>
    </row>
    <row r="16" spans="2:5" ht="15.75" thickBot="1" x14ac:dyDescent="0.3">
      <c r="B16" s="167" t="s">
        <v>1348</v>
      </c>
      <c r="C16" s="569"/>
    </row>
    <row r="17" spans="2:3" ht="15.75" thickBot="1" x14ac:dyDescent="0.3">
      <c r="B17" s="167" t="s">
        <v>1349</v>
      </c>
      <c r="C17" s="569"/>
    </row>
    <row r="18" spans="2:3" ht="15.75" thickBot="1" x14ac:dyDescent="0.3">
      <c r="B18" s="167" t="s">
        <v>1350</v>
      </c>
      <c r="C18" s="569"/>
    </row>
    <row r="19" spans="2:3" ht="15.75" thickBot="1" x14ac:dyDescent="0.3">
      <c r="B19" s="167" t="s">
        <v>1351</v>
      </c>
      <c r="C19" s="569"/>
    </row>
    <row r="20" spans="2:3" ht="15.75" thickBot="1" x14ac:dyDescent="0.3">
      <c r="B20" s="167" t="s">
        <v>1352</v>
      </c>
      <c r="C20" s="569"/>
    </row>
    <row r="21" spans="2:3" ht="15.75" thickBot="1" x14ac:dyDescent="0.3">
      <c r="B21" s="167" t="s">
        <v>1353</v>
      </c>
      <c r="C21" s="569"/>
    </row>
    <row r="22" spans="2:3" ht="15.75" thickBot="1" x14ac:dyDescent="0.3">
      <c r="B22" s="167" t="s">
        <v>1354</v>
      </c>
      <c r="C22" s="569"/>
    </row>
    <row r="23" spans="2:3" ht="15.75" thickBot="1" x14ac:dyDescent="0.3">
      <c r="B23" s="167" t="s">
        <v>1355</v>
      </c>
      <c r="C23" s="569"/>
    </row>
    <row r="24" spans="2:3" ht="15.75" thickBot="1" x14ac:dyDescent="0.3">
      <c r="B24" s="167" t="s">
        <v>1356</v>
      </c>
      <c r="C24" s="569"/>
    </row>
    <row r="25" spans="2:3" ht="15.75" thickBot="1" x14ac:dyDescent="0.3">
      <c r="B25" s="167" t="s">
        <v>1357</v>
      </c>
      <c r="C25" s="569"/>
    </row>
    <row r="26" spans="2:3" ht="15.75" thickBot="1" x14ac:dyDescent="0.3">
      <c r="B26" s="167" t="s">
        <v>1358</v>
      </c>
      <c r="C26" s="569"/>
    </row>
    <row r="27" spans="2:3" ht="15.75" thickBot="1" x14ac:dyDescent="0.3">
      <c r="B27" s="167" t="s">
        <v>1359</v>
      </c>
      <c r="C27" s="569"/>
    </row>
    <row r="28" spans="2:3" ht="15.75" thickBot="1" x14ac:dyDescent="0.3">
      <c r="B28" s="167" t="s">
        <v>1360</v>
      </c>
      <c r="C28" s="569"/>
    </row>
    <row r="29" spans="2:3" ht="26.25" thickBot="1" x14ac:dyDescent="0.3">
      <c r="B29" s="167" t="s">
        <v>1361</v>
      </c>
      <c r="C29" s="569"/>
    </row>
    <row r="30" spans="2:3" ht="26.25" thickBot="1" x14ac:dyDescent="0.3">
      <c r="B30" s="167" t="s">
        <v>1362</v>
      </c>
      <c r="C30" s="569"/>
    </row>
    <row r="31" spans="2:3" ht="15.75" thickBot="1" x14ac:dyDescent="0.3">
      <c r="B31" s="167" t="s">
        <v>1363</v>
      </c>
      <c r="C31" s="569"/>
    </row>
    <row r="32" spans="2:3" ht="15.75" thickBot="1" x14ac:dyDescent="0.3">
      <c r="B32" s="167" t="s">
        <v>1364</v>
      </c>
      <c r="C32" s="569"/>
    </row>
    <row r="33" spans="2:3" ht="15.75" thickBot="1" x14ac:dyDescent="0.3">
      <c r="B33" s="167" t="s">
        <v>1365</v>
      </c>
      <c r="C33" s="569"/>
    </row>
    <row r="34" spans="2:3" ht="15.75" thickBot="1" x14ac:dyDescent="0.3">
      <c r="B34" s="167" t="s">
        <v>1366</v>
      </c>
      <c r="C34" s="569"/>
    </row>
    <row r="35" spans="2:3" ht="15.75" thickBot="1" x14ac:dyDescent="0.3">
      <c r="B35" s="167" t="s">
        <v>1367</v>
      </c>
      <c r="C35" s="569"/>
    </row>
    <row r="36" spans="2:3" ht="26.25" thickBot="1" x14ac:dyDescent="0.3">
      <c r="B36" s="167" t="s">
        <v>1368</v>
      </c>
      <c r="C36" s="569"/>
    </row>
    <row r="37" spans="2:3" ht="15.75" thickBot="1" x14ac:dyDescent="0.3">
      <c r="B37" s="167" t="s">
        <v>1369</v>
      </c>
      <c r="C37" s="569"/>
    </row>
    <row r="38" spans="2:3" ht="15.75" thickBot="1" x14ac:dyDescent="0.3">
      <c r="B38" s="167" t="s">
        <v>1370</v>
      </c>
      <c r="C38" s="570"/>
    </row>
    <row r="39" spans="2:3" ht="26.25" thickBot="1" x14ac:dyDescent="0.3">
      <c r="B39" s="167" t="s">
        <v>1371</v>
      </c>
      <c r="C39" s="571" t="s">
        <v>1555</v>
      </c>
    </row>
    <row r="40" spans="2:3" ht="15.75" thickBot="1" x14ac:dyDescent="0.3">
      <c r="B40" s="167" t="s">
        <v>1372</v>
      </c>
      <c r="C40" s="569"/>
    </row>
    <row r="41" spans="2:3" ht="15.75" thickBot="1" x14ac:dyDescent="0.3">
      <c r="B41" s="167" t="s">
        <v>1373</v>
      </c>
      <c r="C41" s="569"/>
    </row>
    <row r="42" spans="2:3" ht="26.25" thickBot="1" x14ac:dyDescent="0.3">
      <c r="B42" s="167" t="s">
        <v>1374</v>
      </c>
      <c r="C42" s="569"/>
    </row>
    <row r="43" spans="2:3" ht="26.25" thickBot="1" x14ac:dyDescent="0.3">
      <c r="B43" s="167" t="s">
        <v>1375</v>
      </c>
      <c r="C43" s="569"/>
    </row>
    <row r="44" spans="2:3" ht="15.75" thickBot="1" x14ac:dyDescent="0.3">
      <c r="B44" s="167" t="s">
        <v>1376</v>
      </c>
      <c r="C44" s="569"/>
    </row>
    <row r="45" spans="2:3" ht="26.25" thickBot="1" x14ac:dyDescent="0.3">
      <c r="B45" s="167" t="s">
        <v>1377</v>
      </c>
      <c r="C45" s="569"/>
    </row>
    <row r="46" spans="2:3" ht="20.25" customHeight="1" thickBot="1" x14ac:dyDescent="0.3">
      <c r="B46" s="167" t="s">
        <v>1378</v>
      </c>
      <c r="C46" s="569"/>
    </row>
    <row r="47" spans="2:3" ht="26.25" thickBot="1" x14ac:dyDescent="0.3">
      <c r="B47" s="167" t="s">
        <v>1379</v>
      </c>
      <c r="C47" s="569"/>
    </row>
    <row r="48" spans="2:3" ht="26.25" thickBot="1" x14ac:dyDescent="0.3">
      <c r="B48" s="167" t="s">
        <v>1380</v>
      </c>
      <c r="C48" s="569"/>
    </row>
    <row r="49" spans="2:3" ht="15.75" thickBot="1" x14ac:dyDescent="0.3">
      <c r="B49" s="167" t="s">
        <v>1381</v>
      </c>
      <c r="C49" s="569"/>
    </row>
    <row r="50" spans="2:3" ht="15.75" thickBot="1" x14ac:dyDescent="0.3">
      <c r="B50" s="167" t="s">
        <v>1382</v>
      </c>
      <c r="C50" s="569"/>
    </row>
    <row r="51" spans="2:3" ht="15.75" thickBot="1" x14ac:dyDescent="0.3">
      <c r="B51" s="167" t="s">
        <v>1383</v>
      </c>
      <c r="C51" s="569"/>
    </row>
    <row r="52" spans="2:3" ht="15.75" thickBot="1" x14ac:dyDescent="0.3">
      <c r="B52" s="167" t="s">
        <v>1384</v>
      </c>
      <c r="C52" s="569"/>
    </row>
    <row r="53" spans="2:3" ht="15.75" thickBot="1" x14ac:dyDescent="0.3">
      <c r="B53" s="167" t="s">
        <v>1385</v>
      </c>
      <c r="C53" s="569"/>
    </row>
    <row r="54" spans="2:3" ht="15.75" thickBot="1" x14ac:dyDescent="0.3">
      <c r="B54" s="167" t="s">
        <v>1386</v>
      </c>
      <c r="C54" s="569"/>
    </row>
    <row r="55" spans="2:3" ht="15.75" thickBot="1" x14ac:dyDescent="0.3">
      <c r="B55" s="167" t="s">
        <v>1692</v>
      </c>
      <c r="C55" s="569"/>
    </row>
    <row r="56" spans="2:3" ht="15.75" thickBot="1" x14ac:dyDescent="0.3">
      <c r="B56" s="167" t="s">
        <v>1387</v>
      </c>
      <c r="C56" s="569"/>
    </row>
    <row r="57" spans="2:3" ht="15.75" thickBot="1" x14ac:dyDescent="0.3">
      <c r="B57" s="167" t="s">
        <v>1388</v>
      </c>
      <c r="C57" s="569"/>
    </row>
    <row r="58" spans="2:3" ht="26.25" thickBot="1" x14ac:dyDescent="0.3">
      <c r="B58" s="167" t="s">
        <v>1389</v>
      </c>
      <c r="C58" s="569"/>
    </row>
    <row r="59" spans="2:3" ht="15.75" thickBot="1" x14ac:dyDescent="0.3">
      <c r="B59" s="167" t="s">
        <v>1390</v>
      </c>
      <c r="C59" s="569"/>
    </row>
    <row r="60" spans="2:3" ht="15.75" thickBot="1" x14ac:dyDescent="0.3">
      <c r="B60" s="167" t="s">
        <v>1391</v>
      </c>
      <c r="C60" s="569"/>
    </row>
    <row r="61" spans="2:3" ht="15.75" thickBot="1" x14ac:dyDescent="0.3">
      <c r="B61" s="167" t="s">
        <v>1392</v>
      </c>
      <c r="C61" s="569"/>
    </row>
    <row r="62" spans="2:3" ht="15.75" thickBot="1" x14ac:dyDescent="0.3">
      <c r="B62" s="167" t="s">
        <v>1393</v>
      </c>
      <c r="C62" s="569"/>
    </row>
    <row r="63" spans="2:3" ht="26.25" thickBot="1" x14ac:dyDescent="0.3">
      <c r="B63" s="167" t="s">
        <v>1394</v>
      </c>
      <c r="C63" s="569"/>
    </row>
    <row r="64" spans="2:3" ht="15.75" thickBot="1" x14ac:dyDescent="0.3">
      <c r="B64" s="167" t="s">
        <v>1395</v>
      </c>
      <c r="C64" s="569"/>
    </row>
    <row r="65" spans="2:3" ht="15.75" thickBot="1" x14ac:dyDescent="0.3">
      <c r="B65" s="167" t="s">
        <v>1396</v>
      </c>
      <c r="C65" s="569"/>
    </row>
    <row r="66" spans="2:3" ht="15.75" thickBot="1" x14ac:dyDescent="0.3">
      <c r="B66" s="167" t="s">
        <v>1397</v>
      </c>
      <c r="C66" s="570"/>
    </row>
    <row r="67" spans="2:3" ht="15.75" thickBot="1" x14ac:dyDescent="0.3">
      <c r="B67" s="168" t="s">
        <v>1405</v>
      </c>
      <c r="C67" s="575" t="s">
        <v>1406</v>
      </c>
    </row>
    <row r="68" spans="2:3" ht="15.75" thickBot="1" x14ac:dyDescent="0.3">
      <c r="B68" s="167" t="s">
        <v>1407</v>
      </c>
      <c r="C68" s="576"/>
    </row>
    <row r="69" spans="2:3" ht="15.75" thickBot="1" x14ac:dyDescent="0.3">
      <c r="B69" s="167" t="s">
        <v>1408</v>
      </c>
      <c r="C69" s="576"/>
    </row>
    <row r="70" spans="2:3" ht="15.75" thickBot="1" x14ac:dyDescent="0.3">
      <c r="B70" s="167" t="s">
        <v>1409</v>
      </c>
      <c r="C70" s="576"/>
    </row>
    <row r="71" spans="2:3" ht="15.75" thickBot="1" x14ac:dyDescent="0.3">
      <c r="B71" s="167" t="s">
        <v>1410</v>
      </c>
      <c r="C71" s="576"/>
    </row>
    <row r="72" spans="2:3" ht="15.75" thickBot="1" x14ac:dyDescent="0.3">
      <c r="B72" s="167" t="s">
        <v>1411</v>
      </c>
      <c r="C72" s="576"/>
    </row>
    <row r="73" spans="2:3" ht="15.75" thickBot="1" x14ac:dyDescent="0.3">
      <c r="B73" s="167" t="s">
        <v>1412</v>
      </c>
      <c r="C73" s="576"/>
    </row>
    <row r="74" spans="2:3" ht="15.75" thickBot="1" x14ac:dyDescent="0.3">
      <c r="B74" s="167" t="s">
        <v>1413</v>
      </c>
      <c r="C74" s="576"/>
    </row>
    <row r="75" spans="2:3" ht="15.75" thickBot="1" x14ac:dyDescent="0.3">
      <c r="B75" s="167" t="s">
        <v>1414</v>
      </c>
      <c r="C75" s="576"/>
    </row>
    <row r="76" spans="2:3" ht="15.75" thickBot="1" x14ac:dyDescent="0.3">
      <c r="B76" s="167" t="s">
        <v>1415</v>
      </c>
      <c r="C76" s="576"/>
    </row>
    <row r="77" spans="2:3" ht="15.75" thickBot="1" x14ac:dyDescent="0.3">
      <c r="B77" s="167" t="s">
        <v>1416</v>
      </c>
      <c r="C77" s="576"/>
    </row>
    <row r="78" spans="2:3" ht="15.75" thickBot="1" x14ac:dyDescent="0.3">
      <c r="B78" s="167" t="s">
        <v>1417</v>
      </c>
      <c r="C78" s="576"/>
    </row>
    <row r="79" spans="2:3" ht="15.75" thickBot="1" x14ac:dyDescent="0.3">
      <c r="B79" s="167" t="s">
        <v>1418</v>
      </c>
      <c r="C79" s="576"/>
    </row>
    <row r="80" spans="2:3" ht="15.75" thickBot="1" x14ac:dyDescent="0.3">
      <c r="B80" s="167" t="s">
        <v>1419</v>
      </c>
      <c r="C80" s="576"/>
    </row>
    <row r="81" spans="2:3" ht="15.75" thickBot="1" x14ac:dyDescent="0.3">
      <c r="B81" s="167" t="s">
        <v>1420</v>
      </c>
      <c r="C81" s="576"/>
    </row>
    <row r="82" spans="2:3" ht="15.75" thickBot="1" x14ac:dyDescent="0.3">
      <c r="B82" s="167" t="s">
        <v>1421</v>
      </c>
      <c r="C82" s="576"/>
    </row>
    <row r="83" spans="2:3" ht="15.75" thickBot="1" x14ac:dyDescent="0.3">
      <c r="B83" s="167" t="s">
        <v>1422</v>
      </c>
      <c r="C83" s="576"/>
    </row>
    <row r="84" spans="2:3" ht="15.75" thickBot="1" x14ac:dyDescent="0.3">
      <c r="B84" s="167" t="s">
        <v>1423</v>
      </c>
      <c r="C84" s="577"/>
    </row>
    <row r="85" spans="2:3" ht="15.75" thickBot="1" x14ac:dyDescent="0.3">
      <c r="B85" s="167" t="s">
        <v>1424</v>
      </c>
      <c r="C85" s="575" t="s">
        <v>1425</v>
      </c>
    </row>
    <row r="86" spans="2:3" ht="15.75" thickBot="1" x14ac:dyDescent="0.3">
      <c r="B86" s="167" t="s">
        <v>1426</v>
      </c>
      <c r="C86" s="576"/>
    </row>
    <row r="87" spans="2:3" ht="15.75" thickBot="1" x14ac:dyDescent="0.3">
      <c r="B87" s="167" t="s">
        <v>1427</v>
      </c>
      <c r="C87" s="576"/>
    </row>
    <row r="88" spans="2:3" ht="15.75" thickBot="1" x14ac:dyDescent="0.3">
      <c r="B88" s="167" t="s">
        <v>1428</v>
      </c>
      <c r="C88" s="576"/>
    </row>
    <row r="89" spans="2:3" ht="15.75" thickBot="1" x14ac:dyDescent="0.3">
      <c r="B89" s="167" t="s">
        <v>1429</v>
      </c>
      <c r="C89" s="576"/>
    </row>
    <row r="90" spans="2:3" ht="15.75" thickBot="1" x14ac:dyDescent="0.3">
      <c r="B90" s="167" t="s">
        <v>1430</v>
      </c>
      <c r="C90" s="576"/>
    </row>
    <row r="91" spans="2:3" ht="15.75" thickBot="1" x14ac:dyDescent="0.3">
      <c r="B91" s="167" t="s">
        <v>1431</v>
      </c>
      <c r="C91" s="577"/>
    </row>
    <row r="92" spans="2:3" ht="15.75" thickBot="1" x14ac:dyDescent="0.3">
      <c r="B92" s="167" t="s">
        <v>1398</v>
      </c>
      <c r="C92" s="575" t="s">
        <v>1399</v>
      </c>
    </row>
    <row r="93" spans="2:3" ht="15.75" thickBot="1" x14ac:dyDescent="0.3">
      <c r="B93" s="167" t="s">
        <v>1400</v>
      </c>
      <c r="C93" s="576"/>
    </row>
    <row r="94" spans="2:3" ht="15.75" thickBot="1" x14ac:dyDescent="0.3">
      <c r="B94" s="167" t="s">
        <v>1401</v>
      </c>
      <c r="C94" s="576"/>
    </row>
    <row r="95" spans="2:3" ht="15.75" thickBot="1" x14ac:dyDescent="0.3">
      <c r="B95" s="167" t="s">
        <v>1402</v>
      </c>
      <c r="C95" s="576"/>
    </row>
    <row r="96" spans="2:3" ht="15.75" thickBot="1" x14ac:dyDescent="0.3">
      <c r="B96" s="167" t="s">
        <v>1403</v>
      </c>
      <c r="C96" s="576"/>
    </row>
    <row r="97" spans="2:3" ht="26.25" thickBot="1" x14ac:dyDescent="0.3">
      <c r="B97" s="167" t="s">
        <v>1404</v>
      </c>
      <c r="C97" s="577"/>
    </row>
    <row r="98" spans="2:3" ht="16.5" customHeight="1" thickBot="1" x14ac:dyDescent="0.3">
      <c r="B98" s="168" t="s">
        <v>1432</v>
      </c>
      <c r="C98" s="575" t="s">
        <v>1433</v>
      </c>
    </row>
    <row r="99" spans="2:3" ht="15.75" thickBot="1" x14ac:dyDescent="0.3">
      <c r="B99" s="168" t="s">
        <v>1434</v>
      </c>
      <c r="C99" s="576"/>
    </row>
    <row r="100" spans="2:3" ht="15.75" thickBot="1" x14ac:dyDescent="0.3">
      <c r="B100" s="168" t="s">
        <v>1435</v>
      </c>
      <c r="C100" s="576"/>
    </row>
    <row r="101" spans="2:3" ht="15.75" thickBot="1" x14ac:dyDescent="0.3">
      <c r="B101" s="168" t="s">
        <v>1436</v>
      </c>
      <c r="C101" s="576"/>
    </row>
    <row r="102" spans="2:3" ht="15.75" thickBot="1" x14ac:dyDescent="0.3">
      <c r="B102" s="168" t="s">
        <v>1437</v>
      </c>
      <c r="C102" s="576"/>
    </row>
    <row r="103" spans="2:3" ht="15.75" thickBot="1" x14ac:dyDescent="0.3">
      <c r="B103" s="168" t="s">
        <v>1438</v>
      </c>
      <c r="C103" s="576"/>
    </row>
    <row r="104" spans="2:3" ht="15.75" thickBot="1" x14ac:dyDescent="0.3">
      <c r="B104" s="168" t="s">
        <v>1439</v>
      </c>
      <c r="C104" s="576"/>
    </row>
    <row r="105" spans="2:3" ht="15.75" thickBot="1" x14ac:dyDescent="0.3">
      <c r="B105" s="168" t="s">
        <v>1440</v>
      </c>
      <c r="C105" s="576"/>
    </row>
    <row r="106" spans="2:3" ht="15.75" thickBot="1" x14ac:dyDescent="0.3">
      <c r="B106" s="168" t="s">
        <v>1441</v>
      </c>
      <c r="C106" s="577"/>
    </row>
    <row r="107" spans="2:3" ht="15.75" thickBot="1" x14ac:dyDescent="0.3">
      <c r="B107" s="168" t="s">
        <v>1442</v>
      </c>
      <c r="C107" s="575" t="s">
        <v>1443</v>
      </c>
    </row>
    <row r="108" spans="2:3" ht="15.75" thickBot="1" x14ac:dyDescent="0.3">
      <c r="B108" s="168" t="s">
        <v>1444</v>
      </c>
      <c r="C108" s="576"/>
    </row>
    <row r="109" spans="2:3" ht="15.75" thickBot="1" x14ac:dyDescent="0.3">
      <c r="B109" s="168" t="s">
        <v>1445</v>
      </c>
      <c r="C109" s="576"/>
    </row>
    <row r="110" spans="2:3" ht="15.75" thickBot="1" x14ac:dyDescent="0.3">
      <c r="B110" s="168" t="s">
        <v>1446</v>
      </c>
      <c r="C110" s="576"/>
    </row>
    <row r="111" spans="2:3" ht="15.75" thickBot="1" x14ac:dyDescent="0.3">
      <c r="B111" s="168" t="s">
        <v>1447</v>
      </c>
      <c r="C111" s="576"/>
    </row>
    <row r="112" spans="2:3" ht="15.75" thickBot="1" x14ac:dyDescent="0.3">
      <c r="B112" s="168" t="s">
        <v>1448</v>
      </c>
      <c r="C112" s="576"/>
    </row>
    <row r="113" spans="2:3" ht="15.75" thickBot="1" x14ac:dyDescent="0.3">
      <c r="B113" s="168" t="s">
        <v>1449</v>
      </c>
      <c r="C113" s="576"/>
    </row>
    <row r="114" spans="2:3" ht="15.75" thickBot="1" x14ac:dyDescent="0.3">
      <c r="B114" s="168" t="s">
        <v>1448</v>
      </c>
      <c r="C114" s="577"/>
    </row>
    <row r="115" spans="2:3" ht="15.75" thickBot="1" x14ac:dyDescent="0.3">
      <c r="B115" s="168" t="s">
        <v>1450</v>
      </c>
      <c r="C115" s="575" t="s">
        <v>1451</v>
      </c>
    </row>
    <row r="116" spans="2:3" ht="15.75" thickBot="1" x14ac:dyDescent="0.3">
      <c r="B116" s="168" t="s">
        <v>1452</v>
      </c>
      <c r="C116" s="576"/>
    </row>
    <row r="117" spans="2:3" ht="15.75" thickBot="1" x14ac:dyDescent="0.3">
      <c r="B117" s="168" t="s">
        <v>1453</v>
      </c>
      <c r="C117" s="576"/>
    </row>
    <row r="118" spans="2:3" ht="15.75" thickBot="1" x14ac:dyDescent="0.3">
      <c r="B118" s="168" t="s">
        <v>1454</v>
      </c>
      <c r="C118" s="576"/>
    </row>
    <row r="119" spans="2:3" ht="15.75" thickBot="1" x14ac:dyDescent="0.3">
      <c r="B119" s="168" t="s">
        <v>1455</v>
      </c>
      <c r="C119" s="576"/>
    </row>
    <row r="120" spans="2:3" ht="15.75" thickBot="1" x14ac:dyDescent="0.3">
      <c r="B120" s="168" t="s">
        <v>1456</v>
      </c>
      <c r="C120" s="576"/>
    </row>
    <row r="121" spans="2:3" ht="15.75" thickBot="1" x14ac:dyDescent="0.3">
      <c r="B121" s="168" t="s">
        <v>1457</v>
      </c>
      <c r="C121" s="576"/>
    </row>
    <row r="122" spans="2:3" ht="15.75" thickBot="1" x14ac:dyDescent="0.3">
      <c r="B122" s="168" t="s">
        <v>1458</v>
      </c>
      <c r="C122" s="576"/>
    </row>
    <row r="123" spans="2:3" ht="15.75" thickBot="1" x14ac:dyDescent="0.3">
      <c r="B123" s="168" t="s">
        <v>1556</v>
      </c>
      <c r="C123" s="577"/>
    </row>
    <row r="124" spans="2:3" ht="15.75" thickBot="1" x14ac:dyDescent="0.3">
      <c r="B124" s="168" t="s">
        <v>1459</v>
      </c>
      <c r="C124" s="575" t="s">
        <v>1460</v>
      </c>
    </row>
    <row r="125" spans="2:3" ht="15.75" thickBot="1" x14ac:dyDescent="0.3">
      <c r="B125" s="168" t="s">
        <v>1461</v>
      </c>
      <c r="C125" s="576"/>
    </row>
    <row r="126" spans="2:3" ht="15.75" thickBot="1" x14ac:dyDescent="0.3">
      <c r="B126" s="168" t="s">
        <v>1462</v>
      </c>
      <c r="C126" s="576"/>
    </row>
    <row r="127" spans="2:3" ht="15.75" thickBot="1" x14ac:dyDescent="0.3">
      <c r="B127" s="168" t="s">
        <v>1463</v>
      </c>
      <c r="C127" s="576"/>
    </row>
    <row r="128" spans="2:3" ht="15.75" thickBot="1" x14ac:dyDescent="0.3">
      <c r="B128" s="168" t="s">
        <v>1464</v>
      </c>
      <c r="C128" s="576"/>
    </row>
    <row r="129" spans="2:3" ht="15.75" thickBot="1" x14ac:dyDescent="0.3">
      <c r="B129" s="168" t="s">
        <v>1465</v>
      </c>
      <c r="C129" s="576"/>
    </row>
    <row r="130" spans="2:3" ht="15.75" thickBot="1" x14ac:dyDescent="0.3">
      <c r="B130" s="168" t="s">
        <v>1466</v>
      </c>
      <c r="C130" s="576"/>
    </row>
    <row r="131" spans="2:3" ht="15.75" thickBot="1" x14ac:dyDescent="0.3">
      <c r="B131" s="168" t="s">
        <v>1467</v>
      </c>
      <c r="C131" s="576"/>
    </row>
    <row r="132" spans="2:3" ht="15.75" thickBot="1" x14ac:dyDescent="0.3">
      <c r="B132" s="168" t="s">
        <v>1468</v>
      </c>
      <c r="C132" s="576"/>
    </row>
    <row r="133" spans="2:3" ht="15.75" thickBot="1" x14ac:dyDescent="0.3">
      <c r="B133" s="168" t="s">
        <v>1469</v>
      </c>
      <c r="C133" s="576"/>
    </row>
    <row r="134" spans="2:3" ht="15.75" thickBot="1" x14ac:dyDescent="0.3">
      <c r="B134" s="168" t="s">
        <v>1470</v>
      </c>
      <c r="C134" s="576"/>
    </row>
    <row r="135" spans="2:3" ht="15.75" thickBot="1" x14ac:dyDescent="0.3">
      <c r="B135" s="168" t="s">
        <v>1471</v>
      </c>
      <c r="C135" s="576"/>
    </row>
    <row r="136" spans="2:3" ht="15.75" thickBot="1" x14ac:dyDescent="0.3">
      <c r="B136" s="168" t="s">
        <v>1472</v>
      </c>
      <c r="C136" s="576"/>
    </row>
    <row r="137" spans="2:3" ht="15.75" thickBot="1" x14ac:dyDescent="0.3">
      <c r="B137" s="168" t="s">
        <v>1473</v>
      </c>
      <c r="C137" s="577"/>
    </row>
    <row r="138" spans="2:3" ht="15.75" thickBot="1" x14ac:dyDescent="0.3">
      <c r="B138" s="168" t="s">
        <v>1474</v>
      </c>
      <c r="C138" s="572" t="s">
        <v>1475</v>
      </c>
    </row>
    <row r="139" spans="2:3" ht="15.75" thickBot="1" x14ac:dyDescent="0.3">
      <c r="B139" s="168" t="s">
        <v>1476</v>
      </c>
      <c r="C139" s="573"/>
    </row>
    <row r="140" spans="2:3" ht="15.75" thickBot="1" x14ac:dyDescent="0.3">
      <c r="B140" s="168" t="s">
        <v>1477</v>
      </c>
      <c r="C140" s="573"/>
    </row>
    <row r="141" spans="2:3" ht="15.75" thickBot="1" x14ac:dyDescent="0.3">
      <c r="B141" s="168" t="s">
        <v>1478</v>
      </c>
      <c r="C141" s="573"/>
    </row>
    <row r="142" spans="2:3" ht="15.75" thickBot="1" x14ac:dyDescent="0.3">
      <c r="B142" s="168" t="s">
        <v>1479</v>
      </c>
      <c r="C142" s="573"/>
    </row>
    <row r="143" spans="2:3" ht="15.75" thickBot="1" x14ac:dyDescent="0.3">
      <c r="B143" s="168" t="s">
        <v>1480</v>
      </c>
      <c r="C143" s="573"/>
    </row>
    <row r="144" spans="2:3" ht="15.75" thickBot="1" x14ac:dyDescent="0.3">
      <c r="B144" s="168" t="s">
        <v>1457</v>
      </c>
      <c r="C144" s="573"/>
    </row>
    <row r="145" spans="2:3" ht="15.75" thickBot="1" x14ac:dyDescent="0.3">
      <c r="B145" s="168" t="s">
        <v>1458</v>
      </c>
      <c r="C145" s="574"/>
    </row>
  </sheetData>
  <sheetProtection insertRows="0"/>
  <mergeCells count="10">
    <mergeCell ref="C3:C38"/>
    <mergeCell ref="C39:C66"/>
    <mergeCell ref="C138:C145"/>
    <mergeCell ref="C124:C137"/>
    <mergeCell ref="C115:C123"/>
    <mergeCell ref="C107:C114"/>
    <mergeCell ref="C98:C106"/>
    <mergeCell ref="C92:C97"/>
    <mergeCell ref="C85:C91"/>
    <mergeCell ref="C67:C8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D40"/>
  <sheetViews>
    <sheetView showGridLines="0" zoomScaleNormal="100" workbookViewId="0">
      <selection activeCell="B8" sqref="B8"/>
    </sheetView>
  </sheetViews>
  <sheetFormatPr baseColWidth="10" defaultRowHeight="15" x14ac:dyDescent="0.25"/>
  <cols>
    <col min="2" max="2" width="58.7109375" customWidth="1"/>
  </cols>
  <sheetData>
    <row r="3" spans="2:4" ht="15.75" thickBot="1" x14ac:dyDescent="0.3"/>
    <row r="4" spans="2:4" ht="15.75" thickBot="1" x14ac:dyDescent="0.3">
      <c r="B4" s="100" t="s">
        <v>1333</v>
      </c>
    </row>
    <row r="5" spans="2:4" ht="16.5" thickTop="1" thickBot="1" x14ac:dyDescent="0.3">
      <c r="B5" s="101" t="s">
        <v>1303</v>
      </c>
    </row>
    <row r="6" spans="2:4" ht="15.75" thickBot="1" x14ac:dyDescent="0.3">
      <c r="B6" s="101" t="s">
        <v>1290</v>
      </c>
    </row>
    <row r="7" spans="2:4" ht="19.5" customHeight="1" thickBot="1" x14ac:dyDescent="0.3">
      <c r="B7" s="101" t="s">
        <v>1522</v>
      </c>
    </row>
    <row r="8" spans="2:4" ht="15.75" thickBot="1" x14ac:dyDescent="0.3">
      <c r="B8" s="101" t="s">
        <v>1523</v>
      </c>
    </row>
    <row r="9" spans="2:4" ht="15.75" thickBot="1" x14ac:dyDescent="0.3">
      <c r="B9" s="101" t="s">
        <v>1524</v>
      </c>
    </row>
    <row r="10" spans="2:4" ht="15.75" thickBot="1" x14ac:dyDescent="0.3">
      <c r="B10" s="101" t="s">
        <v>1298</v>
      </c>
    </row>
    <row r="11" spans="2:4" ht="15.75" thickBot="1" x14ac:dyDescent="0.3">
      <c r="B11" s="101" t="s">
        <v>1299</v>
      </c>
    </row>
    <row r="12" spans="2:4" ht="15.75" thickBot="1" x14ac:dyDescent="0.3">
      <c r="B12" s="101" t="s">
        <v>1525</v>
      </c>
    </row>
    <row r="13" spans="2:4" ht="15.75" thickBot="1" x14ac:dyDescent="0.3">
      <c r="B13" s="101" t="s">
        <v>1526</v>
      </c>
    </row>
    <row r="14" spans="2:4" ht="15.75" thickBot="1" x14ac:dyDescent="0.3">
      <c r="B14" s="101" t="s">
        <v>1301</v>
      </c>
    </row>
    <row r="15" spans="2:4" ht="15.75" thickBot="1" x14ac:dyDescent="0.3">
      <c r="B15" s="101" t="s">
        <v>1527</v>
      </c>
    </row>
    <row r="16" spans="2:4" ht="15.75" thickBot="1" x14ac:dyDescent="0.3">
      <c r="B16" s="101" t="s">
        <v>1528</v>
      </c>
    </row>
    <row r="17" spans="2:2" ht="15.75" thickBot="1" x14ac:dyDescent="0.3">
      <c r="B17" s="101" t="s">
        <v>1288</v>
      </c>
    </row>
    <row r="18" spans="2:2" ht="15.75" thickBot="1" x14ac:dyDescent="0.3">
      <c r="B18" s="101" t="s">
        <v>1529</v>
      </c>
    </row>
    <row r="19" spans="2:2" ht="15.75" thickBot="1" x14ac:dyDescent="0.3">
      <c r="B19" s="101" t="s">
        <v>1294</v>
      </c>
    </row>
    <row r="20" spans="2:2" ht="15.75" thickBot="1" x14ac:dyDescent="0.3">
      <c r="B20" s="101" t="s">
        <v>1302</v>
      </c>
    </row>
    <row r="21" spans="2:2" ht="15.75" thickBot="1" x14ac:dyDescent="0.3">
      <c r="B21" s="101" t="s">
        <v>1530</v>
      </c>
    </row>
    <row r="22" spans="2:2" ht="15.75" thickBot="1" x14ac:dyDescent="0.3">
      <c r="B22" s="101" t="s">
        <v>1300</v>
      </c>
    </row>
    <row r="23" spans="2:2" ht="15.75" thickBot="1" x14ac:dyDescent="0.3">
      <c r="B23" s="101" t="s">
        <v>1531</v>
      </c>
    </row>
    <row r="24" spans="2:2" ht="15.75" thickBot="1" x14ac:dyDescent="0.3">
      <c r="B24" s="101" t="s">
        <v>1292</v>
      </c>
    </row>
    <row r="25" spans="2:2" ht="15.75" thickBot="1" x14ac:dyDescent="0.3">
      <c r="B25" s="101" t="s">
        <v>1295</v>
      </c>
    </row>
    <row r="26" spans="2:2" ht="15.75" thickBot="1" x14ac:dyDescent="0.3">
      <c r="B26" s="101" t="s">
        <v>1532</v>
      </c>
    </row>
    <row r="27" spans="2:2" ht="15.75" thickBot="1" x14ac:dyDescent="0.3">
      <c r="B27" s="101" t="s">
        <v>1533</v>
      </c>
    </row>
    <row r="28" spans="2:2" ht="15.75" thickBot="1" x14ac:dyDescent="0.3">
      <c r="B28" s="101" t="s">
        <v>1293</v>
      </c>
    </row>
    <row r="29" spans="2:2" ht="15.75" thickBot="1" x14ac:dyDescent="0.3">
      <c r="B29" s="101" t="s">
        <v>1534</v>
      </c>
    </row>
    <row r="30" spans="2:2" ht="15.75" thickBot="1" x14ac:dyDescent="0.3">
      <c r="B30" s="101" t="s">
        <v>1535</v>
      </c>
    </row>
    <row r="31" spans="2:2" ht="15.75" thickBot="1" x14ac:dyDescent="0.3">
      <c r="B31" s="101" t="s">
        <v>1536</v>
      </c>
    </row>
    <row r="32" spans="2:2" ht="15.75" thickBot="1" x14ac:dyDescent="0.3">
      <c r="B32" s="101" t="s">
        <v>1537</v>
      </c>
    </row>
    <row r="33" spans="2:2" ht="15.75" thickBot="1" x14ac:dyDescent="0.3">
      <c r="B33" s="101" t="s">
        <v>330</v>
      </c>
    </row>
    <row r="34" spans="2:2" ht="15.75" thickBot="1" x14ac:dyDescent="0.3">
      <c r="B34" s="101" t="s">
        <v>1297</v>
      </c>
    </row>
    <row r="35" spans="2:2" ht="15.75" thickBot="1" x14ac:dyDescent="0.3">
      <c r="B35" s="101" t="s">
        <v>1296</v>
      </c>
    </row>
    <row r="36" spans="2:2" ht="15.75" thickBot="1" x14ac:dyDescent="0.3">
      <c r="B36" s="101" t="s">
        <v>1538</v>
      </c>
    </row>
    <row r="37" spans="2:2" ht="15.75" thickBot="1" x14ac:dyDescent="0.3">
      <c r="B37" s="101" t="s">
        <v>1539</v>
      </c>
    </row>
    <row r="38" spans="2:2" ht="15.75" thickBot="1" x14ac:dyDescent="0.3">
      <c r="B38" s="101" t="s">
        <v>1540</v>
      </c>
    </row>
    <row r="39" spans="2:2" ht="15.75" thickBot="1" x14ac:dyDescent="0.3">
      <c r="B39" s="101" t="s">
        <v>1289</v>
      </c>
    </row>
    <row r="40" spans="2:2" ht="15.75" thickBot="1" x14ac:dyDescent="0.3">
      <c r="B40" s="101" t="s">
        <v>1291</v>
      </c>
    </row>
  </sheetData>
  <sheetProtection insertRows="0"/>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CL554"/>
  <sheetViews>
    <sheetView showGridLines="0" topLeftCell="A16" zoomScale="90" zoomScaleNormal="90" zoomScalePageLayoutView="115" workbookViewId="0">
      <selection activeCell="A17" sqref="A17"/>
    </sheetView>
  </sheetViews>
  <sheetFormatPr baseColWidth="10" defaultColWidth="11.42578125" defaultRowHeight="12" x14ac:dyDescent="0.25"/>
  <cols>
    <col min="1" max="1" width="1.28515625" style="89" customWidth="1"/>
    <col min="2" max="3" width="1" style="89" customWidth="1"/>
    <col min="4" max="4" width="15.28515625" style="267" customWidth="1"/>
    <col min="5" max="5" width="0.7109375" style="89" customWidth="1"/>
    <col min="6" max="6" width="26.7109375" style="89" customWidth="1"/>
    <col min="7" max="7" width="0.7109375" style="89" customWidth="1"/>
    <col min="8" max="8" width="32.42578125" style="89" customWidth="1"/>
    <col min="9" max="9" width="24.28515625" style="89" bestFit="1" customWidth="1"/>
    <col min="10" max="10" width="0.7109375" style="89" customWidth="1"/>
    <col min="11" max="11" width="9.5703125" style="89" hidden="1" customWidth="1"/>
    <col min="12" max="12" width="19.140625" style="271" customWidth="1"/>
    <col min="13" max="13" width="0.7109375" style="89" customWidth="1"/>
    <col min="14" max="14" width="12.28515625" style="89" customWidth="1"/>
    <col min="15" max="15" width="0.7109375" style="89" customWidth="1"/>
    <col min="16" max="16" width="20.7109375" style="89" customWidth="1"/>
    <col min="17" max="17" width="0.7109375" style="89" customWidth="1"/>
    <col min="18" max="18" width="7.28515625" style="89" hidden="1" customWidth="1"/>
    <col min="19" max="19" width="33.7109375" style="89" customWidth="1"/>
    <col min="20" max="25" width="22.28515625" style="89" hidden="1" customWidth="1"/>
    <col min="26" max="26" width="17.5703125" style="89" hidden="1" customWidth="1"/>
    <col min="27" max="27" width="0.7109375" style="89" customWidth="1"/>
    <col min="28" max="28" width="16.7109375" style="89" customWidth="1"/>
    <col min="29" max="29" width="0.7109375" style="89" customWidth="1"/>
    <col min="30" max="30" width="7.28515625" style="89" hidden="1" customWidth="1"/>
    <col min="31" max="31" width="19.28515625" style="89" customWidth="1"/>
    <col min="32" max="33" width="9.5703125" style="89" hidden="1" customWidth="1"/>
    <col min="34" max="34" width="0.7109375" style="89" customWidth="1"/>
    <col min="35" max="35" width="28.28515625" style="89" customWidth="1"/>
    <col min="36" max="36" width="0.7109375" style="89" customWidth="1"/>
    <col min="37" max="37" width="19.28515625" style="89" customWidth="1"/>
    <col min="38" max="38" width="0.7109375" style="89" customWidth="1"/>
    <col min="39" max="39" width="17" style="272" customWidth="1"/>
    <col min="40" max="40" width="0.7109375" style="272" customWidth="1"/>
    <col min="41" max="41" width="20.5703125" style="272" customWidth="1"/>
    <col min="42" max="42" width="0.7109375" style="272" customWidth="1"/>
    <col min="43" max="43" width="17.42578125" style="89" customWidth="1"/>
    <col min="44" max="44" width="0.7109375" style="89" customWidth="1"/>
    <col min="45" max="45" width="17.42578125" style="89" customWidth="1"/>
    <col min="46" max="46" width="0.7109375" style="89" customWidth="1"/>
    <col min="47" max="47" width="10.7109375" style="273" hidden="1" customWidth="1"/>
    <col min="48" max="48" width="10.7109375" style="89" hidden="1" customWidth="1"/>
    <col min="49" max="49" width="18.7109375" style="89" customWidth="1"/>
    <col min="50" max="51" width="9.5703125" style="89" hidden="1" customWidth="1"/>
    <col min="52" max="52" width="0.7109375" style="89" customWidth="1"/>
    <col min="53" max="53" width="42.28515625" style="89" customWidth="1"/>
    <col min="54" max="54" width="0.7109375" style="378" customWidth="1"/>
    <col min="55" max="55" width="37.7109375" style="89" customWidth="1"/>
    <col min="56" max="56" width="0.7109375" style="378" customWidth="1"/>
    <col min="57" max="57" width="12.42578125" style="89" bestFit="1" customWidth="1"/>
    <col min="58" max="58" width="0.7109375" style="378" customWidth="1"/>
    <col min="59" max="59" width="21.85546875" style="89" bestFit="1" customWidth="1"/>
    <col min="60" max="60" width="0.7109375" style="378" customWidth="1"/>
    <col min="61" max="61" width="24.28515625" style="89" customWidth="1"/>
    <col min="62" max="62" width="0.7109375" style="89" customWidth="1"/>
    <col min="63" max="63" width="24.28515625" style="89" customWidth="1"/>
    <col min="64" max="64" width="0.7109375" style="89" customWidth="1"/>
    <col min="65" max="72" width="7.5703125" style="89" customWidth="1"/>
    <col min="73" max="73" width="0.7109375" style="89" customWidth="1"/>
    <col min="74" max="80" width="11.42578125" style="89"/>
    <col min="81" max="81" width="11.42578125" style="89" customWidth="1"/>
    <col min="82" max="82" width="0.7109375" style="89" customWidth="1"/>
    <col min="83" max="16384" width="11.42578125" style="89"/>
  </cols>
  <sheetData>
    <row r="1" spans="1:90" s="385" customFormat="1" ht="30" customHeight="1" x14ac:dyDescent="0.25">
      <c r="A1" s="560"/>
      <c r="B1" s="560"/>
      <c r="C1" s="560"/>
      <c r="D1" s="560"/>
      <c r="E1" s="560"/>
      <c r="F1" s="561" t="s">
        <v>3</v>
      </c>
      <c r="G1" s="561"/>
      <c r="H1" s="561"/>
      <c r="I1" s="561"/>
      <c r="J1" s="561"/>
      <c r="K1" s="561"/>
      <c r="L1" s="561"/>
      <c r="M1" s="561"/>
      <c r="N1" s="561"/>
      <c r="O1" s="561"/>
      <c r="P1" s="563" t="s">
        <v>1698</v>
      </c>
      <c r="Q1" s="563"/>
      <c r="R1" s="470"/>
      <c r="S1" s="434">
        <v>43441</v>
      </c>
      <c r="AM1" s="387"/>
      <c r="AN1" s="387"/>
      <c r="AO1" s="387"/>
      <c r="AP1" s="387"/>
      <c r="AU1" s="388"/>
      <c r="BB1" s="127"/>
      <c r="BD1" s="127"/>
      <c r="BF1" s="127"/>
      <c r="BH1" s="127"/>
    </row>
    <row r="2" spans="1:90" s="385" customFormat="1" ht="30" customHeight="1" x14ac:dyDescent="0.25">
      <c r="A2" s="560"/>
      <c r="B2" s="560"/>
      <c r="C2" s="560"/>
      <c r="D2" s="560"/>
      <c r="E2" s="560"/>
      <c r="F2" s="564" t="s">
        <v>1693</v>
      </c>
      <c r="G2" s="564"/>
      <c r="H2" s="564"/>
      <c r="I2" s="564"/>
      <c r="J2" s="564"/>
      <c r="K2" s="564"/>
      <c r="L2" s="564"/>
      <c r="M2" s="564"/>
      <c r="N2" s="564"/>
      <c r="O2" s="564"/>
      <c r="P2" s="563" t="s">
        <v>1767</v>
      </c>
      <c r="Q2" s="563"/>
      <c r="R2" s="470"/>
      <c r="S2" s="441" t="s">
        <v>1769</v>
      </c>
      <c r="AM2" s="387"/>
      <c r="AN2" s="387"/>
      <c r="AO2" s="387"/>
      <c r="AP2" s="387"/>
      <c r="AU2" s="388"/>
      <c r="BB2" s="127"/>
      <c r="BD2" s="127"/>
      <c r="BF2" s="127"/>
      <c r="BH2" s="127"/>
    </row>
    <row r="3" spans="1:90" s="385" customFormat="1" ht="30" customHeight="1" x14ac:dyDescent="0.25">
      <c r="A3" s="560"/>
      <c r="B3" s="560"/>
      <c r="C3" s="560"/>
      <c r="D3" s="560"/>
      <c r="E3" s="560"/>
      <c r="F3" s="565" t="s">
        <v>1825</v>
      </c>
      <c r="G3" s="565"/>
      <c r="H3" s="565"/>
      <c r="I3" s="565"/>
      <c r="J3" s="565"/>
      <c r="K3" s="565"/>
      <c r="L3" s="565"/>
      <c r="M3" s="565"/>
      <c r="N3" s="565"/>
      <c r="O3" s="565"/>
      <c r="P3" s="595" t="s">
        <v>1694</v>
      </c>
      <c r="Q3" s="563"/>
      <c r="R3" s="563"/>
      <c r="S3" s="563"/>
      <c r="AM3" s="387"/>
      <c r="AN3" s="387"/>
      <c r="AO3" s="387"/>
      <c r="AP3" s="387"/>
      <c r="AU3" s="388"/>
      <c r="BB3" s="127"/>
      <c r="BD3" s="127"/>
      <c r="BF3" s="127"/>
      <c r="BH3" s="127"/>
    </row>
    <row r="4" spans="1:90" s="385" customFormat="1" x14ac:dyDescent="0.25">
      <c r="B4" s="389"/>
      <c r="C4" s="389"/>
      <c r="D4" s="390"/>
      <c r="E4" s="389"/>
      <c r="F4" s="389"/>
      <c r="G4" s="389"/>
      <c r="H4" s="391"/>
      <c r="I4" s="391"/>
      <c r="J4" s="391"/>
      <c r="K4" s="391"/>
      <c r="L4" s="392"/>
      <c r="M4" s="389"/>
      <c r="N4" s="391"/>
      <c r="O4" s="389"/>
      <c r="P4" s="389"/>
      <c r="Q4" s="389"/>
      <c r="R4" s="389"/>
      <c r="S4" s="389"/>
      <c r="T4" s="389"/>
      <c r="U4" s="389"/>
      <c r="V4" s="389"/>
      <c r="W4" s="389"/>
      <c r="X4" s="389"/>
      <c r="Y4" s="389"/>
      <c r="Z4" s="389"/>
      <c r="AA4" s="389"/>
      <c r="AB4" s="389"/>
      <c r="AC4" s="389"/>
      <c r="AD4" s="389"/>
      <c r="AE4" s="389"/>
      <c r="AF4" s="389"/>
      <c r="AG4" s="389"/>
      <c r="AH4" s="389"/>
      <c r="AI4" s="389"/>
      <c r="AJ4" s="389"/>
      <c r="AK4" s="389"/>
      <c r="AL4" s="389"/>
      <c r="AM4" s="393"/>
      <c r="AN4" s="393"/>
      <c r="AO4" s="393"/>
      <c r="AP4" s="393"/>
      <c r="AQ4" s="389"/>
      <c r="AR4" s="389"/>
      <c r="AS4" s="389"/>
      <c r="AT4" s="389"/>
      <c r="AU4" s="394"/>
      <c r="AV4" s="389"/>
      <c r="AW4" s="389"/>
      <c r="AX4" s="389"/>
      <c r="AY4" s="389"/>
      <c r="AZ4" s="395"/>
      <c r="BA4" s="389"/>
      <c r="BB4" s="389"/>
      <c r="BC4" s="389"/>
      <c r="BD4" s="389"/>
      <c r="BE4" s="389"/>
      <c r="BF4" s="389"/>
      <c r="BG4" s="389"/>
      <c r="BH4" s="389"/>
      <c r="BI4" s="389"/>
      <c r="BJ4" s="389"/>
      <c r="BK4" s="389"/>
      <c r="BL4" s="389"/>
      <c r="BM4" s="389"/>
      <c r="BN4" s="389"/>
      <c r="BO4" s="389"/>
      <c r="BP4" s="389"/>
      <c r="BQ4" s="389"/>
      <c r="BR4" s="389"/>
      <c r="BS4" s="389"/>
      <c r="BT4" s="389"/>
      <c r="BU4" s="389"/>
    </row>
    <row r="5" spans="1:90" s="385" customFormat="1" ht="15.75" hidden="1" customHeight="1" x14ac:dyDescent="0.25">
      <c r="B5" s="386"/>
      <c r="C5" s="386"/>
      <c r="D5" s="396"/>
      <c r="E5" s="386"/>
      <c r="F5" s="386"/>
      <c r="G5" s="386"/>
      <c r="H5" s="596" t="s">
        <v>1697</v>
      </c>
      <c r="I5" s="596"/>
      <c r="J5" s="596"/>
      <c r="K5" s="596"/>
      <c r="L5" s="596"/>
      <c r="M5" s="596"/>
      <c r="N5" s="596"/>
      <c r="O5" s="596"/>
      <c r="P5" s="596"/>
      <c r="Q5" s="596"/>
      <c r="R5" s="596"/>
      <c r="S5" s="596"/>
      <c r="T5" s="596"/>
      <c r="U5" s="596"/>
      <c r="V5" s="596"/>
      <c r="W5" s="596"/>
      <c r="X5" s="596"/>
      <c r="Y5" s="596"/>
      <c r="Z5" s="596"/>
      <c r="AA5" s="596"/>
      <c r="AB5" s="596"/>
      <c r="AC5" s="596"/>
      <c r="AD5" s="596"/>
      <c r="AE5" s="596"/>
      <c r="AF5" s="397"/>
      <c r="AG5" s="397"/>
      <c r="AH5" s="397"/>
      <c r="AI5" s="397"/>
      <c r="AJ5" s="397"/>
      <c r="AK5" s="397"/>
      <c r="AL5" s="397"/>
      <c r="AM5" s="397"/>
      <c r="AN5" s="397"/>
      <c r="AO5" s="397"/>
      <c r="AP5" s="397"/>
      <c r="AQ5" s="397"/>
      <c r="AR5" s="397"/>
      <c r="AS5" s="397"/>
      <c r="AT5" s="397"/>
      <c r="AU5" s="397"/>
      <c r="AV5" s="397"/>
      <c r="AW5" s="397"/>
      <c r="AX5" s="397"/>
      <c r="AY5" s="397"/>
      <c r="AZ5" s="398"/>
      <c r="BB5" s="127"/>
      <c r="BD5" s="127"/>
      <c r="BF5" s="127"/>
      <c r="BH5" s="127"/>
    </row>
    <row r="6" spans="1:90" s="385" customFormat="1" hidden="1" x14ac:dyDescent="0.25">
      <c r="B6" s="389"/>
      <c r="C6" s="389"/>
      <c r="D6" s="390"/>
      <c r="E6" s="389"/>
      <c r="F6" s="389"/>
      <c r="G6" s="389"/>
      <c r="H6" s="391"/>
      <c r="I6" s="391"/>
      <c r="J6" s="391"/>
      <c r="K6" s="391"/>
      <c r="L6" s="392"/>
      <c r="M6" s="389"/>
      <c r="N6" s="391"/>
      <c r="O6" s="389"/>
      <c r="P6" s="389"/>
      <c r="Q6" s="389"/>
      <c r="R6" s="389"/>
      <c r="S6" s="389"/>
      <c r="T6" s="389"/>
      <c r="U6" s="389"/>
      <c r="V6" s="389"/>
      <c r="W6" s="389"/>
      <c r="X6" s="389"/>
      <c r="Y6" s="389"/>
      <c r="Z6" s="389"/>
      <c r="AA6" s="389"/>
      <c r="AB6" s="389"/>
      <c r="AC6" s="389"/>
      <c r="AD6" s="389"/>
      <c r="AE6" s="389"/>
      <c r="AF6" s="389"/>
      <c r="AG6" s="389"/>
      <c r="AH6" s="389"/>
      <c r="AI6" s="389"/>
      <c r="AJ6" s="389"/>
      <c r="AK6" s="389"/>
      <c r="AL6" s="389"/>
      <c r="AM6" s="393"/>
      <c r="AN6" s="393"/>
      <c r="AO6" s="393"/>
      <c r="AP6" s="393"/>
      <c r="AQ6" s="389"/>
      <c r="AR6" s="389"/>
      <c r="AS6" s="389"/>
      <c r="AT6" s="389"/>
      <c r="AU6" s="394"/>
      <c r="AV6" s="389"/>
      <c r="AW6" s="389"/>
      <c r="AX6" s="389"/>
      <c r="AY6" s="389"/>
      <c r="AZ6" s="395"/>
      <c r="BA6" s="389"/>
      <c r="BB6" s="389"/>
      <c r="BC6" s="389"/>
      <c r="BD6" s="389"/>
      <c r="BE6" s="389"/>
      <c r="BF6" s="389"/>
      <c r="BG6" s="389"/>
      <c r="BH6" s="389"/>
      <c r="BI6" s="389"/>
      <c r="BJ6" s="389"/>
      <c r="BK6" s="389"/>
      <c r="BL6" s="389"/>
      <c r="BM6" s="389"/>
      <c r="BN6" s="389"/>
      <c r="BO6" s="389"/>
      <c r="BP6" s="389"/>
      <c r="BQ6" s="389"/>
      <c r="BR6" s="389"/>
      <c r="BS6" s="389"/>
      <c r="BT6" s="389"/>
      <c r="BU6" s="389"/>
    </row>
    <row r="7" spans="1:90" s="386" customFormat="1" x14ac:dyDescent="0.25">
      <c r="B7" s="323"/>
      <c r="C7" s="323"/>
      <c r="D7" s="326"/>
      <c r="E7" s="323"/>
      <c r="F7" s="323"/>
      <c r="G7" s="323"/>
      <c r="H7" s="323"/>
      <c r="I7" s="323"/>
      <c r="J7" s="323"/>
      <c r="K7" s="323"/>
      <c r="L7" s="399"/>
      <c r="M7" s="323"/>
      <c r="N7" s="323"/>
      <c r="O7" s="400"/>
      <c r="P7" s="400"/>
      <c r="Q7" s="400"/>
      <c r="R7" s="400"/>
      <c r="S7" s="400"/>
      <c r="T7" s="400"/>
      <c r="U7" s="400"/>
      <c r="V7" s="400"/>
      <c r="W7" s="400"/>
      <c r="X7" s="400"/>
      <c r="Y7" s="400"/>
      <c r="Z7" s="400"/>
      <c r="AA7" s="400"/>
      <c r="AB7" s="400"/>
      <c r="AC7" s="400"/>
      <c r="AD7" s="400"/>
      <c r="AE7" s="400"/>
      <c r="AF7" s="400"/>
      <c r="AG7" s="400"/>
      <c r="AH7" s="400"/>
      <c r="AI7" s="400"/>
      <c r="AJ7" s="400"/>
      <c r="AK7" s="400"/>
      <c r="AL7" s="400"/>
      <c r="AM7" s="401"/>
      <c r="AN7" s="401"/>
      <c r="AO7" s="401"/>
      <c r="AP7" s="401"/>
      <c r="AQ7" s="400"/>
      <c r="AR7" s="400"/>
      <c r="AS7" s="400"/>
      <c r="AT7" s="400"/>
      <c r="AU7" s="402"/>
      <c r="AV7" s="400"/>
      <c r="AW7" s="400"/>
      <c r="AX7" s="400"/>
      <c r="AY7" s="400"/>
      <c r="AZ7" s="323"/>
      <c r="BA7" s="400"/>
      <c r="BB7" s="400"/>
      <c r="BC7" s="400"/>
      <c r="BD7" s="400"/>
      <c r="BE7" s="400"/>
      <c r="BF7" s="400"/>
      <c r="BG7" s="400"/>
      <c r="BH7" s="400"/>
      <c r="BI7" s="400"/>
      <c r="BJ7" s="400"/>
      <c r="BK7" s="400"/>
      <c r="BL7" s="400"/>
      <c r="BM7" s="400"/>
      <c r="BN7" s="400"/>
      <c r="BO7" s="400"/>
      <c r="BP7" s="400"/>
      <c r="BQ7" s="400"/>
      <c r="BR7" s="400"/>
      <c r="BS7" s="400"/>
      <c r="BT7" s="400"/>
      <c r="BU7" s="400"/>
    </row>
    <row r="8" spans="1:90" s="386" customFormat="1" x14ac:dyDescent="0.25">
      <c r="B8" s="323"/>
      <c r="C8" s="323"/>
      <c r="D8" s="326"/>
      <c r="E8" s="323"/>
      <c r="F8" s="323"/>
      <c r="G8" s="323"/>
      <c r="H8" s="403" t="s">
        <v>3</v>
      </c>
      <c r="I8" s="322" t="str">
        <f>IF('1. IDENTIFICACION DEL RIESGO'!K8="","",'1. IDENTIFICACION DEL RIESGO'!K8)</f>
        <v>Protección</v>
      </c>
      <c r="J8" s="404"/>
      <c r="K8" s="405"/>
      <c r="L8" s="399"/>
      <c r="M8" s="323"/>
      <c r="N8" s="404"/>
      <c r="O8" s="406"/>
      <c r="P8" s="406"/>
      <c r="Q8" s="406"/>
      <c r="R8" s="406"/>
      <c r="S8" s="406"/>
      <c r="T8" s="406"/>
      <c r="U8" s="406"/>
      <c r="V8" s="406"/>
      <c r="W8" s="406"/>
      <c r="X8" s="406"/>
      <c r="Y8" s="406"/>
      <c r="Z8" s="406"/>
      <c r="AA8" s="406"/>
      <c r="AB8" s="406"/>
      <c r="AC8" s="406"/>
      <c r="AD8" s="406"/>
      <c r="AE8" s="406"/>
      <c r="AF8" s="406"/>
      <c r="AG8" s="406"/>
      <c r="AH8" s="406"/>
      <c r="AI8" s="406"/>
      <c r="AJ8" s="406"/>
      <c r="AK8" s="406"/>
      <c r="AL8" s="406"/>
      <c r="AM8" s="401"/>
      <c r="AN8" s="401"/>
      <c r="AO8" s="401"/>
      <c r="AP8" s="401"/>
      <c r="AQ8" s="400"/>
      <c r="AR8" s="400"/>
      <c r="AS8" s="400"/>
      <c r="AT8" s="406"/>
      <c r="AU8" s="407"/>
      <c r="AV8" s="400"/>
      <c r="AW8" s="400"/>
      <c r="AX8" s="400"/>
      <c r="AY8" s="400"/>
      <c r="AZ8" s="323"/>
      <c r="BA8" s="400"/>
      <c r="BB8" s="400"/>
      <c r="BC8" s="400"/>
      <c r="BD8" s="400"/>
      <c r="BE8" s="400"/>
      <c r="BF8" s="400"/>
      <c r="BG8" s="400"/>
      <c r="BH8" s="400"/>
      <c r="BI8" s="400"/>
      <c r="BJ8" s="400"/>
      <c r="BK8" s="400"/>
      <c r="BL8" s="400"/>
      <c r="BM8" s="400"/>
      <c r="BN8" s="400"/>
      <c r="BO8" s="400"/>
      <c r="BP8" s="400"/>
      <c r="BQ8" s="400"/>
      <c r="BR8" s="400"/>
      <c r="BS8" s="400"/>
      <c r="BT8" s="400"/>
      <c r="BU8" s="400"/>
    </row>
    <row r="9" spans="1:90" s="386" customFormat="1" x14ac:dyDescent="0.25">
      <c r="B9" s="323"/>
      <c r="C9" s="323"/>
      <c r="D9" s="326"/>
      <c r="E9" s="323"/>
      <c r="F9" s="323"/>
      <c r="G9" s="323"/>
      <c r="H9" s="323"/>
      <c r="I9" s="404"/>
      <c r="J9" s="404"/>
      <c r="K9" s="404"/>
      <c r="L9" s="408"/>
      <c r="M9" s="323"/>
      <c r="N9" s="404"/>
      <c r="O9" s="406"/>
      <c r="P9" s="406"/>
      <c r="Q9" s="406"/>
      <c r="R9" s="406"/>
      <c r="S9" s="406"/>
      <c r="T9" s="406"/>
      <c r="U9" s="406"/>
      <c r="V9" s="406"/>
      <c r="W9" s="406"/>
      <c r="X9" s="406"/>
      <c r="Y9" s="406"/>
      <c r="Z9" s="406"/>
      <c r="AA9" s="406"/>
      <c r="AB9" s="406"/>
      <c r="AC9" s="406"/>
      <c r="AD9" s="406"/>
      <c r="AE9" s="406"/>
      <c r="AF9" s="406"/>
      <c r="AG9" s="406"/>
      <c r="AH9" s="406"/>
      <c r="AI9" s="406"/>
      <c r="AJ9" s="406"/>
      <c r="AK9" s="406"/>
      <c r="AL9" s="406"/>
      <c r="AM9" s="401"/>
      <c r="AN9" s="401"/>
      <c r="AO9" s="401"/>
      <c r="AP9" s="401"/>
      <c r="AQ9" s="400"/>
      <c r="AR9" s="400"/>
      <c r="AS9" s="400"/>
      <c r="AT9" s="406"/>
      <c r="AU9" s="407"/>
      <c r="AV9" s="400"/>
      <c r="AW9" s="400"/>
      <c r="AX9" s="400"/>
      <c r="AY9" s="400"/>
      <c r="AZ9" s="323"/>
      <c r="BA9" s="400"/>
      <c r="BB9" s="400"/>
      <c r="BC9" s="400"/>
      <c r="BD9" s="400"/>
      <c r="BE9" s="400"/>
      <c r="BF9" s="400"/>
      <c r="BG9" s="400"/>
      <c r="BH9" s="400"/>
      <c r="BI9" s="400"/>
      <c r="BJ9" s="400"/>
      <c r="BK9" s="400"/>
      <c r="BL9" s="400"/>
      <c r="BM9" s="400"/>
      <c r="BN9" s="400"/>
      <c r="BO9" s="400"/>
      <c r="BP9" s="400"/>
      <c r="BQ9" s="400"/>
      <c r="BR9" s="400"/>
      <c r="BS9" s="400"/>
      <c r="BT9" s="400"/>
      <c r="BU9" s="400"/>
    </row>
    <row r="10" spans="1:90" s="386" customFormat="1" x14ac:dyDescent="0.25">
      <c r="B10" s="323"/>
      <c r="C10" s="323"/>
      <c r="D10" s="326"/>
      <c r="E10" s="323"/>
      <c r="F10" s="323"/>
      <c r="G10" s="323"/>
      <c r="H10" s="323"/>
      <c r="I10" s="409"/>
      <c r="J10" s="404"/>
      <c r="K10" s="404"/>
      <c r="L10" s="408"/>
      <c r="M10" s="323"/>
      <c r="N10" s="400"/>
      <c r="O10" s="400"/>
      <c r="P10" s="400"/>
      <c r="Q10" s="400"/>
      <c r="R10" s="400"/>
      <c r="S10" s="400"/>
      <c r="T10" s="400"/>
      <c r="U10" s="400"/>
      <c r="V10" s="400"/>
      <c r="W10" s="400"/>
      <c r="X10" s="400"/>
      <c r="Y10" s="400"/>
      <c r="Z10" s="400"/>
      <c r="AA10" s="400"/>
      <c r="AB10" s="400"/>
      <c r="AC10" s="400"/>
      <c r="AD10" s="400"/>
      <c r="AE10" s="400"/>
      <c r="AF10" s="400"/>
      <c r="AG10" s="400"/>
      <c r="AH10" s="400"/>
      <c r="AI10" s="400"/>
      <c r="AJ10" s="400"/>
      <c r="AK10" s="400"/>
      <c r="AL10" s="400"/>
      <c r="AM10" s="401"/>
      <c r="AN10" s="401"/>
      <c r="AO10" s="401"/>
      <c r="AP10" s="401"/>
      <c r="AQ10" s="400"/>
      <c r="AR10" s="400"/>
      <c r="AS10" s="400"/>
      <c r="AT10" s="400"/>
      <c r="AU10" s="402"/>
      <c r="AV10" s="400"/>
      <c r="AW10" s="400"/>
      <c r="AX10" s="400"/>
      <c r="AY10" s="400"/>
      <c r="AZ10" s="323"/>
      <c r="BA10" s="400"/>
      <c r="BB10" s="400"/>
      <c r="BC10" s="400"/>
      <c r="BD10" s="400"/>
      <c r="BE10" s="400"/>
      <c r="BF10" s="400"/>
      <c r="BG10" s="400"/>
      <c r="BH10" s="400"/>
      <c r="BI10" s="400"/>
      <c r="BJ10" s="400"/>
      <c r="BK10" s="400"/>
      <c r="BL10" s="400"/>
      <c r="BM10" s="400"/>
      <c r="BN10" s="400"/>
      <c r="BO10" s="400"/>
      <c r="BP10" s="400"/>
      <c r="BQ10" s="400"/>
      <c r="BR10" s="400"/>
      <c r="BS10" s="400"/>
      <c r="BT10" s="400"/>
      <c r="BU10" s="400"/>
    </row>
    <row r="11" spans="1:90" s="386" customFormat="1" x14ac:dyDescent="0.25">
      <c r="B11" s="323"/>
      <c r="C11" s="323"/>
      <c r="D11" s="326"/>
      <c r="E11" s="323"/>
      <c r="F11" s="323"/>
      <c r="G11" s="323"/>
      <c r="H11" s="410" t="s">
        <v>1285</v>
      </c>
      <c r="I11" s="411">
        <f>'1. IDENTIFICACION DEL RIESGO'!K14</f>
        <v>43410</v>
      </c>
      <c r="J11" s="404"/>
      <c r="K11" s="404"/>
      <c r="L11" s="408"/>
      <c r="M11" s="323"/>
      <c r="N11" s="400"/>
      <c r="O11" s="400"/>
      <c r="P11" s="400"/>
      <c r="Q11" s="400"/>
      <c r="R11" s="400"/>
      <c r="S11" s="400"/>
      <c r="T11" s="400"/>
      <c r="U11" s="400"/>
      <c r="V11" s="400"/>
      <c r="W11" s="400"/>
      <c r="X11" s="400"/>
      <c r="Y11" s="400"/>
      <c r="Z11" s="400"/>
      <c r="AA11" s="400"/>
      <c r="AB11" s="400"/>
      <c r="AC11" s="400"/>
      <c r="AD11" s="400"/>
      <c r="AE11" s="400"/>
      <c r="AF11" s="400"/>
      <c r="AG11" s="400"/>
      <c r="AH11" s="400"/>
      <c r="AI11" s="400"/>
      <c r="AJ11" s="400"/>
      <c r="AK11" s="400"/>
      <c r="AL11" s="400"/>
      <c r="AM11" s="412"/>
      <c r="AN11" s="412"/>
      <c r="AO11" s="412"/>
      <c r="AP11" s="412"/>
      <c r="AQ11" s="323"/>
      <c r="AR11" s="323"/>
      <c r="AS11" s="323"/>
      <c r="AT11" s="400"/>
      <c r="AU11" s="402"/>
      <c r="AV11" s="400"/>
      <c r="AW11" s="323"/>
      <c r="AX11" s="413"/>
      <c r="AY11" s="413"/>
      <c r="AZ11" s="323"/>
      <c r="BA11" s="400"/>
      <c r="BB11" s="400"/>
      <c r="BC11" s="400"/>
      <c r="BD11" s="400"/>
      <c r="BE11" s="400"/>
      <c r="BF11" s="400"/>
      <c r="BG11" s="400"/>
      <c r="BH11" s="400"/>
      <c r="BI11" s="400"/>
      <c r="BJ11" s="400"/>
      <c r="BK11" s="400"/>
      <c r="BL11" s="400"/>
      <c r="BM11" s="400"/>
      <c r="BN11" s="400"/>
      <c r="BO11" s="400"/>
      <c r="BP11" s="400"/>
      <c r="BQ11" s="400"/>
      <c r="BR11" s="400"/>
      <c r="BS11" s="400"/>
      <c r="BT11" s="400"/>
      <c r="BU11" s="400"/>
    </row>
    <row r="12" spans="1:90" s="386" customFormat="1" x14ac:dyDescent="0.25">
      <c r="B12" s="323"/>
      <c r="C12" s="323"/>
      <c r="D12" s="326"/>
      <c r="E12" s="400"/>
      <c r="F12" s="323"/>
      <c r="G12" s="323"/>
      <c r="H12" s="400"/>
      <c r="I12" s="400"/>
      <c r="J12" s="404"/>
      <c r="K12" s="404"/>
      <c r="L12" s="408"/>
      <c r="M12" s="323"/>
      <c r="N12" s="400"/>
      <c r="O12" s="400"/>
      <c r="P12" s="400"/>
      <c r="Q12" s="400"/>
      <c r="R12" s="400"/>
      <c r="S12" s="400"/>
      <c r="T12" s="400"/>
      <c r="U12" s="400"/>
      <c r="V12" s="400"/>
      <c r="W12" s="400"/>
      <c r="X12" s="400"/>
      <c r="Y12" s="400"/>
      <c r="Z12" s="400"/>
      <c r="AA12" s="400"/>
      <c r="AB12" s="400"/>
      <c r="AC12" s="400"/>
      <c r="AD12" s="400"/>
      <c r="AE12" s="400"/>
      <c r="AF12" s="400"/>
      <c r="AG12" s="400"/>
      <c r="AH12" s="400"/>
      <c r="AI12" s="400"/>
      <c r="AJ12" s="400"/>
      <c r="AK12" s="400"/>
      <c r="AL12" s="323"/>
      <c r="AM12" s="323"/>
      <c r="AN12" s="323"/>
      <c r="AO12" s="323"/>
      <c r="AP12" s="323"/>
      <c r="AQ12" s="323"/>
      <c r="AR12" s="323"/>
      <c r="AS12" s="323"/>
      <c r="AT12" s="323"/>
      <c r="AU12" s="323"/>
      <c r="AV12" s="323"/>
      <c r="AW12" s="323"/>
      <c r="AX12" s="323"/>
      <c r="AY12" s="323"/>
      <c r="AZ12" s="323"/>
      <c r="BA12" s="323"/>
      <c r="BB12" s="323"/>
      <c r="BC12" s="323"/>
      <c r="BD12" s="323"/>
      <c r="BE12" s="323"/>
      <c r="BF12" s="323"/>
      <c r="BG12" s="323"/>
      <c r="BH12" s="323"/>
      <c r="BI12" s="323"/>
      <c r="BJ12" s="323"/>
      <c r="BK12" s="323"/>
      <c r="BL12" s="323"/>
      <c r="BM12" s="323"/>
      <c r="BN12" s="323"/>
      <c r="BO12" s="323"/>
      <c r="BP12" s="323"/>
      <c r="BQ12" s="323"/>
      <c r="BR12" s="323"/>
      <c r="BS12" s="323"/>
      <c r="BT12" s="323"/>
      <c r="BU12" s="323"/>
    </row>
    <row r="13" spans="1:90" s="386" customFormat="1" x14ac:dyDescent="0.25">
      <c r="B13" s="323"/>
      <c r="C13" s="323"/>
      <c r="D13" s="326"/>
      <c r="E13" s="323"/>
      <c r="F13" s="323"/>
      <c r="G13" s="323"/>
      <c r="H13" s="323"/>
      <c r="I13" s="323"/>
      <c r="J13" s="323"/>
      <c r="K13" s="323"/>
      <c r="L13" s="399"/>
      <c r="M13" s="323"/>
      <c r="N13" s="323"/>
      <c r="O13" s="323"/>
      <c r="P13" s="323"/>
      <c r="Q13" s="323"/>
      <c r="R13" s="323"/>
      <c r="S13" s="323"/>
      <c r="T13" s="323"/>
      <c r="U13" s="323"/>
      <c r="V13" s="323"/>
      <c r="W13" s="323"/>
      <c r="X13" s="323"/>
      <c r="Y13" s="323"/>
      <c r="Z13" s="323"/>
      <c r="AA13" s="323"/>
      <c r="AB13" s="323"/>
      <c r="AC13" s="323"/>
      <c r="AD13" s="323"/>
      <c r="AE13" s="323"/>
      <c r="AF13" s="323"/>
      <c r="AG13" s="323"/>
      <c r="AH13" s="323"/>
      <c r="AI13" s="323"/>
      <c r="AJ13" s="323"/>
      <c r="AK13" s="414"/>
      <c r="AL13" s="414"/>
      <c r="AM13" s="414"/>
      <c r="AN13" s="414"/>
      <c r="AO13" s="414"/>
      <c r="AP13" s="414"/>
      <c r="AQ13" s="414"/>
      <c r="AR13" s="414"/>
      <c r="AS13" s="414"/>
      <c r="AT13" s="414"/>
      <c r="AU13" s="414"/>
      <c r="AV13" s="414"/>
      <c r="AW13" s="414"/>
      <c r="AX13" s="414"/>
      <c r="AY13" s="414"/>
      <c r="AZ13" s="414"/>
      <c r="BA13" s="414"/>
      <c r="BB13" s="414"/>
      <c r="BC13" s="414"/>
      <c r="BD13" s="414"/>
      <c r="BE13" s="414"/>
      <c r="BF13" s="414"/>
      <c r="BG13" s="414"/>
      <c r="BH13" s="414"/>
      <c r="BI13" s="414"/>
      <c r="BJ13" s="414"/>
      <c r="BK13" s="414"/>
      <c r="BL13" s="414"/>
      <c r="BM13" s="414"/>
      <c r="BN13" s="414"/>
      <c r="BO13" s="414"/>
      <c r="BP13" s="414"/>
      <c r="BQ13" s="414"/>
      <c r="BR13" s="414"/>
      <c r="BS13" s="414"/>
      <c r="BT13" s="414"/>
      <c r="BU13" s="414"/>
    </row>
    <row r="14" spans="1:90" s="386" customFormat="1" ht="15" x14ac:dyDescent="0.25">
      <c r="B14" s="323"/>
      <c r="C14" s="323"/>
      <c r="D14" s="326"/>
      <c r="E14" s="415"/>
      <c r="F14" s="331"/>
      <c r="G14" s="331"/>
      <c r="H14" s="593" t="s">
        <v>1644</v>
      </c>
      <c r="I14" s="593"/>
      <c r="J14" s="593"/>
      <c r="K14" s="593"/>
      <c r="L14" s="593"/>
      <c r="M14" s="593"/>
      <c r="N14" s="593"/>
      <c r="O14" s="593"/>
      <c r="P14" s="593"/>
      <c r="Q14" s="593"/>
      <c r="R14" s="593"/>
      <c r="S14" s="593"/>
      <c r="T14" s="593"/>
      <c r="U14" s="593"/>
      <c r="V14" s="593"/>
      <c r="W14" s="593"/>
      <c r="X14" s="593"/>
      <c r="Y14" s="593"/>
      <c r="Z14" s="593"/>
      <c r="AA14" s="593"/>
      <c r="AB14" s="593"/>
      <c r="AC14" s="593"/>
      <c r="AD14" s="593"/>
      <c r="AE14" s="593"/>
      <c r="AF14" s="331"/>
      <c r="AG14" s="331"/>
      <c r="AH14" s="331"/>
      <c r="AI14" s="592" t="s">
        <v>1645</v>
      </c>
      <c r="AJ14" s="592"/>
      <c r="AK14" s="592"/>
      <c r="AL14" s="592"/>
      <c r="AM14" s="592"/>
      <c r="AN14" s="592"/>
      <c r="AO14" s="592"/>
      <c r="AP14" s="592"/>
      <c r="AQ14" s="592"/>
      <c r="AR14" s="592"/>
      <c r="AS14" s="592"/>
      <c r="AT14" s="592"/>
      <c r="AU14" s="592"/>
      <c r="AV14" s="592"/>
      <c r="AW14" s="592"/>
      <c r="AX14" s="416"/>
      <c r="AY14" s="416"/>
      <c r="AZ14" s="416"/>
      <c r="BA14" s="594" t="s">
        <v>1646</v>
      </c>
      <c r="BB14" s="594"/>
      <c r="BC14" s="594"/>
      <c r="BD14" s="594"/>
      <c r="BE14" s="594"/>
      <c r="BF14" s="594"/>
      <c r="BG14" s="594"/>
      <c r="BH14" s="594"/>
      <c r="BI14" s="594"/>
      <c r="BJ14" s="594"/>
      <c r="BK14" s="594"/>
      <c r="BM14" s="581" t="s">
        <v>1702</v>
      </c>
      <c r="BN14" s="581"/>
      <c r="BO14" s="581"/>
      <c r="BP14" s="581"/>
      <c r="BQ14" s="581"/>
      <c r="BR14" s="581"/>
      <c r="BS14" s="581"/>
      <c r="BT14" s="581"/>
      <c r="BV14" s="581" t="s">
        <v>1703</v>
      </c>
      <c r="BW14" s="581"/>
      <c r="BX14" s="581"/>
      <c r="BY14" s="581"/>
      <c r="BZ14" s="581"/>
      <c r="CA14" s="581"/>
      <c r="CB14" s="581"/>
      <c r="CC14" s="581"/>
      <c r="CE14" s="581" t="s">
        <v>1704</v>
      </c>
      <c r="CF14" s="581"/>
      <c r="CG14" s="581"/>
      <c r="CH14" s="581"/>
      <c r="CI14" s="581"/>
      <c r="CJ14" s="581"/>
      <c r="CK14" s="581"/>
      <c r="CL14" s="581"/>
    </row>
    <row r="15" spans="1:90" s="386" customFormat="1" ht="30" customHeight="1" x14ac:dyDescent="0.25">
      <c r="B15" s="323"/>
      <c r="C15" s="323"/>
      <c r="D15" s="326"/>
      <c r="E15" s="330"/>
      <c r="F15" s="584" t="s">
        <v>1271</v>
      </c>
      <c r="G15" s="86"/>
      <c r="H15" s="589" t="s">
        <v>3</v>
      </c>
      <c r="I15" s="590"/>
      <c r="J15" s="417"/>
      <c r="K15" s="87"/>
      <c r="L15" s="591" t="s">
        <v>1274</v>
      </c>
      <c r="M15" s="417"/>
      <c r="N15" s="591" t="s">
        <v>1304</v>
      </c>
      <c r="O15" s="418"/>
      <c r="P15" s="522" t="s">
        <v>1278</v>
      </c>
      <c r="Q15" s="522"/>
      <c r="R15" s="522"/>
      <c r="S15" s="522"/>
      <c r="T15" s="522"/>
      <c r="U15" s="522"/>
      <c r="V15" s="522"/>
      <c r="W15" s="522"/>
      <c r="X15" s="522"/>
      <c r="Y15" s="522"/>
      <c r="Z15" s="522"/>
      <c r="AA15" s="522"/>
      <c r="AB15" s="522"/>
      <c r="AC15" s="522"/>
      <c r="AD15" s="522"/>
      <c r="AE15" s="522"/>
      <c r="AF15" s="522" t="s">
        <v>1304</v>
      </c>
      <c r="AG15" s="582" t="s">
        <v>1504</v>
      </c>
      <c r="AH15" s="419"/>
      <c r="AI15" s="585" t="s">
        <v>1279</v>
      </c>
      <c r="AJ15" s="420"/>
      <c r="AK15" s="588" t="s">
        <v>1501</v>
      </c>
      <c r="AL15" s="420"/>
      <c r="AM15" s="585" t="s">
        <v>1310</v>
      </c>
      <c r="AN15" s="420"/>
      <c r="AO15" s="588" t="s">
        <v>1518</v>
      </c>
      <c r="AP15" s="420"/>
      <c r="AQ15" s="588" t="s">
        <v>1312</v>
      </c>
      <c r="AR15" s="420"/>
      <c r="AS15" s="585" t="s">
        <v>1313</v>
      </c>
      <c r="AT15" s="419"/>
      <c r="AU15" s="582" t="s">
        <v>1503</v>
      </c>
      <c r="AV15" s="582" t="s">
        <v>1502</v>
      </c>
      <c r="AW15" s="585" t="s">
        <v>1314</v>
      </c>
      <c r="AX15" s="522" t="s">
        <v>1304</v>
      </c>
      <c r="AY15" s="582" t="s">
        <v>1504</v>
      </c>
      <c r="AZ15" s="331"/>
      <c r="BA15" s="522"/>
      <c r="BB15" s="522"/>
      <c r="BC15" s="522"/>
      <c r="BD15" s="522"/>
      <c r="BE15" s="522"/>
      <c r="BF15" s="522"/>
      <c r="BG15" s="522"/>
      <c r="BH15" s="522"/>
      <c r="BI15" s="522"/>
      <c r="BJ15" s="522"/>
      <c r="BK15" s="522"/>
      <c r="BM15" s="582"/>
      <c r="BN15" s="582"/>
      <c r="BO15" s="582"/>
      <c r="BP15" s="582"/>
      <c r="BQ15" s="582"/>
      <c r="BR15" s="582"/>
      <c r="BS15" s="582"/>
      <c r="BT15" s="582"/>
      <c r="BV15" s="582"/>
      <c r="BW15" s="582"/>
      <c r="BX15" s="582"/>
      <c r="BY15" s="582"/>
      <c r="BZ15" s="582"/>
      <c r="CA15" s="582"/>
      <c r="CB15" s="582"/>
      <c r="CC15" s="582"/>
      <c r="CE15" s="582"/>
      <c r="CF15" s="582"/>
      <c r="CG15" s="582"/>
      <c r="CH15" s="582"/>
      <c r="CI15" s="582"/>
      <c r="CJ15" s="582"/>
      <c r="CK15" s="582"/>
      <c r="CL15" s="582"/>
    </row>
    <row r="16" spans="1:90" s="386" customFormat="1" ht="30" customHeight="1" x14ac:dyDescent="0.25">
      <c r="B16" s="323"/>
      <c r="C16" s="323"/>
      <c r="D16" s="326"/>
      <c r="E16" s="330"/>
      <c r="F16" s="584"/>
      <c r="G16" s="86"/>
      <c r="H16" s="589"/>
      <c r="I16" s="590"/>
      <c r="J16" s="417"/>
      <c r="K16" s="87"/>
      <c r="L16" s="591"/>
      <c r="M16" s="417"/>
      <c r="N16" s="591"/>
      <c r="O16" s="418"/>
      <c r="P16" s="421" t="s">
        <v>5</v>
      </c>
      <c r="Q16" s="419"/>
      <c r="R16" s="421" t="s">
        <v>1103</v>
      </c>
      <c r="S16" s="422" t="s">
        <v>1552</v>
      </c>
      <c r="T16" s="370" t="s">
        <v>1636</v>
      </c>
      <c r="U16" s="370" t="s">
        <v>1637</v>
      </c>
      <c r="V16" s="370" t="s">
        <v>1638</v>
      </c>
      <c r="W16" s="370" t="s">
        <v>1640</v>
      </c>
      <c r="X16" s="370" t="s">
        <v>1639</v>
      </c>
      <c r="Y16" s="370"/>
      <c r="Z16" s="370" t="s">
        <v>1635</v>
      </c>
      <c r="AA16" s="419"/>
      <c r="AB16" s="421" t="s">
        <v>6</v>
      </c>
      <c r="AC16" s="419"/>
      <c r="AD16" s="423" t="s">
        <v>1104</v>
      </c>
      <c r="AE16" s="421" t="s">
        <v>1277</v>
      </c>
      <c r="AF16" s="522"/>
      <c r="AG16" s="582"/>
      <c r="AH16" s="419"/>
      <c r="AI16" s="585"/>
      <c r="AJ16" s="420"/>
      <c r="AK16" s="588"/>
      <c r="AL16" s="420"/>
      <c r="AM16" s="585"/>
      <c r="AN16" s="420"/>
      <c r="AO16" s="588"/>
      <c r="AP16" s="420"/>
      <c r="AQ16" s="588"/>
      <c r="AR16" s="420"/>
      <c r="AS16" s="585"/>
      <c r="AT16" s="419"/>
      <c r="AU16" s="583"/>
      <c r="AV16" s="583"/>
      <c r="AW16" s="585"/>
      <c r="AX16" s="522"/>
      <c r="AY16" s="582"/>
      <c r="AZ16" s="334"/>
      <c r="BA16" s="422" t="s">
        <v>1315</v>
      </c>
      <c r="BB16" s="127"/>
      <c r="BC16" s="422" t="s">
        <v>1281</v>
      </c>
      <c r="BD16" s="127"/>
      <c r="BE16" s="422" t="s">
        <v>1283</v>
      </c>
      <c r="BF16" s="127"/>
      <c r="BG16" s="422" t="s">
        <v>1282</v>
      </c>
      <c r="BH16" s="86"/>
      <c r="BI16" s="421" t="s">
        <v>12</v>
      </c>
      <c r="BK16" s="421" t="s">
        <v>1679</v>
      </c>
      <c r="BM16" s="583"/>
      <c r="BN16" s="583"/>
      <c r="BO16" s="583"/>
      <c r="BP16" s="583"/>
      <c r="BQ16" s="583"/>
      <c r="BR16" s="583"/>
      <c r="BS16" s="583"/>
      <c r="BT16" s="583"/>
      <c r="BV16" s="583"/>
      <c r="BW16" s="583"/>
      <c r="BX16" s="583"/>
      <c r="BY16" s="583"/>
      <c r="BZ16" s="583"/>
      <c r="CA16" s="583"/>
      <c r="CB16" s="583"/>
      <c r="CC16" s="583"/>
      <c r="CE16" s="583"/>
      <c r="CF16" s="583"/>
      <c r="CG16" s="583"/>
      <c r="CH16" s="583"/>
      <c r="CI16" s="583"/>
      <c r="CJ16" s="583"/>
      <c r="CK16" s="583"/>
      <c r="CL16" s="583"/>
    </row>
    <row r="17" spans="1:90" s="88" customFormat="1" ht="323.25" customHeight="1" x14ac:dyDescent="0.25">
      <c r="A17" s="386"/>
      <c r="B17" s="323"/>
      <c r="C17" s="323"/>
      <c r="D17" s="326"/>
      <c r="E17" s="330"/>
      <c r="F17" s="424" t="str">
        <f>+IF('1. IDENTIFICACION DEL RIESGO'!F29="","",'1. IDENTIFICACION DEL RIESGO'!F29)</f>
        <v>Eje de Calidad (Corrupción)</v>
      </c>
      <c r="G17" s="126"/>
      <c r="H17" s="586" t="str">
        <f>+IF('1. IDENTIFICACION DEL RIESGO'!H29="","",'1. IDENTIFICACION DEL RIESGO'!H29)</f>
        <v>Protección</v>
      </c>
      <c r="I17" s="587"/>
      <c r="J17" s="118"/>
      <c r="K17" s="87"/>
      <c r="L17" s="491" t="str">
        <f>+IF('1. IDENTIFICACION DEL RIESGO'!O29="","",'1. IDENTIFICACION DEL RIESGO'!O29)</f>
        <v xml:space="preserve">Decisiones no correspondientes al acervo probatorio
RESTABLECIMIENTO DE DERECHOS 
Coordinación de Autoridades Administrativas  </v>
      </c>
      <c r="M17" s="119"/>
      <c r="N17" s="426" t="str">
        <f>+IF('1. IDENTIFICACION DEL RIESGO'!AB29="","",'1. IDENTIFICACION DEL RIESGO'!AB29)</f>
        <v>PR1+</v>
      </c>
      <c r="O17" s="269"/>
      <c r="P17" s="381" t="s">
        <v>1099</v>
      </c>
      <c r="Q17" s="83"/>
      <c r="R17" s="126">
        <f>IF(F17=DATOS!BL$4,VLOOKUP(P17,Tabla42C,2,0),VLOOKUP(P17,Tabla42[],2,0))</f>
        <v>2</v>
      </c>
      <c r="S17" s="178" t="s">
        <v>1844</v>
      </c>
      <c r="T17" s="179"/>
      <c r="U17" s="179"/>
      <c r="V17" s="179"/>
      <c r="W17" s="179"/>
      <c r="X17" s="179"/>
      <c r="Y17" s="179">
        <v>6</v>
      </c>
      <c r="Z17" s="341">
        <f>+IF(F17=DATOS!BL$4,'2. ANALISIS DEL RIESGO'!Y17,AVERAGE(AVERAGE('2. ANALISIS DEL RIESGO'!T17:X17),'2. ANALISIS DEL RIESGO'!Y17))</f>
        <v>6</v>
      </c>
      <c r="AA17" s="83"/>
      <c r="AB17" s="424" t="str">
        <f>IF(F17="","",IF(F17=DATOS!$BL$4,IF(Z17&gt;=12,DATOS!$AW$6,IF(Z17&gt;=6,DATOS!$AW$5,IF(Z17&gt;=1,DATOS!$AW$4,""))),IF(Z17&gt;4,DATOS!$AW$6,IF(Z17&gt;3,DATOS!$AW$5,IF(Z17&gt;2,DATOS!$AW$4,IF(Z17&gt;1,DATOS!$AW$3,IF(Z17&gt;0,DATOS!$AW$2,"")))))))</f>
        <v>MAYOR</v>
      </c>
      <c r="AC17" s="82"/>
      <c r="AD17" s="277">
        <f>IF(F17=DATOS!$BL$4,VLOOKUP(AB17,Tabla44C,2,0),VLOOKUP(AB17,Tabla44[],2,0))</f>
        <v>2</v>
      </c>
      <c r="AE17" s="428" t="str">
        <f>IF(OR(P17="",S17=""),"",IF(F17=DATOS!$BL$4,INDEX(MATRIZ_RIESGOS_CORRUPCION,'2. ANALISIS DEL RIESGO'!R17,'2. ANALISIS DEL RIESGO'!AD17),INDEX(MATRIZ_RIESGOS,'2. ANALISIS DEL RIESGO'!R17,'2. ANALISIS DEL RIESGO'!AD17)))</f>
        <v>ALTA 40</v>
      </c>
      <c r="AF17" s="382" t="str">
        <f>N17</f>
        <v>PR1+</v>
      </c>
      <c r="AG17" s="382">
        <f>IFERROR(IF(F17=DATOS!$BL$4,INDEX(DATOS!$BD$26:$BF$30,'2. ANALISIS DEL RIESGO'!R17,'2. ANALISIS DEL RIESGO'!AD17),INDEX(DATOS!$BD$12:$BH$16,'2. ANALISIS DEL RIESGO'!R17,'2. ANALISIS DEL RIESGO'!AD17)),"")</f>
        <v>32</v>
      </c>
      <c r="AH17" s="82"/>
      <c r="AI17" s="429" t="str">
        <f>concatenateif(Tabla46[ID RIESGO],N17,Tabla46[DESCRIPCION DEL CONTROL],CHAR(10))</f>
        <v>• Fortalecimiento al grupo de Defensorías de Familia en el proceso Administrativo de Restablecimiento de Derechos y temáticas afines mediante capacitaciones  y sensibilizaciones.
• Comité Consultivo de Restablecimiento de Derechos
• Constatar el cumplimiento del debido proceso en los Procesos Administrativos de Restablecimiento de Derechos, previamente a que se lleve a cabo la audiencia de pruebas y fallo
• Lineamientos Técnico Administrativos</v>
      </c>
      <c r="AJ17" s="83"/>
      <c r="AK17" s="430">
        <f>IFERROR(IF(AVERAGEIFS(Tabla46[SOLIDEZ INDIVIDUAL DE CADA CONTROL],Tabla46[ID RIESGO],N17)=0,"",AVERAGEIFS(Tabla46[SOLIDEZ INDIVIDUAL DE CADA CONTROL],Tabla46[ID RIESGO],N17)),"")</f>
        <v>100</v>
      </c>
      <c r="AL17" s="83"/>
      <c r="AM17" s="431" t="str">
        <f>IF(OR(AK17="",ISTEXT(AK17)),"",IF(AK17=100,DATOS!$AR$79,IF(AK17&gt;=50,DATOS!$AR$80,DATOS!$AR$81)))</f>
        <v>FUERTE</v>
      </c>
      <c r="AN17" s="342"/>
      <c r="AO17" s="432" t="str">
        <f>IF(AM17="","",VLOOKUP(AM17,DATOS!$AR$79:$AS$81,2,0))</f>
        <v>El conjunto de controles mitiga el riesgo asociado y no requieren de acciones adicionales para su tratamiento.</v>
      </c>
      <c r="AP17" s="270"/>
      <c r="AQ17" s="125" t="s">
        <v>1738</v>
      </c>
      <c r="AR17" s="93"/>
      <c r="AS17" s="383" t="s">
        <v>1739</v>
      </c>
      <c r="AT17" s="82"/>
      <c r="AU17" s="343">
        <f t="shared" ref="AU17:AU28" si="0">IFERROR(MIN(IF(AQ17="","",IF(AND(AQ17="Directamente",AM17="FUERTE"),MIN(R17+2,5),IF(AND(AQ17="Directamente",AM17="MODERADO"),MIN(R17+1,5),R17))),5),"")</f>
        <v>4</v>
      </c>
      <c r="AV17" s="344">
        <f t="shared" ref="AV17:AV28" si="1">IFERROR(MIN(IF(AS17="","",IF(AND(AS17="Directamente",AM17="FUERTE"),MAX(AD17-2,1),IF(AND(AS17="Indirectamente",AM17="FUERTE"),MAX(AD17-1,1),IF(AND(AS17="Directamente",AM17="MODERADO"),MAX(AD17-1,1),AD17)))),5),"")</f>
        <v>2</v>
      </c>
      <c r="AW17" s="427" t="str">
        <f>IF(OR(AU17="",AV17=""),"",IF(F17=DATOS!$BL$4,INDEX(MATRIZ_RIESGOS_CORRUPCION,'2. ANALISIS DEL RIESGO'!AU17,'2. ANALISIS DEL RIESGO'!AV17),INDEX(MATRIZ_RIESGOS,'2. ANALISIS DEL RIESGO'!AU17,'2. ANALISIS DEL RIESGO'!AV17)))</f>
        <v>MODERADA 20</v>
      </c>
      <c r="AX17" s="37" t="str">
        <f>N17</f>
        <v>PR1+</v>
      </c>
      <c r="AY17" s="91">
        <f>IFERROR(IF(F17=DATOS!$BL$4,INDEX(DATOS!$BD$26:$BF$30,'2. ANALISIS DEL RIESGO'!AU17,'2. ANALISIS DEL RIESGO'!AV17),INDEX(DATOS!$BD$12:$BH$16,'2. ANALISIS DEL RIESGO'!AU17,'2. ANALISIS DEL RIESGO'!AV17)),"")</f>
        <v>34</v>
      </c>
      <c r="AZ17" s="6"/>
      <c r="BA17" s="486" t="s">
        <v>1853</v>
      </c>
      <c r="BB17" s="487"/>
      <c r="BC17" s="486" t="s">
        <v>1851</v>
      </c>
      <c r="BD17" s="487"/>
      <c r="BE17" s="488" t="s">
        <v>1856</v>
      </c>
      <c r="BF17" s="487"/>
      <c r="BG17" s="488" t="s">
        <v>1852</v>
      </c>
      <c r="BH17" s="487"/>
      <c r="BI17" s="486" t="s">
        <v>1854</v>
      </c>
      <c r="BJ17" s="490"/>
      <c r="BK17" s="486" t="s">
        <v>1855</v>
      </c>
      <c r="BM17" s="578"/>
      <c r="BN17" s="579"/>
      <c r="BO17" s="579"/>
      <c r="BP17" s="579"/>
      <c r="BQ17" s="579"/>
      <c r="BR17" s="579"/>
      <c r="BS17" s="579"/>
      <c r="BT17" s="580"/>
      <c r="BV17" s="578"/>
      <c r="BW17" s="579"/>
      <c r="BX17" s="579"/>
      <c r="BY17" s="579"/>
      <c r="BZ17" s="579"/>
      <c r="CA17" s="579"/>
      <c r="CB17" s="579"/>
      <c r="CC17" s="580"/>
      <c r="CE17" s="578"/>
      <c r="CF17" s="579"/>
      <c r="CG17" s="579"/>
      <c r="CH17" s="579"/>
      <c r="CI17" s="579"/>
      <c r="CJ17" s="579"/>
      <c r="CK17" s="579"/>
      <c r="CL17" s="580"/>
    </row>
    <row r="18" spans="1:90" s="88" customFormat="1" ht="350.25" customHeight="1" x14ac:dyDescent="0.25">
      <c r="A18" s="386"/>
      <c r="B18" s="323"/>
      <c r="C18" s="323"/>
      <c r="D18" s="326"/>
      <c r="E18" s="330"/>
      <c r="F18" s="424" t="str">
        <f>+IF('1. IDENTIFICACION DEL RIESGO'!F30="","",'1. IDENTIFICACION DEL RIESGO'!F30)</f>
        <v>Eje de Calidad</v>
      </c>
      <c r="G18" s="126"/>
      <c r="H18" s="586" t="str">
        <f>+IF('1. IDENTIFICACION DEL RIESGO'!H30="","",'1. IDENTIFICACION DEL RIESGO'!H30)</f>
        <v>Protección</v>
      </c>
      <c r="I18" s="587"/>
      <c r="J18" s="118"/>
      <c r="K18" s="87"/>
      <c r="L18" s="481" t="str">
        <f>+IF('1. IDENTIFICACION DEL RIESGO'!O30="","",'1. IDENTIFICACION DEL RIESGO'!O30)</f>
        <v>Inadecuada prestación de los servicios y atención a los niños, niñas, adolescentes y jóvenes en protección y del SRPA por parte de los operadores. 
RESPONSABILIDAD PENAL 
RESTABLECIMIENTO DE DERECHOS.</v>
      </c>
      <c r="M18" s="119"/>
      <c r="N18" s="426" t="str">
        <f>+IF('1. IDENTIFICACION DEL RIESGO'!AB30="","",'1. IDENTIFICACION DEL RIESGO'!AB30)</f>
        <v>PR2</v>
      </c>
      <c r="O18" s="269"/>
      <c r="P18" s="381" t="s">
        <v>1099</v>
      </c>
      <c r="Q18" s="83"/>
      <c r="R18" s="126">
        <f>IF(F18=DATOS!BL$4,VLOOKUP(P18,Tabla42C,2,0),VLOOKUP(P18,Tabla42[],2,0))</f>
        <v>2</v>
      </c>
      <c r="S18" s="178" t="s">
        <v>1818</v>
      </c>
      <c r="T18" s="179">
        <v>4</v>
      </c>
      <c r="U18" s="179">
        <v>4</v>
      </c>
      <c r="V18" s="179"/>
      <c r="W18" s="179">
        <v>5</v>
      </c>
      <c r="X18" s="179"/>
      <c r="Y18" s="179">
        <v>3</v>
      </c>
      <c r="Z18" s="341">
        <f>+IF(F18=DATOS!BL$4,'2. ANALISIS DEL RIESGO'!Y18,AVERAGE(AVERAGE('2. ANALISIS DEL RIESGO'!T18:X18),'2. ANALISIS DEL RIESGO'!Y18))</f>
        <v>3.6666666666666665</v>
      </c>
      <c r="AA18" s="83"/>
      <c r="AB18" s="424" t="str">
        <f>IF(F18="","",IF(F18=DATOS!$BL$4,IF(Z18&gt;=12,DATOS!$AW$6,IF(Z18&gt;=6,DATOS!$AW$5,IF(Z18&gt;=1,DATOS!$AW$4,""))),IF(Z18&gt;4,DATOS!$AW$6,IF(Z18&gt;3,DATOS!$AW$5,IF(Z18&gt;2,DATOS!$AW$4,IF(Z18&gt;1,DATOS!$AW$3,IF(Z18&gt;0,DATOS!$AW$2,"")))))))</f>
        <v>MAYOR</v>
      </c>
      <c r="AC18" s="82"/>
      <c r="AD18" s="277">
        <f>IF(F18=DATOS!$BL$4,VLOOKUP(AB18,Tabla44C,2,0),VLOOKUP(AB18,Tabla44[],2,0))</f>
        <v>4</v>
      </c>
      <c r="AE18" s="428" t="str">
        <f>IF(OR(P18="",S18=""),"",IF(F18=DATOS!$BL$4,INDEX(MATRIZ_RIESGOS_CORRUPCION,'2. ANALISIS DEL RIESGO'!R18,'2. ANALISIS DEL RIESGO'!AD18),INDEX(MATRIZ_RIESGOS,'2. ANALISIS DEL RIESGO'!R18,'2. ANALISIS DEL RIESGO'!AD18)))</f>
        <v>EXTREMA-INACEPTABLE 16</v>
      </c>
      <c r="AF18" s="382" t="str">
        <f t="shared" ref="AF18:AF28" si="2">N18</f>
        <v>PR2</v>
      </c>
      <c r="AG18" s="382">
        <f>IFERROR(IF(F18=DATOS!$BL$4,INDEX(DATOS!$BD$26:$BF$30,'2. ANALISIS DEL RIESGO'!R18,'2. ANALISIS DEL RIESGO'!AD18),INDEX(DATOS!$BD$12:$BH$16,'2. ANALISIS DEL RIESGO'!R18,'2. ANALISIS DEL RIESGO'!AD18)),"")</f>
        <v>17</v>
      </c>
      <c r="AH18" s="82"/>
      <c r="AI18" s="429" t="str">
        <f>concatenateif(Tabla46[ID RIESGO],N18,Tabla46[DESCRIPCION DEL CONTROL],CHAR(10))</f>
        <v>Seguimiento a la implementación de los lineamientos.
Analisis de informes de asistencia tecnica</v>
      </c>
      <c r="AJ18" s="83"/>
      <c r="AK18" s="430">
        <f>IFERROR(IF(AVERAGEIFS(Tabla46[SOLIDEZ INDIVIDUAL DE CADA CONTROL],Tabla46[ID RIESGO],N18)=0,"",AVERAGEIFS(Tabla46[SOLIDEZ INDIVIDUAL DE CADA CONTROL],Tabla46[ID RIESGO],N18)),"")</f>
        <v>100</v>
      </c>
      <c r="AL18" s="83"/>
      <c r="AM18" s="431" t="str">
        <f>IF(OR(AK18="",ISTEXT(AK18)),"",IF(AK18=100,DATOS!$AR$79,IF(AK18&gt;=50,DATOS!$AR$80,DATOS!$AR$81)))</f>
        <v>FUERTE</v>
      </c>
      <c r="AN18" s="342"/>
      <c r="AO18" s="432" t="str">
        <f>IF(AM18="","",VLOOKUP(AM18,DATOS!$AR$79:$AS$81,2,0))</f>
        <v>El conjunto de controles mitiga el riesgo asociado y no requieren de acciones adicionales para su tratamiento.</v>
      </c>
      <c r="AP18" s="270"/>
      <c r="AQ18" s="125" t="s">
        <v>1738</v>
      </c>
      <c r="AR18" s="93"/>
      <c r="AS18" s="383" t="s">
        <v>1739</v>
      </c>
      <c r="AT18" s="82"/>
      <c r="AU18" s="343">
        <f t="shared" si="0"/>
        <v>4</v>
      </c>
      <c r="AV18" s="344">
        <f t="shared" si="1"/>
        <v>4</v>
      </c>
      <c r="AW18" s="427" t="str">
        <f>IF(OR(AU18="",AV18=""),"",IF(F18=DATOS!$BL$4,INDEX(MATRIZ_RIESGOS_CORRUPCION,'2. ANALISIS DEL RIESGO'!AU18,'2. ANALISIS DEL RIESGO'!AV18),INDEX(MATRIZ_RIESGOS,'2. ANALISIS DEL RIESGO'!AU18,'2. ANALISIS DEL RIESGO'!AV18)))</f>
        <v>ALTA-IMPORTANTE 8</v>
      </c>
      <c r="AX18" s="37" t="str">
        <f t="shared" ref="AX18:AX28" si="3">N18</f>
        <v>PR2</v>
      </c>
      <c r="AY18" s="91">
        <f>IFERROR(IF(F18=DATOS!$BL$4,INDEX(DATOS!$BD$26:$BF$30,'2. ANALISIS DEL RIESGO'!AU18,'2. ANALISIS DEL RIESGO'!AV18),INDEX(DATOS!$BD$12:$BH$16,'2. ANALISIS DEL RIESGO'!AU18,'2. ANALISIS DEL RIESGO'!AV18)),"")</f>
        <v>19</v>
      </c>
      <c r="AZ18" s="6"/>
      <c r="BA18" s="485" t="s">
        <v>1824</v>
      </c>
      <c r="BB18" s="492"/>
      <c r="BC18" s="485" t="s">
        <v>1831</v>
      </c>
      <c r="BD18" s="492"/>
      <c r="BE18" s="483" t="s">
        <v>1826</v>
      </c>
      <c r="BF18" s="492"/>
      <c r="BG18" s="484" t="s">
        <v>1827</v>
      </c>
      <c r="BH18" s="492"/>
      <c r="BI18" s="485" t="s">
        <v>1828</v>
      </c>
      <c r="BJ18" s="493"/>
      <c r="BK18" s="485" t="s">
        <v>1829</v>
      </c>
      <c r="BM18" s="578"/>
      <c r="BN18" s="579"/>
      <c r="BO18" s="579"/>
      <c r="BP18" s="579"/>
      <c r="BQ18" s="579"/>
      <c r="BR18" s="579"/>
      <c r="BS18" s="579"/>
      <c r="BT18" s="580"/>
      <c r="BV18" s="578"/>
      <c r="BW18" s="579"/>
      <c r="BX18" s="579"/>
      <c r="BY18" s="579"/>
      <c r="BZ18" s="579"/>
      <c r="CA18" s="579"/>
      <c r="CB18" s="579"/>
      <c r="CC18" s="580"/>
      <c r="CE18" s="578"/>
      <c r="CF18" s="579"/>
      <c r="CG18" s="579"/>
      <c r="CH18" s="579"/>
      <c r="CI18" s="579"/>
      <c r="CJ18" s="579"/>
      <c r="CK18" s="579"/>
      <c r="CL18" s="580"/>
    </row>
    <row r="19" spans="1:90" s="88" customFormat="1" ht="276.75" customHeight="1" x14ac:dyDescent="0.25">
      <c r="A19" s="386"/>
      <c r="B19" s="323"/>
      <c r="C19" s="323"/>
      <c r="D19" s="326"/>
      <c r="E19" s="330"/>
      <c r="F19" s="424" t="str">
        <f>+IF('1. IDENTIFICACION DEL RIESGO'!F31="","",'1. IDENTIFICACION DEL RIESGO'!F31)</f>
        <v>Eje de Calidad</v>
      </c>
      <c r="G19" s="126"/>
      <c r="H19" s="586" t="str">
        <f>+IF('1. IDENTIFICACION DEL RIESGO'!H31="","",'1. IDENTIFICACION DEL RIESGO'!H31)</f>
        <v>Protección</v>
      </c>
      <c r="I19" s="587"/>
      <c r="J19" s="118"/>
      <c r="K19" s="87"/>
      <c r="L19" s="476" t="str">
        <f>+IF('1. IDENTIFICACION DEL RIESGO'!O31="","",'1. IDENTIFICACION DEL RIESGO'!O31)</f>
        <v>Encuentro e integración fallida 
ADOPCIONES</v>
      </c>
      <c r="M19" s="119"/>
      <c r="N19" s="426" t="str">
        <f>+IF('1. IDENTIFICACION DEL RIESGO'!AB31="","",'1. IDENTIFICACION DEL RIESGO'!AB31)</f>
        <v>PR3</v>
      </c>
      <c r="O19" s="269"/>
      <c r="P19" s="381" t="s">
        <v>1095</v>
      </c>
      <c r="Q19" s="83"/>
      <c r="R19" s="126">
        <f>IF(F19=DATOS!BL$4,VLOOKUP(P19,Tabla42C,2,0),VLOOKUP(P19,Tabla42[],2,0))</f>
        <v>4</v>
      </c>
      <c r="S19" s="178" t="s">
        <v>1801</v>
      </c>
      <c r="T19" s="179">
        <v>2</v>
      </c>
      <c r="U19" s="179"/>
      <c r="V19" s="179"/>
      <c r="W19" s="179"/>
      <c r="X19" s="179"/>
      <c r="Y19" s="179">
        <v>1</v>
      </c>
      <c r="Z19" s="341">
        <f>+IF(F19=DATOS!BL$4,'2. ANALISIS DEL RIESGO'!Y19,AVERAGE(AVERAGE('2. ANALISIS DEL RIESGO'!T19:X19),'2. ANALISIS DEL RIESGO'!Y19))</f>
        <v>1.5</v>
      </c>
      <c r="AA19" s="83"/>
      <c r="AB19" s="424" t="str">
        <f>IF(F19="","",IF(F19=DATOS!$BL$4,IF(Z19&gt;=12,DATOS!$AW$6,IF(Z19&gt;=6,DATOS!$AW$5,IF(Z19&gt;=1,DATOS!$AW$4,""))),IF(Z19&gt;4,DATOS!$AW$6,IF(Z19&gt;3,DATOS!$AW$5,IF(Z19&gt;2,DATOS!$AW$4,IF(Z19&gt;1,DATOS!$AW$3,IF(Z19&gt;0,DATOS!$AW$2,"")))))))</f>
        <v xml:space="preserve">MENOR </v>
      </c>
      <c r="AC19" s="82"/>
      <c r="AD19" s="277">
        <f>IF(F19=DATOS!$BL$4,VLOOKUP(AB19,Tabla44C,2,0),VLOOKUP(AB19,Tabla44[],2,0))</f>
        <v>2</v>
      </c>
      <c r="AE19" s="428" t="str">
        <f>IF(OR(P19="",S19=""),"",IF(F19=DATOS!$BL$4,INDEX(MATRIZ_RIESGOS_CORRUPCION,'2. ANALISIS DEL RIESGO'!R19,'2. ANALISIS DEL RIESGO'!AD19),INDEX(MATRIZ_RIESGOS,'2. ANALISIS DEL RIESGO'!R19,'2. ANALISIS DEL RIESGO'!AD19)))</f>
        <v>BAJO-ACEPTABLE 4</v>
      </c>
      <c r="AF19" s="382" t="str">
        <f t="shared" si="2"/>
        <v>PR3</v>
      </c>
      <c r="AG19" s="382">
        <f>IFERROR(IF(F19=DATOS!$BL$4,INDEX(DATOS!$BD$26:$BF$30,'2. ANALISIS DEL RIESGO'!R19,'2. ANALISIS DEL RIESGO'!AD19),INDEX(DATOS!$BD$12:$BH$16,'2. ANALISIS DEL RIESGO'!R19,'2. ANALISIS DEL RIESGO'!AD19)),"")</f>
        <v>9</v>
      </c>
      <c r="AH19" s="82"/>
      <c r="AI19" s="429" t="str">
        <f>concatenateif(Tabla46[ID RIESGO],N19,Tabla46[DESCRIPCION DEL CONTROL],CHAR(10))</f>
        <v>Fortalecer la aplicación y apropiación del  anexo 15 "Preparación del niño para el encuentro y la adopción" y el cumplimiento del paso 8,  numeral 4. Asignación de familia a niño , niña o adolescente del lineamiento técnico administrativo del programa de adopciones</v>
      </c>
      <c r="AJ19" s="83"/>
      <c r="AK19" s="430">
        <f>IFERROR(IF(AVERAGEIFS(Tabla46[SOLIDEZ INDIVIDUAL DE CADA CONTROL],Tabla46[ID RIESGO],N19)=0,"",AVERAGEIFS(Tabla46[SOLIDEZ INDIVIDUAL DE CADA CONTROL],Tabla46[ID RIESGO],N19)),"")</f>
        <v>100</v>
      </c>
      <c r="AL19" s="83"/>
      <c r="AM19" s="431" t="str">
        <f>IF(OR(AK19="",ISTEXT(AK19)),"",IF(AK19=100,DATOS!$AR$79,IF(AK19&gt;=50,DATOS!$AR$80,DATOS!$AR$81)))</f>
        <v>FUERTE</v>
      </c>
      <c r="AN19" s="342"/>
      <c r="AO19" s="432" t="str">
        <f>IF(AM19="","",VLOOKUP(AM19,DATOS!$AR$79:$AS$81,2,0))</f>
        <v>El conjunto de controles mitiga el riesgo asociado y no requieren de acciones adicionales para su tratamiento.</v>
      </c>
      <c r="AP19" s="270"/>
      <c r="AQ19" s="125" t="s">
        <v>1738</v>
      </c>
      <c r="AR19" s="93"/>
      <c r="AS19" s="383" t="s">
        <v>1739</v>
      </c>
      <c r="AT19" s="82"/>
      <c r="AU19" s="343">
        <f t="shared" si="0"/>
        <v>5</v>
      </c>
      <c r="AV19" s="344">
        <f t="shared" si="1"/>
        <v>2</v>
      </c>
      <c r="AW19" s="427" t="str">
        <f>IF(OR(AU19="",AV19=""),"",IF(F19=DATOS!$BL$4,INDEX(MATRIZ_RIESGOS_CORRUPCION,'2. ANALISIS DEL RIESGO'!AU19,'2. ANALISIS DEL RIESGO'!AV19),INDEX(MATRIZ_RIESGOS,'2. ANALISIS DEL RIESGO'!AU19,'2. ANALISIS DEL RIESGO'!AV19)))</f>
        <v>BAJO-ACEPTABLE 2</v>
      </c>
      <c r="AX19" s="37" t="str">
        <f t="shared" si="3"/>
        <v>PR3</v>
      </c>
      <c r="AY19" s="91">
        <f>IFERROR(IF(F19=DATOS!$BL$4,INDEX(DATOS!$BD$26:$BF$30,'2. ANALISIS DEL RIESGO'!AU19,'2. ANALISIS DEL RIESGO'!AV19),INDEX(DATOS!$BD$12:$BH$16,'2. ANALISIS DEL RIESGO'!AU19,'2. ANALISIS DEL RIESGO'!AV19)),"")</f>
        <v>10</v>
      </c>
      <c r="AZ19" s="6"/>
      <c r="BA19" s="486" t="s">
        <v>1821</v>
      </c>
      <c r="BB19" s="487"/>
      <c r="BC19" s="486" t="s">
        <v>1841</v>
      </c>
      <c r="BD19" s="487"/>
      <c r="BE19" s="488" t="s">
        <v>1832</v>
      </c>
      <c r="BF19" s="497"/>
      <c r="BG19" s="489" t="s">
        <v>1833</v>
      </c>
      <c r="BH19" s="487"/>
      <c r="BI19" s="486" t="s">
        <v>1830</v>
      </c>
      <c r="BJ19" s="490"/>
      <c r="BK19" s="486" t="s">
        <v>1834</v>
      </c>
      <c r="BM19" s="578"/>
      <c r="BN19" s="579"/>
      <c r="BO19" s="579"/>
      <c r="BP19" s="579"/>
      <c r="BQ19" s="579"/>
      <c r="BR19" s="579"/>
      <c r="BS19" s="579"/>
      <c r="BT19" s="580"/>
      <c r="BV19" s="578"/>
      <c r="BW19" s="579"/>
      <c r="BX19" s="579"/>
      <c r="BY19" s="579"/>
      <c r="BZ19" s="579"/>
      <c r="CA19" s="579"/>
      <c r="CB19" s="579"/>
      <c r="CC19" s="580"/>
      <c r="CE19" s="578"/>
      <c r="CF19" s="579"/>
      <c r="CG19" s="579"/>
      <c r="CH19" s="579"/>
      <c r="CI19" s="579"/>
      <c r="CJ19" s="579"/>
      <c r="CK19" s="579"/>
      <c r="CL19" s="580"/>
    </row>
    <row r="20" spans="1:90" s="88" customFormat="1" ht="276.75" customHeight="1" x14ac:dyDescent="0.25">
      <c r="A20" s="386"/>
      <c r="B20" s="323"/>
      <c r="C20" s="323"/>
      <c r="D20" s="326"/>
      <c r="E20" s="330"/>
      <c r="F20" s="424" t="str">
        <f>+IF('1. IDENTIFICACION DEL RIESGO'!F32="","",'1. IDENTIFICACION DEL RIESGO'!F32)</f>
        <v>Eje de Calidad (Corrupción)</v>
      </c>
      <c r="G20" s="126"/>
      <c r="H20" s="586" t="str">
        <f>+IF('1. IDENTIFICACION DEL RIESGO'!H32="","",'1. IDENTIFICACION DEL RIESGO'!H32)</f>
        <v>Protección</v>
      </c>
      <c r="I20" s="587"/>
      <c r="J20" s="118"/>
      <c r="K20" s="87"/>
      <c r="L20" s="481" t="str">
        <f>+IF('1. IDENTIFICACION DEL RIESGO'!O32="","",'1. IDENTIFICACION DEL RIESGO'!O32)</f>
        <v>Aprobación de solicitudes de adopción sin el cumplimiento de requisitos
ADOPCIONES</v>
      </c>
      <c r="M20" s="119"/>
      <c r="N20" s="426" t="str">
        <f>+IF('1. IDENTIFICACION DEL RIESGO'!AB32="","",'1. IDENTIFICACION DEL RIESGO'!AB32)</f>
        <v>PR4+</v>
      </c>
      <c r="O20" s="269"/>
      <c r="P20" s="381" t="s">
        <v>1095</v>
      </c>
      <c r="Q20" s="83"/>
      <c r="R20" s="126">
        <f>IF(F20=DATOS!BL$4,VLOOKUP(P20,Tabla42C,2,0),VLOOKUP(P20,Tabla42[],2,0))</f>
        <v>4</v>
      </c>
      <c r="S20" s="178" t="s">
        <v>1802</v>
      </c>
      <c r="T20" s="179"/>
      <c r="U20" s="179"/>
      <c r="V20" s="179"/>
      <c r="W20" s="179"/>
      <c r="X20" s="179"/>
      <c r="Y20" s="179">
        <v>10</v>
      </c>
      <c r="Z20" s="341">
        <f>+IF(F20=DATOS!BL$4,'2. ANALISIS DEL RIESGO'!Y20,AVERAGE(AVERAGE('2. ANALISIS DEL RIESGO'!T20:X20),'2. ANALISIS DEL RIESGO'!Y20))</f>
        <v>10</v>
      </c>
      <c r="AA20" s="83"/>
      <c r="AB20" s="424" t="str">
        <f>IF(F20="","",IF(F20=DATOS!$BL$4,IF(Z20&gt;=12,DATOS!$AW$6,IF(Z20&gt;=6,DATOS!$AW$5,IF(Z20&gt;=1,DATOS!$AW$4,""))),IF(Z20&gt;4,DATOS!$AW$6,IF(Z20&gt;3,DATOS!$AW$5,IF(Z20&gt;2,DATOS!$AW$4,IF(Z20&gt;1,DATOS!$AW$3,IF(Z20&gt;0,DATOS!$AW$2,"")))))))</f>
        <v>MAYOR</v>
      </c>
      <c r="AC20" s="82"/>
      <c r="AD20" s="277">
        <f>IF(F20=DATOS!$BL$4,VLOOKUP(AB20,Tabla44C,2,0),VLOOKUP(AB20,Tabla44[],2,0))</f>
        <v>2</v>
      </c>
      <c r="AE20" s="428" t="str">
        <f>IF(OR(P20="",S20=""),"",IF(F20=DATOS!$BL$4,INDEX(MATRIZ_RIESGOS_CORRUPCION,'2. ANALISIS DEL RIESGO'!R20,'2. ANALISIS DEL RIESGO'!AD20),INDEX(MATRIZ_RIESGOS,'2. ANALISIS DEL RIESGO'!R20,'2. ANALISIS DEL RIESGO'!AD20)))</f>
        <v>MODERADA 20</v>
      </c>
      <c r="AF20" s="382" t="str">
        <f t="shared" si="2"/>
        <v>PR4+</v>
      </c>
      <c r="AG20" s="382">
        <f>IFERROR(IF(F20=DATOS!$BL$4,INDEX(DATOS!$BD$26:$BF$30,'2. ANALISIS DEL RIESGO'!R20,'2. ANALISIS DEL RIESGO'!AD20),INDEX(DATOS!$BD$12:$BH$16,'2. ANALISIS DEL RIESGO'!R20,'2. ANALISIS DEL RIESGO'!AD20)),"")</f>
        <v>34</v>
      </c>
      <c r="AH20" s="82"/>
      <c r="AI20" s="429" t="str">
        <f>concatenateif(Tabla46[ID RIESGO],N20,Tabla46[DESCRIPCION DEL CONTROL],CHAR(10))</f>
        <v>Implementación del reporte automático “semáforo tramite de adopción” y seguimiento al proceso de preparación, evaluación y selección de familias residentes en Colombia
Comité de Adopciones con la participación de manera virtual como invitada el Enlace Regional de LA Subdirección Adopciones</v>
      </c>
      <c r="AJ20" s="83"/>
      <c r="AK20" s="430">
        <f>IFERROR(IF(AVERAGEIFS(Tabla46[SOLIDEZ INDIVIDUAL DE CADA CONTROL],Tabla46[ID RIESGO],N20)=0,"",AVERAGEIFS(Tabla46[SOLIDEZ INDIVIDUAL DE CADA CONTROL],Tabla46[ID RIESGO],N20)),"")</f>
        <v>100</v>
      </c>
      <c r="AL20" s="83"/>
      <c r="AM20" s="431" t="str">
        <f>IF(OR(AK20="",ISTEXT(AK20)),"",IF(AK20=100,DATOS!$AR$79,IF(AK20&gt;=50,DATOS!$AR$80,DATOS!$AR$81)))</f>
        <v>FUERTE</v>
      </c>
      <c r="AN20" s="342"/>
      <c r="AO20" s="432" t="str">
        <f>IF(AM20="","",VLOOKUP(AM20,DATOS!$AR$79:$AS$81,2,0))</f>
        <v>El conjunto de controles mitiga el riesgo asociado y no requieren de acciones adicionales para su tratamiento.</v>
      </c>
      <c r="AP20" s="270"/>
      <c r="AQ20" s="125" t="s">
        <v>1738</v>
      </c>
      <c r="AR20" s="93"/>
      <c r="AS20" s="383" t="s">
        <v>1739</v>
      </c>
      <c r="AT20" s="82"/>
      <c r="AU20" s="343">
        <f t="shared" si="0"/>
        <v>5</v>
      </c>
      <c r="AV20" s="344">
        <f t="shared" si="1"/>
        <v>2</v>
      </c>
      <c r="AW20" s="427" t="str">
        <f>IF(OR(AU20="",AV20=""),"",IF(F20=DATOS!$BL$4,INDEX(MATRIZ_RIESGOS_CORRUPCION,'2. ANALISIS DEL RIESGO'!AU20,'2. ANALISIS DEL RIESGO'!AV20),INDEX(MATRIZ_RIESGOS,'2. ANALISIS DEL RIESGO'!AU20,'2. ANALISIS DEL RIESGO'!AV20)))</f>
        <v>BAJA 10</v>
      </c>
      <c r="AX20" s="37" t="str">
        <f t="shared" si="3"/>
        <v>PR4+</v>
      </c>
      <c r="AY20" s="91">
        <f>IFERROR(IF(F20=DATOS!$BL$4,INDEX(DATOS!$BD$26:$BF$30,'2. ANALISIS DEL RIESGO'!AU20,'2. ANALISIS DEL RIESGO'!AV20),INDEX(DATOS!$BD$12:$BH$16,'2. ANALISIS DEL RIESGO'!AU20,'2. ANALISIS DEL RIESGO'!AV20)),"")</f>
        <v>35</v>
      </c>
      <c r="AZ20" s="6"/>
      <c r="BA20" s="486" t="s">
        <v>1822</v>
      </c>
      <c r="BB20" s="487"/>
      <c r="BC20" s="486" t="s">
        <v>1842</v>
      </c>
      <c r="BD20" s="487"/>
      <c r="BE20" s="488" t="s">
        <v>1837</v>
      </c>
      <c r="BF20" s="487"/>
      <c r="BG20" s="489" t="s">
        <v>1836</v>
      </c>
      <c r="BH20" s="487"/>
      <c r="BI20" s="486" t="s">
        <v>1838</v>
      </c>
      <c r="BJ20" s="490"/>
      <c r="BK20" s="486" t="s">
        <v>1835</v>
      </c>
      <c r="BM20" s="578"/>
      <c r="BN20" s="579"/>
      <c r="BO20" s="579"/>
      <c r="BP20" s="579"/>
      <c r="BQ20" s="579"/>
      <c r="BR20" s="579"/>
      <c r="BS20" s="579"/>
      <c r="BT20" s="580"/>
      <c r="BV20" s="578"/>
      <c r="BW20" s="579"/>
      <c r="BX20" s="579"/>
      <c r="BY20" s="579"/>
      <c r="BZ20" s="579"/>
      <c r="CA20" s="579"/>
      <c r="CB20" s="579"/>
      <c r="CC20" s="580"/>
      <c r="CE20" s="578"/>
      <c r="CF20" s="579"/>
      <c r="CG20" s="579"/>
      <c r="CH20" s="579"/>
      <c r="CI20" s="579"/>
      <c r="CJ20" s="579"/>
      <c r="CK20" s="579"/>
      <c r="CL20" s="580"/>
    </row>
    <row r="21" spans="1:90" s="88" customFormat="1" ht="276.75" customHeight="1" x14ac:dyDescent="0.25">
      <c r="A21" s="386"/>
      <c r="B21" s="323"/>
      <c r="C21" s="323"/>
      <c r="D21" s="326"/>
      <c r="E21" s="330"/>
      <c r="F21" s="424" t="str">
        <f>+IF('1. IDENTIFICACION DEL RIESGO'!F33="","",'1. IDENTIFICACION DEL RIESGO'!F33)</f>
        <v>Eje de Calidad (Corrupción)</v>
      </c>
      <c r="G21" s="126"/>
      <c r="H21" s="586" t="str">
        <f>+IF('1. IDENTIFICACION DEL RIESGO'!H33="","",'1. IDENTIFICACION DEL RIESGO'!H33)</f>
        <v>Protección</v>
      </c>
      <c r="I21" s="587"/>
      <c r="J21" s="118"/>
      <c r="K21" s="87"/>
      <c r="L21" s="481" t="str">
        <f>+IF('1. IDENTIFICACION DEL RIESGO'!O33="","",'1. IDENTIFICACION DEL RIESGO'!O33)</f>
        <v>Omisión de solicitudes de adopción aprobadas
ADOPCIONES</v>
      </c>
      <c r="M21" s="119"/>
      <c r="N21" s="426" t="str">
        <f>+IF('1. IDENTIFICACION DEL RIESGO'!AB33="","",'1. IDENTIFICACION DEL RIESGO'!AB33)</f>
        <v>PR5+</v>
      </c>
      <c r="O21" s="269"/>
      <c r="P21" s="381" t="s">
        <v>1095</v>
      </c>
      <c r="Q21" s="83"/>
      <c r="R21" s="126">
        <f>IF(F21=DATOS!BL$4,VLOOKUP(P21,Tabla42C,2,0),VLOOKUP(P21,Tabla42[],2,0))</f>
        <v>4</v>
      </c>
      <c r="S21" s="178" t="s">
        <v>1802</v>
      </c>
      <c r="T21" s="179"/>
      <c r="U21" s="179"/>
      <c r="V21" s="179"/>
      <c r="W21" s="179"/>
      <c r="X21" s="179"/>
      <c r="Y21" s="179">
        <v>10</v>
      </c>
      <c r="Z21" s="341">
        <f>+IF(F21=DATOS!BL$4,'2. ANALISIS DEL RIESGO'!Y21,AVERAGE(AVERAGE('2. ANALISIS DEL RIESGO'!T21:X21),'2. ANALISIS DEL RIESGO'!Y21))</f>
        <v>10</v>
      </c>
      <c r="AA21" s="83"/>
      <c r="AB21" s="424" t="str">
        <f>IF(F21="","",IF(F21=DATOS!$BL$4,IF(Z21&gt;=12,DATOS!$AW$6,IF(Z21&gt;=6,DATOS!$AW$5,IF(Z21&gt;=1,DATOS!$AW$4,""))),IF(Z21&gt;4,DATOS!$AW$6,IF(Z21&gt;3,DATOS!$AW$5,IF(Z21&gt;2,DATOS!$AW$4,IF(Z21&gt;1,DATOS!$AW$3,IF(Z21&gt;0,DATOS!$AW$2,"")))))))</f>
        <v>MAYOR</v>
      </c>
      <c r="AC21" s="82"/>
      <c r="AD21" s="277">
        <f>IF(F21=DATOS!$BL$4,VLOOKUP(AB21,Tabla44C,2,0),VLOOKUP(AB21,Tabla44[],2,0))</f>
        <v>2</v>
      </c>
      <c r="AE21" s="428" t="str">
        <f>IF(OR(P21="",S21=""),"",IF(F21=DATOS!$BL$4,INDEX(MATRIZ_RIESGOS_CORRUPCION,'2. ANALISIS DEL RIESGO'!R21,'2. ANALISIS DEL RIESGO'!AD21),INDEX(MATRIZ_RIESGOS,'2. ANALISIS DEL RIESGO'!R21,'2. ANALISIS DEL RIESGO'!AD21)))</f>
        <v>MODERADA 20</v>
      </c>
      <c r="AF21" s="382" t="str">
        <f t="shared" si="2"/>
        <v>PR5+</v>
      </c>
      <c r="AG21" s="382">
        <f>IFERROR(IF(F21=DATOS!$BL$4,INDEX(DATOS!$BD$26:$BF$30,'2. ANALISIS DEL RIESGO'!R21,'2. ANALISIS DEL RIESGO'!AD21),INDEX(DATOS!$BD$12:$BH$16,'2. ANALISIS DEL RIESGO'!R21,'2. ANALISIS DEL RIESGO'!AD21)),"")</f>
        <v>34</v>
      </c>
      <c r="AH21" s="82"/>
      <c r="AI21" s="429" t="str">
        <f>concatenateif(Tabla46[ID RIESGO],N21,Tabla46[DESCRIPCION DEL CONTROL],CHAR(10))</f>
        <v>Implementación de reporte automático de cruces nacionales y seguimiento a las familias residentes en Colombia y en el exterior. 
Comité de Adopciones con la participación de manera virtual como invitada el Enlace Regional de LA Subdirección Adopciones</v>
      </c>
      <c r="AJ21" s="83"/>
      <c r="AK21" s="430">
        <f>IFERROR(IF(AVERAGEIFS(Tabla46[SOLIDEZ INDIVIDUAL DE CADA CONTROL],Tabla46[ID RIESGO],N21)=0,"",AVERAGEIFS(Tabla46[SOLIDEZ INDIVIDUAL DE CADA CONTROL],Tabla46[ID RIESGO],N21)),"")</f>
        <v>100</v>
      </c>
      <c r="AL21" s="83"/>
      <c r="AM21" s="431" t="str">
        <f>IF(OR(AK21="",ISTEXT(AK21)),"",IF(AK21=100,DATOS!$AR$79,IF(AK21&gt;=50,DATOS!$AR$80,DATOS!$AR$81)))</f>
        <v>FUERTE</v>
      </c>
      <c r="AN21" s="342"/>
      <c r="AO21" s="432" t="str">
        <f>IF(AM21="","",VLOOKUP(AM21,DATOS!$AR$79:$AS$81,2,0))</f>
        <v>El conjunto de controles mitiga el riesgo asociado y no requieren de acciones adicionales para su tratamiento.</v>
      </c>
      <c r="AP21" s="270"/>
      <c r="AQ21" s="125" t="s">
        <v>1738</v>
      </c>
      <c r="AR21" s="93"/>
      <c r="AS21" s="383" t="s">
        <v>1739</v>
      </c>
      <c r="AT21" s="82"/>
      <c r="AU21" s="343">
        <f t="shared" si="0"/>
        <v>5</v>
      </c>
      <c r="AV21" s="344">
        <f t="shared" si="1"/>
        <v>2</v>
      </c>
      <c r="AW21" s="427" t="str">
        <f>IF(OR(AU21="",AV21=""),"",IF(F21=DATOS!$BL$4,INDEX(MATRIZ_RIESGOS_CORRUPCION,'2. ANALISIS DEL RIESGO'!AU21,'2. ANALISIS DEL RIESGO'!AV21),INDEX(MATRIZ_RIESGOS,'2. ANALISIS DEL RIESGO'!AU21,'2. ANALISIS DEL RIESGO'!AV21)))</f>
        <v>BAJA 10</v>
      </c>
      <c r="AX21" s="37" t="str">
        <f t="shared" si="3"/>
        <v>PR5+</v>
      </c>
      <c r="AY21" s="91">
        <f>IFERROR(IF(F21=DATOS!$BL$4,INDEX(DATOS!$BD$26:$BF$30,'2. ANALISIS DEL RIESGO'!AU21,'2. ANALISIS DEL RIESGO'!AV21),INDEX(DATOS!$BD$12:$BH$16,'2. ANALISIS DEL RIESGO'!AU21,'2. ANALISIS DEL RIESGO'!AV21)),"")</f>
        <v>35</v>
      </c>
      <c r="AZ21" s="6"/>
      <c r="BA21" s="486" t="s">
        <v>1823</v>
      </c>
      <c r="BB21" s="487"/>
      <c r="BC21" s="486" t="s">
        <v>1843</v>
      </c>
      <c r="BD21" s="487"/>
      <c r="BE21" s="488" t="s">
        <v>1837</v>
      </c>
      <c r="BF21" s="487"/>
      <c r="BG21" s="489" t="s">
        <v>1836</v>
      </c>
      <c r="BH21" s="487"/>
      <c r="BI21" s="486" t="s">
        <v>1839</v>
      </c>
      <c r="BJ21" s="490"/>
      <c r="BK21" s="486" t="s">
        <v>1840</v>
      </c>
      <c r="BM21" s="578"/>
      <c r="BN21" s="579"/>
      <c r="BO21" s="579"/>
      <c r="BP21" s="579"/>
      <c r="BQ21" s="579"/>
      <c r="BR21" s="579"/>
      <c r="BS21" s="579"/>
      <c r="BT21" s="580"/>
      <c r="BV21" s="578"/>
      <c r="BW21" s="579"/>
      <c r="BX21" s="579"/>
      <c r="BY21" s="579"/>
      <c r="BZ21" s="579"/>
      <c r="CA21" s="579"/>
      <c r="CB21" s="579"/>
      <c r="CC21" s="580"/>
      <c r="CE21" s="578"/>
      <c r="CF21" s="579"/>
      <c r="CG21" s="579"/>
      <c r="CH21" s="579"/>
      <c r="CI21" s="579"/>
      <c r="CJ21" s="579"/>
      <c r="CK21" s="579"/>
      <c r="CL21" s="580"/>
    </row>
    <row r="22" spans="1:90" s="88" customFormat="1" ht="276.75" customHeight="1" x14ac:dyDescent="0.25">
      <c r="A22" s="386"/>
      <c r="B22" s="323"/>
      <c r="C22" s="323"/>
      <c r="D22" s="326"/>
      <c r="E22" s="330"/>
      <c r="F22" s="424" t="str">
        <f>+IF('1. IDENTIFICACION DEL RIESGO'!F34="","",'1. IDENTIFICACION DEL RIESGO'!F34)</f>
        <v/>
      </c>
      <c r="G22" s="126"/>
      <c r="H22" s="586" t="str">
        <f>+IF('1. IDENTIFICACION DEL RIESGO'!H34="","",'1. IDENTIFICACION DEL RIESGO'!H34)</f>
        <v/>
      </c>
      <c r="I22" s="587"/>
      <c r="J22" s="118"/>
      <c r="K22" s="87"/>
      <c r="L22" s="425" t="str">
        <f>+IF('1. IDENTIFICACION DEL RIESGO'!O34="","",'1. IDENTIFICACION DEL RIESGO'!O34)</f>
        <v/>
      </c>
      <c r="M22" s="119"/>
      <c r="N22" s="426" t="str">
        <f>+IF('1. IDENTIFICACION DEL RIESGO'!AB34="","",'1. IDENTIFICACION DEL RIESGO'!AB34)</f>
        <v/>
      </c>
      <c r="O22" s="269"/>
      <c r="P22" s="381"/>
      <c r="Q22" s="83"/>
      <c r="R22" s="126" t="e">
        <f>IF(F22=DATOS!BL$4,VLOOKUP(P22,Tabla42C,2,0),VLOOKUP(P22,Tabla42[],2,0))</f>
        <v>#N/A</v>
      </c>
      <c r="S22" s="178"/>
      <c r="T22" s="179">
        <v>5</v>
      </c>
      <c r="U22" s="179"/>
      <c r="V22" s="179"/>
      <c r="W22" s="179"/>
      <c r="X22" s="179"/>
      <c r="Y22" s="179">
        <v>1</v>
      </c>
      <c r="Z22" s="341">
        <f>+IF(F22=DATOS!BL$4,'2. ANALISIS DEL RIESGO'!Y22,AVERAGE(AVERAGE('2. ANALISIS DEL RIESGO'!T22:X22),'2. ANALISIS DEL RIESGO'!Y22))</f>
        <v>3</v>
      </c>
      <c r="AA22" s="83"/>
      <c r="AB22" s="424" t="str">
        <f>IF(F22="","",IF(F22=DATOS!$BL$4,IF(Z22&gt;=12,DATOS!$AW$6,IF(Z22&gt;=6,DATOS!$AW$5,IF(Z22&gt;=1,DATOS!$AW$4,""))),IF(Z22&gt;4,DATOS!$AW$6,IF(Z22&gt;3,DATOS!$AW$5,IF(Z22&gt;2,DATOS!$AW$4,IF(Z22&gt;1,DATOS!$AW$3,IF(Z22&gt;0,DATOS!$AW$2,"")))))))</f>
        <v/>
      </c>
      <c r="AC22" s="82"/>
      <c r="AD22" s="277" t="e">
        <f>IF(F22=DATOS!$BL$4,VLOOKUP(AB22,Tabla44C,2,0),VLOOKUP(AB22,Tabla44[],2,0))</f>
        <v>#N/A</v>
      </c>
      <c r="AE22" s="428" t="str">
        <f>IF(OR(P22="",S22=""),"",IF(F22=DATOS!$BL$4,INDEX(MATRIZ_RIESGOS_CORRUPCION,'2. ANALISIS DEL RIESGO'!R22,'2. ANALISIS DEL RIESGO'!AD22),INDEX(MATRIZ_RIESGOS,'2. ANALISIS DEL RIESGO'!R22,'2. ANALISIS DEL RIESGO'!AD22)))</f>
        <v/>
      </c>
      <c r="AF22" s="382" t="str">
        <f t="shared" si="2"/>
        <v/>
      </c>
      <c r="AG22" s="382" t="str">
        <f>IFERROR(IF(F22=DATOS!$BL$4,INDEX(DATOS!$BD$26:$BF$30,'2. ANALISIS DEL RIESGO'!R22,'2. ANALISIS DEL RIESGO'!AD22),INDEX(DATOS!$BD$12:$BH$16,'2. ANALISIS DEL RIESGO'!R22,'2. ANALISIS DEL RIESGO'!AD22)),"")</f>
        <v/>
      </c>
      <c r="AH22" s="82"/>
      <c r="AI22" s="429" t="str">
        <f>concatenateif(Tabla46[ID RIESGO],N22,Tabla46[DESCRIPCION DEL CONTROL],CHAR(10))</f>
        <v xml:space="preserve">
</v>
      </c>
      <c r="AJ22" s="83"/>
      <c r="AK22" s="430" t="str">
        <f>IFERROR(IF(AVERAGEIFS(Tabla46[SOLIDEZ INDIVIDUAL DE CADA CONTROL],Tabla46[ID RIESGO],N22)=0,"",AVERAGEIFS(Tabla46[SOLIDEZ INDIVIDUAL DE CADA CONTROL],Tabla46[ID RIESGO],N22)),"")</f>
        <v/>
      </c>
      <c r="AL22" s="83"/>
      <c r="AM22" s="431" t="str">
        <f>IF(OR(AK22="",ISTEXT(AK22)),"",IF(AK22=100,DATOS!$AR$79,IF(AK22&gt;=50,DATOS!$AR$80,DATOS!$AR$81)))</f>
        <v/>
      </c>
      <c r="AN22" s="342"/>
      <c r="AO22" s="432" t="str">
        <f>IF(AM22="","",VLOOKUP(AM22,DATOS!$AR$79:$AS$81,2,0))</f>
        <v/>
      </c>
      <c r="AP22" s="270"/>
      <c r="AQ22" s="125"/>
      <c r="AR22" s="93"/>
      <c r="AS22" s="383"/>
      <c r="AT22" s="82"/>
      <c r="AU22" s="343" t="str">
        <f t="shared" si="0"/>
        <v/>
      </c>
      <c r="AV22" s="344" t="str">
        <f t="shared" si="1"/>
        <v/>
      </c>
      <c r="AW22" s="427" t="str">
        <f>IF(OR(AU22="",AV22=""),"",IF(F22=DATOS!$BL$4,INDEX(MATRIZ_RIESGOS_CORRUPCION,'2. ANALISIS DEL RIESGO'!AU22,'2. ANALISIS DEL RIESGO'!AV22),INDEX(MATRIZ_RIESGOS,'2. ANALISIS DEL RIESGO'!AU22,'2. ANALISIS DEL RIESGO'!AV22)))</f>
        <v/>
      </c>
      <c r="AX22" s="37" t="str">
        <f t="shared" si="3"/>
        <v/>
      </c>
      <c r="AY22" s="91" t="str">
        <f>IFERROR(IF(F22=DATOS!$BL$4,INDEX(DATOS!$BD$26:$BF$30,'2. ANALISIS DEL RIESGO'!AU22,'2. ANALISIS DEL RIESGO'!AV22),INDEX(DATOS!$BD$12:$BH$16,'2. ANALISIS DEL RIESGO'!AU22,'2. ANALISIS DEL RIESGO'!AV22)),"")</f>
        <v/>
      </c>
      <c r="AZ22" s="6"/>
      <c r="BA22" s="178"/>
      <c r="BB22" s="83"/>
      <c r="BC22" s="178"/>
      <c r="BD22" s="83"/>
      <c r="BE22" s="284"/>
      <c r="BF22" s="83"/>
      <c r="BG22" s="365"/>
      <c r="BH22" s="83"/>
      <c r="BI22" s="178"/>
      <c r="BK22" s="178"/>
      <c r="BM22" s="578"/>
      <c r="BN22" s="579"/>
      <c r="BO22" s="579"/>
      <c r="BP22" s="579"/>
      <c r="BQ22" s="579"/>
      <c r="BR22" s="579"/>
      <c r="BS22" s="579"/>
      <c r="BT22" s="580"/>
      <c r="BV22" s="578"/>
      <c r="BW22" s="579"/>
      <c r="BX22" s="579"/>
      <c r="BY22" s="579"/>
      <c r="BZ22" s="579"/>
      <c r="CA22" s="579"/>
      <c r="CB22" s="579"/>
      <c r="CC22" s="580"/>
      <c r="CE22" s="578"/>
      <c r="CF22" s="579"/>
      <c r="CG22" s="579"/>
      <c r="CH22" s="579"/>
      <c r="CI22" s="579"/>
      <c r="CJ22" s="579"/>
      <c r="CK22" s="579"/>
      <c r="CL22" s="580"/>
    </row>
    <row r="23" spans="1:90" s="88" customFormat="1" ht="276.75" customHeight="1" x14ac:dyDescent="0.25">
      <c r="A23" s="386"/>
      <c r="B23" s="323"/>
      <c r="C23" s="323"/>
      <c r="D23" s="326"/>
      <c r="E23" s="330"/>
      <c r="F23" s="424" t="str">
        <f>+IF('1. IDENTIFICACION DEL RIESGO'!F35="","",'1. IDENTIFICACION DEL RIESGO'!F35)</f>
        <v/>
      </c>
      <c r="G23" s="126"/>
      <c r="H23" s="586" t="str">
        <f>+IF('1. IDENTIFICACION DEL RIESGO'!H35="","",'1. IDENTIFICACION DEL RIESGO'!H35)</f>
        <v/>
      </c>
      <c r="I23" s="587"/>
      <c r="J23" s="118"/>
      <c r="K23" s="87"/>
      <c r="L23" s="425" t="str">
        <f>+IF('1. IDENTIFICACION DEL RIESGO'!O35="","",'1. IDENTIFICACION DEL RIESGO'!O35)</f>
        <v/>
      </c>
      <c r="M23" s="119"/>
      <c r="N23" s="426" t="str">
        <f>+IF('1. IDENTIFICACION DEL RIESGO'!AB35="","",'1. IDENTIFICACION DEL RIESGO'!AB35)</f>
        <v/>
      </c>
      <c r="O23" s="269"/>
      <c r="P23" s="381"/>
      <c r="Q23" s="83"/>
      <c r="R23" s="126" t="e">
        <f>IF(F23=DATOS!BL$4,VLOOKUP(P23,Tabla42C,2,0),VLOOKUP(P23,Tabla42[],2,0))</f>
        <v>#N/A</v>
      </c>
      <c r="S23" s="178"/>
      <c r="T23" s="179">
        <v>5</v>
      </c>
      <c r="U23" s="179"/>
      <c r="V23" s="179"/>
      <c r="W23" s="179"/>
      <c r="X23" s="179"/>
      <c r="Y23" s="179">
        <v>1</v>
      </c>
      <c r="Z23" s="341">
        <f>+IF(F23=DATOS!BL$4,'2. ANALISIS DEL RIESGO'!Y23,AVERAGE(AVERAGE('2. ANALISIS DEL RIESGO'!T23:X23),'2. ANALISIS DEL RIESGO'!Y23))</f>
        <v>3</v>
      </c>
      <c r="AA23" s="83"/>
      <c r="AB23" s="424" t="str">
        <f>IF(F23="","",IF(F23=DATOS!$BL$4,IF(Z23&gt;=12,DATOS!$AW$6,IF(Z23&gt;=6,DATOS!$AW$5,IF(Z23&gt;=1,DATOS!$AW$4,""))),IF(Z23&gt;4,DATOS!$AW$6,IF(Z23&gt;3,DATOS!$AW$5,IF(Z23&gt;2,DATOS!$AW$4,IF(Z23&gt;1,DATOS!$AW$3,IF(Z23&gt;0,DATOS!$AW$2,"")))))))</f>
        <v/>
      </c>
      <c r="AC23" s="82"/>
      <c r="AD23" s="277" t="e">
        <f>IF(F23=DATOS!$BL$4,VLOOKUP(AB23,Tabla44C,2,0),VLOOKUP(AB23,Tabla44[],2,0))</f>
        <v>#N/A</v>
      </c>
      <c r="AE23" s="428" t="str">
        <f>IF(OR(P23="",S23=""),"",IF(F23=DATOS!$BL$4,INDEX(MATRIZ_RIESGOS_CORRUPCION,'2. ANALISIS DEL RIESGO'!R23,'2. ANALISIS DEL RIESGO'!AD23),INDEX(MATRIZ_RIESGOS,'2. ANALISIS DEL RIESGO'!R23,'2. ANALISIS DEL RIESGO'!AD23)))</f>
        <v/>
      </c>
      <c r="AF23" s="382" t="str">
        <f t="shared" si="2"/>
        <v/>
      </c>
      <c r="AG23" s="382" t="str">
        <f>IFERROR(IF(F23=DATOS!$BL$4,INDEX(DATOS!$BD$26:$BF$30,'2. ANALISIS DEL RIESGO'!R23,'2. ANALISIS DEL RIESGO'!AD23),INDEX(DATOS!$BD$12:$BH$16,'2. ANALISIS DEL RIESGO'!R23,'2. ANALISIS DEL RIESGO'!AD23)),"")</f>
        <v/>
      </c>
      <c r="AH23" s="82"/>
      <c r="AI23" s="429" t="str">
        <f>concatenateif(Tabla46[ID RIESGO],N23,Tabla46[DESCRIPCION DEL CONTROL],CHAR(10))</f>
        <v xml:space="preserve">
</v>
      </c>
      <c r="AJ23" s="83"/>
      <c r="AK23" s="430" t="str">
        <f>IFERROR(IF(AVERAGEIFS(Tabla46[SOLIDEZ INDIVIDUAL DE CADA CONTROL],Tabla46[ID RIESGO],N23)=0,"",AVERAGEIFS(Tabla46[SOLIDEZ INDIVIDUAL DE CADA CONTROL],Tabla46[ID RIESGO],N23)),"")</f>
        <v/>
      </c>
      <c r="AL23" s="83"/>
      <c r="AM23" s="431" t="str">
        <f>IF(OR(AK23="",ISTEXT(AK23)),"",IF(AK23=100,DATOS!$AR$79,IF(AK23&gt;=50,DATOS!$AR$80,DATOS!$AR$81)))</f>
        <v/>
      </c>
      <c r="AN23" s="342"/>
      <c r="AO23" s="432" t="str">
        <f>IF(AM23="","",VLOOKUP(AM23,DATOS!$AR$79:$AS$81,2,0))</f>
        <v/>
      </c>
      <c r="AP23" s="270"/>
      <c r="AQ23" s="125"/>
      <c r="AR23" s="93"/>
      <c r="AS23" s="383"/>
      <c r="AT23" s="82"/>
      <c r="AU23" s="343" t="str">
        <f t="shared" si="0"/>
        <v/>
      </c>
      <c r="AV23" s="344" t="str">
        <f t="shared" si="1"/>
        <v/>
      </c>
      <c r="AW23" s="427" t="str">
        <f>IF(OR(AU23="",AV23=""),"",IF(F23=DATOS!$BL$4,INDEX(MATRIZ_RIESGOS_CORRUPCION,'2. ANALISIS DEL RIESGO'!AU23,'2. ANALISIS DEL RIESGO'!AV23),INDEX(MATRIZ_RIESGOS,'2. ANALISIS DEL RIESGO'!AU23,'2. ANALISIS DEL RIESGO'!AV23)))</f>
        <v/>
      </c>
      <c r="AX23" s="37" t="str">
        <f t="shared" si="3"/>
        <v/>
      </c>
      <c r="AY23" s="91" t="str">
        <f>IFERROR(IF(F23=DATOS!$BL$4,INDEX(DATOS!$BD$26:$BF$30,'2. ANALISIS DEL RIESGO'!AU23,'2. ANALISIS DEL RIESGO'!AV23),INDEX(DATOS!$BD$12:$BH$16,'2. ANALISIS DEL RIESGO'!AU23,'2. ANALISIS DEL RIESGO'!AV23)),"")</f>
        <v/>
      </c>
      <c r="AZ23" s="6"/>
      <c r="BA23" s="178"/>
      <c r="BB23" s="83"/>
      <c r="BC23" s="178"/>
      <c r="BD23" s="83"/>
      <c r="BE23" s="284"/>
      <c r="BF23" s="83"/>
      <c r="BG23" s="365"/>
      <c r="BH23" s="83"/>
      <c r="BI23" s="178"/>
      <c r="BK23" s="178"/>
      <c r="BM23" s="578"/>
      <c r="BN23" s="579"/>
      <c r="BO23" s="579"/>
      <c r="BP23" s="579"/>
      <c r="BQ23" s="579"/>
      <c r="BR23" s="579"/>
      <c r="BS23" s="579"/>
      <c r="BT23" s="580"/>
      <c r="BV23" s="578"/>
      <c r="BW23" s="579"/>
      <c r="BX23" s="579"/>
      <c r="BY23" s="579"/>
      <c r="BZ23" s="579"/>
      <c r="CA23" s="579"/>
      <c r="CB23" s="579"/>
      <c r="CC23" s="580"/>
      <c r="CE23" s="578"/>
      <c r="CF23" s="579"/>
      <c r="CG23" s="579"/>
      <c r="CH23" s="579"/>
      <c r="CI23" s="579"/>
      <c r="CJ23" s="579"/>
      <c r="CK23" s="579"/>
      <c r="CL23" s="580"/>
    </row>
    <row r="24" spans="1:90" s="88" customFormat="1" ht="276.75" customHeight="1" x14ac:dyDescent="0.25">
      <c r="A24" s="386"/>
      <c r="B24" s="323"/>
      <c r="C24" s="323"/>
      <c r="D24" s="326"/>
      <c r="E24" s="330"/>
      <c r="F24" s="424" t="str">
        <f>+IF('1. IDENTIFICACION DEL RIESGO'!F36="","",'1. IDENTIFICACION DEL RIESGO'!F36)</f>
        <v/>
      </c>
      <c r="G24" s="126"/>
      <c r="H24" s="586" t="str">
        <f>+IF('1. IDENTIFICACION DEL RIESGO'!H36="","",'1. IDENTIFICACION DEL RIESGO'!H36)</f>
        <v/>
      </c>
      <c r="I24" s="587"/>
      <c r="J24" s="118"/>
      <c r="K24" s="87"/>
      <c r="L24" s="425" t="str">
        <f>+IF('1. IDENTIFICACION DEL RIESGO'!O36="","",'1. IDENTIFICACION DEL RIESGO'!O36)</f>
        <v/>
      </c>
      <c r="M24" s="119"/>
      <c r="N24" s="426" t="str">
        <f>+IF('1. IDENTIFICACION DEL RIESGO'!AB36="","",'1. IDENTIFICACION DEL RIESGO'!AB36)</f>
        <v/>
      </c>
      <c r="O24" s="269"/>
      <c r="P24" s="381"/>
      <c r="Q24" s="83"/>
      <c r="R24" s="126" t="e">
        <f>IF(F24=DATOS!BL$4,VLOOKUP(P24,Tabla42C,2,0),VLOOKUP(P24,Tabla42[],2,0))</f>
        <v>#N/A</v>
      </c>
      <c r="S24" s="178"/>
      <c r="T24" s="179">
        <v>5</v>
      </c>
      <c r="U24" s="179"/>
      <c r="V24" s="179"/>
      <c r="W24" s="179"/>
      <c r="X24" s="179"/>
      <c r="Y24" s="179">
        <v>1</v>
      </c>
      <c r="Z24" s="341">
        <f>+IF(F24=DATOS!BL$4,'2. ANALISIS DEL RIESGO'!Y24,AVERAGE(AVERAGE('2. ANALISIS DEL RIESGO'!T24:X24),'2. ANALISIS DEL RIESGO'!Y24))</f>
        <v>3</v>
      </c>
      <c r="AA24" s="83"/>
      <c r="AB24" s="424" t="str">
        <f>IF(F24="","",IF(F24=DATOS!$BL$4,IF(Z24&gt;=12,DATOS!$AW$6,IF(Z24&gt;=6,DATOS!$AW$5,IF(Z24&gt;=1,DATOS!$AW$4,""))),IF(Z24&gt;4,DATOS!$AW$6,IF(Z24&gt;3,DATOS!$AW$5,IF(Z24&gt;2,DATOS!$AW$4,IF(Z24&gt;1,DATOS!$AW$3,IF(Z24&gt;0,DATOS!$AW$2,"")))))))</f>
        <v/>
      </c>
      <c r="AC24" s="82"/>
      <c r="AD24" s="277" t="e">
        <f>IF(F24=DATOS!$BL$4,VLOOKUP(AB24,Tabla44C,2,0),VLOOKUP(AB24,Tabla44[],2,0))</f>
        <v>#N/A</v>
      </c>
      <c r="AE24" s="428" t="str">
        <f>IF(OR(P24="",S24=""),"",IF(F24=DATOS!$BL$4,INDEX(MATRIZ_RIESGOS_CORRUPCION,'2. ANALISIS DEL RIESGO'!R24,'2. ANALISIS DEL RIESGO'!AD24),INDEX(MATRIZ_RIESGOS,'2. ANALISIS DEL RIESGO'!R24,'2. ANALISIS DEL RIESGO'!AD24)))</f>
        <v/>
      </c>
      <c r="AF24" s="382" t="str">
        <f t="shared" si="2"/>
        <v/>
      </c>
      <c r="AG24" s="382" t="str">
        <f>IFERROR(IF(F24=DATOS!$BL$4,INDEX(DATOS!$BD$26:$BF$30,'2. ANALISIS DEL RIESGO'!R24,'2. ANALISIS DEL RIESGO'!AD24),INDEX(DATOS!$BD$12:$BH$16,'2. ANALISIS DEL RIESGO'!R24,'2. ANALISIS DEL RIESGO'!AD24)),"")</f>
        <v/>
      </c>
      <c r="AH24" s="82"/>
      <c r="AI24" s="429" t="str">
        <f>concatenateif(Tabla46[ID RIESGO],N24,Tabla46[DESCRIPCION DEL CONTROL],CHAR(10))</f>
        <v xml:space="preserve">
</v>
      </c>
      <c r="AJ24" s="83"/>
      <c r="AK24" s="430" t="str">
        <f>IFERROR(IF(AVERAGEIFS(Tabla46[SOLIDEZ INDIVIDUAL DE CADA CONTROL],Tabla46[ID RIESGO],N24)=0,"",AVERAGEIFS(Tabla46[SOLIDEZ INDIVIDUAL DE CADA CONTROL],Tabla46[ID RIESGO],N24)),"")</f>
        <v/>
      </c>
      <c r="AL24" s="83"/>
      <c r="AM24" s="431" t="str">
        <f>IF(OR(AK24="",ISTEXT(AK24)),"",IF(AK24=100,DATOS!$AR$79,IF(AK24&gt;=50,DATOS!$AR$80,DATOS!$AR$81)))</f>
        <v/>
      </c>
      <c r="AN24" s="342"/>
      <c r="AO24" s="432" t="str">
        <f>IF(AM24="","",VLOOKUP(AM24,DATOS!$AR$79:$AS$81,2,0))</f>
        <v/>
      </c>
      <c r="AP24" s="270"/>
      <c r="AQ24" s="125"/>
      <c r="AR24" s="93"/>
      <c r="AS24" s="383"/>
      <c r="AT24" s="82"/>
      <c r="AU24" s="343" t="str">
        <f t="shared" si="0"/>
        <v/>
      </c>
      <c r="AV24" s="344" t="str">
        <f t="shared" si="1"/>
        <v/>
      </c>
      <c r="AW24" s="427" t="str">
        <f>IF(OR(AU24="",AV24=""),"",IF(F24=DATOS!$BL$4,INDEX(MATRIZ_RIESGOS_CORRUPCION,'2. ANALISIS DEL RIESGO'!AU24,'2. ANALISIS DEL RIESGO'!AV24),INDEX(MATRIZ_RIESGOS,'2. ANALISIS DEL RIESGO'!AU24,'2. ANALISIS DEL RIESGO'!AV24)))</f>
        <v/>
      </c>
      <c r="AX24" s="37" t="str">
        <f t="shared" si="3"/>
        <v/>
      </c>
      <c r="AY24" s="91" t="str">
        <f>IFERROR(IF(F24=DATOS!$BL$4,INDEX(DATOS!$BD$26:$BF$30,'2. ANALISIS DEL RIESGO'!AU24,'2. ANALISIS DEL RIESGO'!AV24),INDEX(DATOS!$BD$12:$BH$16,'2. ANALISIS DEL RIESGO'!AU24,'2. ANALISIS DEL RIESGO'!AV24)),"")</f>
        <v/>
      </c>
      <c r="AZ24" s="6"/>
      <c r="BA24" s="178"/>
      <c r="BB24" s="83"/>
      <c r="BC24" s="178"/>
      <c r="BD24" s="83"/>
      <c r="BE24" s="284"/>
      <c r="BF24" s="83"/>
      <c r="BG24" s="365"/>
      <c r="BH24" s="83"/>
      <c r="BI24" s="178"/>
      <c r="BK24" s="178"/>
      <c r="BM24" s="578"/>
      <c r="BN24" s="579"/>
      <c r="BO24" s="579"/>
      <c r="BP24" s="579"/>
      <c r="BQ24" s="579"/>
      <c r="BR24" s="579"/>
      <c r="BS24" s="579"/>
      <c r="BT24" s="580"/>
      <c r="BV24" s="578"/>
      <c r="BW24" s="579"/>
      <c r="BX24" s="579"/>
      <c r="BY24" s="579"/>
      <c r="BZ24" s="579"/>
      <c r="CA24" s="579"/>
      <c r="CB24" s="579"/>
      <c r="CC24" s="580"/>
      <c r="CE24" s="578"/>
      <c r="CF24" s="579"/>
      <c r="CG24" s="579"/>
      <c r="CH24" s="579"/>
      <c r="CI24" s="579"/>
      <c r="CJ24" s="579"/>
      <c r="CK24" s="579"/>
      <c r="CL24" s="580"/>
    </row>
    <row r="25" spans="1:90" s="88" customFormat="1" ht="276.75" customHeight="1" x14ac:dyDescent="0.25">
      <c r="A25" s="386"/>
      <c r="B25" s="323"/>
      <c r="C25" s="323"/>
      <c r="D25" s="326"/>
      <c r="E25" s="330"/>
      <c r="F25" s="424" t="str">
        <f>+IF('1. IDENTIFICACION DEL RIESGO'!F37="","",'1. IDENTIFICACION DEL RIESGO'!F37)</f>
        <v/>
      </c>
      <c r="G25" s="126"/>
      <c r="H25" s="586" t="str">
        <f>+IF('1. IDENTIFICACION DEL RIESGO'!H37="","",'1. IDENTIFICACION DEL RIESGO'!H37)</f>
        <v/>
      </c>
      <c r="I25" s="587"/>
      <c r="J25" s="118"/>
      <c r="K25" s="87"/>
      <c r="L25" s="425" t="str">
        <f>+IF('1. IDENTIFICACION DEL RIESGO'!O37="","",'1. IDENTIFICACION DEL RIESGO'!O37)</f>
        <v/>
      </c>
      <c r="M25" s="119"/>
      <c r="N25" s="426" t="str">
        <f>+IF('1. IDENTIFICACION DEL RIESGO'!AB37="","",'1. IDENTIFICACION DEL RIESGO'!AB37)</f>
        <v/>
      </c>
      <c r="O25" s="269"/>
      <c r="P25" s="381"/>
      <c r="Q25" s="83"/>
      <c r="R25" s="126" t="e">
        <f>IF(F25=DATOS!BL$4,VLOOKUP(P25,Tabla42C,2,0),VLOOKUP(P25,Tabla42[],2,0))</f>
        <v>#N/A</v>
      </c>
      <c r="S25" s="178"/>
      <c r="T25" s="179">
        <v>5</v>
      </c>
      <c r="U25" s="179"/>
      <c r="V25" s="179"/>
      <c r="W25" s="179"/>
      <c r="X25" s="179"/>
      <c r="Y25" s="179">
        <v>1</v>
      </c>
      <c r="Z25" s="341">
        <f>+IF(F25=DATOS!BL$4,'2. ANALISIS DEL RIESGO'!Y25,AVERAGE(AVERAGE('2. ANALISIS DEL RIESGO'!T25:X25),'2. ANALISIS DEL RIESGO'!Y25))</f>
        <v>3</v>
      </c>
      <c r="AA25" s="83"/>
      <c r="AB25" s="424" t="str">
        <f>IF(F25="","",IF(F25=DATOS!$BL$4,IF(Z25&gt;=12,DATOS!$AW$6,IF(Z25&gt;=6,DATOS!$AW$5,IF(Z25&gt;=1,DATOS!$AW$4,""))),IF(Z25&gt;4,DATOS!$AW$6,IF(Z25&gt;3,DATOS!$AW$5,IF(Z25&gt;2,DATOS!$AW$4,IF(Z25&gt;1,DATOS!$AW$3,IF(Z25&gt;0,DATOS!$AW$2,"")))))))</f>
        <v/>
      </c>
      <c r="AC25" s="82"/>
      <c r="AD25" s="277" t="e">
        <f>IF(F25=DATOS!$BL$4,VLOOKUP(AB25,Tabla44C,2,0),VLOOKUP(AB25,Tabla44[],2,0))</f>
        <v>#N/A</v>
      </c>
      <c r="AE25" s="428" t="str">
        <f>IF(OR(P25="",S25=""),"",IF(F25=DATOS!$BL$4,INDEX(MATRIZ_RIESGOS_CORRUPCION,'2. ANALISIS DEL RIESGO'!R25,'2. ANALISIS DEL RIESGO'!AD25),INDEX(MATRIZ_RIESGOS,'2. ANALISIS DEL RIESGO'!R25,'2. ANALISIS DEL RIESGO'!AD25)))</f>
        <v/>
      </c>
      <c r="AF25" s="382" t="str">
        <f t="shared" si="2"/>
        <v/>
      </c>
      <c r="AG25" s="382" t="str">
        <f>IFERROR(IF(F25=DATOS!$BL$4,INDEX(DATOS!$BD$26:$BF$30,'2. ANALISIS DEL RIESGO'!R25,'2. ANALISIS DEL RIESGO'!AD25),INDEX(DATOS!$BD$12:$BH$16,'2. ANALISIS DEL RIESGO'!R25,'2. ANALISIS DEL RIESGO'!AD25)),"")</f>
        <v/>
      </c>
      <c r="AH25" s="82"/>
      <c r="AI25" s="429" t="str">
        <f>concatenateif(Tabla46[ID RIESGO],N25,Tabla46[DESCRIPCION DEL CONTROL],CHAR(10))</f>
        <v xml:space="preserve">
</v>
      </c>
      <c r="AJ25" s="83"/>
      <c r="AK25" s="430" t="str">
        <f>IFERROR(IF(AVERAGEIFS(Tabla46[SOLIDEZ INDIVIDUAL DE CADA CONTROL],Tabla46[ID RIESGO],N25)=0,"",AVERAGEIFS(Tabla46[SOLIDEZ INDIVIDUAL DE CADA CONTROL],Tabla46[ID RIESGO],N25)),"")</f>
        <v/>
      </c>
      <c r="AL25" s="83"/>
      <c r="AM25" s="431" t="str">
        <f>IF(OR(AK25="",ISTEXT(AK25)),"",IF(AK25=100,DATOS!$AR$79,IF(AK25&gt;=50,DATOS!$AR$80,DATOS!$AR$81)))</f>
        <v/>
      </c>
      <c r="AN25" s="342"/>
      <c r="AO25" s="432" t="str">
        <f>IF(AM25="","",VLOOKUP(AM25,DATOS!$AR$79:$AS$81,2,0))</f>
        <v/>
      </c>
      <c r="AP25" s="270"/>
      <c r="AQ25" s="125"/>
      <c r="AR25" s="93"/>
      <c r="AS25" s="383"/>
      <c r="AT25" s="82"/>
      <c r="AU25" s="343" t="str">
        <f t="shared" si="0"/>
        <v/>
      </c>
      <c r="AV25" s="344" t="str">
        <f t="shared" si="1"/>
        <v/>
      </c>
      <c r="AW25" s="427" t="str">
        <f>IF(OR(AU25="",AV25=""),"",IF(F25=DATOS!$BL$4,INDEX(MATRIZ_RIESGOS_CORRUPCION,'2. ANALISIS DEL RIESGO'!AU25,'2. ANALISIS DEL RIESGO'!AV25),INDEX(MATRIZ_RIESGOS,'2. ANALISIS DEL RIESGO'!AU25,'2. ANALISIS DEL RIESGO'!AV25)))</f>
        <v/>
      </c>
      <c r="AX25" s="37" t="str">
        <f t="shared" si="3"/>
        <v/>
      </c>
      <c r="AY25" s="91" t="str">
        <f>IFERROR(IF(F25=DATOS!$BL$4,INDEX(DATOS!$BD$26:$BF$30,'2. ANALISIS DEL RIESGO'!AU25,'2. ANALISIS DEL RIESGO'!AV25),INDEX(DATOS!$BD$12:$BH$16,'2. ANALISIS DEL RIESGO'!AU25,'2. ANALISIS DEL RIESGO'!AV25)),"")</f>
        <v/>
      </c>
      <c r="AZ25" s="6"/>
      <c r="BA25" s="178"/>
      <c r="BB25" s="83"/>
      <c r="BC25" s="178"/>
      <c r="BD25" s="83"/>
      <c r="BE25" s="284"/>
      <c r="BF25" s="83"/>
      <c r="BG25" s="365"/>
      <c r="BH25" s="83"/>
      <c r="BI25" s="178"/>
      <c r="BK25" s="178"/>
      <c r="BM25" s="578"/>
      <c r="BN25" s="579"/>
      <c r="BO25" s="579"/>
      <c r="BP25" s="579"/>
      <c r="BQ25" s="579"/>
      <c r="BR25" s="579"/>
      <c r="BS25" s="579"/>
      <c r="BT25" s="580"/>
      <c r="BV25" s="578"/>
      <c r="BW25" s="579"/>
      <c r="BX25" s="579"/>
      <c r="BY25" s="579"/>
      <c r="BZ25" s="579"/>
      <c r="CA25" s="579"/>
      <c r="CB25" s="579"/>
      <c r="CC25" s="580"/>
      <c r="CE25" s="578"/>
      <c r="CF25" s="579"/>
      <c r="CG25" s="579"/>
      <c r="CH25" s="579"/>
      <c r="CI25" s="579"/>
      <c r="CJ25" s="579"/>
      <c r="CK25" s="579"/>
      <c r="CL25" s="580"/>
    </row>
    <row r="26" spans="1:90" s="88" customFormat="1" ht="276.75" customHeight="1" x14ac:dyDescent="0.25">
      <c r="A26" s="386"/>
      <c r="B26" s="323"/>
      <c r="C26" s="323"/>
      <c r="D26" s="326"/>
      <c r="E26" s="330"/>
      <c r="F26" s="424" t="str">
        <f>+IF('1. IDENTIFICACION DEL RIESGO'!F38="","",'1. IDENTIFICACION DEL RIESGO'!F38)</f>
        <v/>
      </c>
      <c r="G26" s="126"/>
      <c r="H26" s="586" t="str">
        <f>+IF('1. IDENTIFICACION DEL RIESGO'!H38="","",'1. IDENTIFICACION DEL RIESGO'!H38)</f>
        <v/>
      </c>
      <c r="I26" s="587"/>
      <c r="J26" s="118"/>
      <c r="K26" s="87"/>
      <c r="L26" s="425" t="str">
        <f>+IF('1. IDENTIFICACION DEL RIESGO'!O38="","",'1. IDENTIFICACION DEL RIESGO'!O38)</f>
        <v/>
      </c>
      <c r="M26" s="119"/>
      <c r="N26" s="426" t="str">
        <f>+IF('1. IDENTIFICACION DEL RIESGO'!AB38="","",'1. IDENTIFICACION DEL RIESGO'!AB38)</f>
        <v/>
      </c>
      <c r="O26" s="269"/>
      <c r="P26" s="381"/>
      <c r="Q26" s="83"/>
      <c r="R26" s="126" t="e">
        <f>IF(F26=DATOS!BL$4,VLOOKUP(P26,Tabla42C,2,0),VLOOKUP(P26,Tabla42[],2,0))</f>
        <v>#N/A</v>
      </c>
      <c r="S26" s="178"/>
      <c r="T26" s="179">
        <v>5</v>
      </c>
      <c r="U26" s="179"/>
      <c r="V26" s="179"/>
      <c r="W26" s="179"/>
      <c r="X26" s="179"/>
      <c r="Y26" s="179">
        <v>1</v>
      </c>
      <c r="Z26" s="341">
        <f>+IF(F26=DATOS!BL$4,'2. ANALISIS DEL RIESGO'!Y26,AVERAGE(AVERAGE('2. ANALISIS DEL RIESGO'!T26:X26),'2. ANALISIS DEL RIESGO'!Y26))</f>
        <v>3</v>
      </c>
      <c r="AA26" s="83"/>
      <c r="AB26" s="424" t="str">
        <f>IF(F26="","",IF(F26=DATOS!$BL$4,IF(Z26&gt;=12,DATOS!$AW$6,IF(Z26&gt;=6,DATOS!$AW$5,IF(Z26&gt;=1,DATOS!$AW$4,""))),IF(Z26&gt;4,DATOS!$AW$6,IF(Z26&gt;3,DATOS!$AW$5,IF(Z26&gt;2,DATOS!$AW$4,IF(Z26&gt;1,DATOS!$AW$3,IF(Z26&gt;0,DATOS!$AW$2,"")))))))</f>
        <v/>
      </c>
      <c r="AC26" s="82"/>
      <c r="AD26" s="277" t="e">
        <f>IF(F26=DATOS!$BL$4,VLOOKUP(AB26,Tabla44C,2,0),VLOOKUP(AB26,Tabla44[],2,0))</f>
        <v>#N/A</v>
      </c>
      <c r="AE26" s="428" t="str">
        <f>IF(OR(P26="",S26=""),"",IF(F26=DATOS!$BL$4,INDEX(MATRIZ_RIESGOS_CORRUPCION,'2. ANALISIS DEL RIESGO'!R26,'2. ANALISIS DEL RIESGO'!AD26),INDEX(MATRIZ_RIESGOS,'2. ANALISIS DEL RIESGO'!R26,'2. ANALISIS DEL RIESGO'!AD26)))</f>
        <v/>
      </c>
      <c r="AF26" s="382" t="str">
        <f t="shared" si="2"/>
        <v/>
      </c>
      <c r="AG26" s="382" t="str">
        <f>IFERROR(IF(F26=DATOS!$BL$4,INDEX(DATOS!$BD$26:$BF$30,'2. ANALISIS DEL RIESGO'!R26,'2. ANALISIS DEL RIESGO'!AD26),INDEX(DATOS!$BD$12:$BH$16,'2. ANALISIS DEL RIESGO'!R26,'2. ANALISIS DEL RIESGO'!AD26)),"")</f>
        <v/>
      </c>
      <c r="AH26" s="82"/>
      <c r="AI26" s="429" t="str">
        <f>concatenateif(Tabla46[ID RIESGO],N26,Tabla46[DESCRIPCION DEL CONTROL],CHAR(10))</f>
        <v xml:space="preserve">
</v>
      </c>
      <c r="AJ26" s="83"/>
      <c r="AK26" s="430" t="str">
        <f>IFERROR(IF(AVERAGEIFS(Tabla46[SOLIDEZ INDIVIDUAL DE CADA CONTROL],Tabla46[ID RIESGO],N26)=0,"",AVERAGEIFS(Tabla46[SOLIDEZ INDIVIDUAL DE CADA CONTROL],Tabla46[ID RIESGO],N26)),"")</f>
        <v/>
      </c>
      <c r="AL26" s="83"/>
      <c r="AM26" s="431" t="str">
        <f>IF(OR(AK26="",ISTEXT(AK26)),"",IF(AK26=100,DATOS!$AR$79,IF(AK26&gt;=50,DATOS!$AR$80,DATOS!$AR$81)))</f>
        <v/>
      </c>
      <c r="AN26" s="342"/>
      <c r="AO26" s="432" t="str">
        <f>IF(AM26="","",VLOOKUP(AM26,DATOS!$AR$79:$AS$81,2,0))</f>
        <v/>
      </c>
      <c r="AP26" s="270"/>
      <c r="AQ26" s="125"/>
      <c r="AR26" s="93"/>
      <c r="AS26" s="383"/>
      <c r="AT26" s="82"/>
      <c r="AU26" s="343" t="str">
        <f t="shared" si="0"/>
        <v/>
      </c>
      <c r="AV26" s="344" t="str">
        <f t="shared" si="1"/>
        <v/>
      </c>
      <c r="AW26" s="427" t="str">
        <f>IF(OR(AU26="",AV26=""),"",IF(F26=DATOS!$BL$4,INDEX(MATRIZ_RIESGOS_CORRUPCION,'2. ANALISIS DEL RIESGO'!AU26,'2. ANALISIS DEL RIESGO'!AV26),INDEX(MATRIZ_RIESGOS,'2. ANALISIS DEL RIESGO'!AU26,'2. ANALISIS DEL RIESGO'!AV26)))</f>
        <v/>
      </c>
      <c r="AX26" s="37" t="str">
        <f t="shared" si="3"/>
        <v/>
      </c>
      <c r="AY26" s="91" t="str">
        <f>IFERROR(IF(F26=DATOS!$BL$4,INDEX(DATOS!$BD$26:$BF$30,'2. ANALISIS DEL RIESGO'!AU26,'2. ANALISIS DEL RIESGO'!AV26),INDEX(DATOS!$BD$12:$BH$16,'2. ANALISIS DEL RIESGO'!AU26,'2. ANALISIS DEL RIESGO'!AV26)),"")</f>
        <v/>
      </c>
      <c r="AZ26" s="6"/>
      <c r="BA26" s="178"/>
      <c r="BB26" s="83"/>
      <c r="BC26" s="178"/>
      <c r="BD26" s="83"/>
      <c r="BE26" s="284"/>
      <c r="BF26" s="83"/>
      <c r="BG26" s="365"/>
      <c r="BH26" s="83"/>
      <c r="BI26" s="178"/>
      <c r="BK26" s="178"/>
      <c r="BM26" s="578"/>
      <c r="BN26" s="579"/>
      <c r="BO26" s="579"/>
      <c r="BP26" s="579"/>
      <c r="BQ26" s="579"/>
      <c r="BR26" s="579"/>
      <c r="BS26" s="579"/>
      <c r="BT26" s="580"/>
      <c r="BV26" s="578"/>
      <c r="BW26" s="579"/>
      <c r="BX26" s="579"/>
      <c r="BY26" s="579"/>
      <c r="BZ26" s="579"/>
      <c r="CA26" s="579"/>
      <c r="CB26" s="579"/>
      <c r="CC26" s="580"/>
      <c r="CE26" s="578"/>
      <c r="CF26" s="579"/>
      <c r="CG26" s="579"/>
      <c r="CH26" s="579"/>
      <c r="CI26" s="579"/>
      <c r="CJ26" s="579"/>
      <c r="CK26" s="579"/>
      <c r="CL26" s="580"/>
    </row>
    <row r="27" spans="1:90" s="88" customFormat="1" ht="276.75" customHeight="1" x14ac:dyDescent="0.25">
      <c r="A27" s="386"/>
      <c r="B27" s="323"/>
      <c r="C27" s="323"/>
      <c r="D27" s="326"/>
      <c r="E27" s="330"/>
      <c r="F27" s="424" t="e">
        <f>+IF('1. IDENTIFICACION DEL RIESGO'!#REF!="","",'1. IDENTIFICACION DEL RIESGO'!#REF!)</f>
        <v>#REF!</v>
      </c>
      <c r="G27" s="126"/>
      <c r="H27" s="586" t="e">
        <f>+IF('1. IDENTIFICACION DEL RIESGO'!#REF!="","",'1. IDENTIFICACION DEL RIESGO'!#REF!)</f>
        <v>#REF!</v>
      </c>
      <c r="I27" s="587"/>
      <c r="J27" s="118"/>
      <c r="K27" s="87"/>
      <c r="L27" s="425" t="e">
        <f>+IF('1. IDENTIFICACION DEL RIESGO'!#REF!="","",'1. IDENTIFICACION DEL RIESGO'!#REF!)</f>
        <v>#REF!</v>
      </c>
      <c r="M27" s="119"/>
      <c r="N27" s="426" t="e">
        <f>+IF('1. IDENTIFICACION DEL RIESGO'!#REF!="","",'1. IDENTIFICACION DEL RIESGO'!#REF!)</f>
        <v>#REF!</v>
      </c>
      <c r="O27" s="269"/>
      <c r="P27" s="381"/>
      <c r="Q27" s="83"/>
      <c r="R27" s="126" t="e">
        <f>IF(F27=DATOS!BL$4,VLOOKUP(P27,Tabla42C,2,0),VLOOKUP(P27,Tabla42[],2,0))</f>
        <v>#REF!</v>
      </c>
      <c r="S27" s="178"/>
      <c r="T27" s="179">
        <v>5</v>
      </c>
      <c r="U27" s="179"/>
      <c r="V27" s="179"/>
      <c r="W27" s="179"/>
      <c r="X27" s="179"/>
      <c r="Y27" s="179">
        <v>1</v>
      </c>
      <c r="Z27" s="341" t="e">
        <f>+IF(F27=DATOS!BL$4,'2. ANALISIS DEL RIESGO'!Y27,AVERAGE(AVERAGE('2. ANALISIS DEL RIESGO'!T27:X27),'2. ANALISIS DEL RIESGO'!Y27))</f>
        <v>#REF!</v>
      </c>
      <c r="AA27" s="83"/>
      <c r="AB27" s="424" t="e">
        <f>IF(F27="","",IF(F27=DATOS!$BL$4,IF(Z27&gt;=12,DATOS!$AW$6,IF(Z27&gt;=6,DATOS!$AW$5,IF(Z27&gt;=1,DATOS!$AW$4,""))),IF(Z27&gt;4,DATOS!$AW$6,IF(Z27&gt;3,DATOS!$AW$5,IF(Z27&gt;2,DATOS!$AW$4,IF(Z27&gt;1,DATOS!$AW$3,IF(Z27&gt;0,DATOS!$AW$2,"")))))))</f>
        <v>#REF!</v>
      </c>
      <c r="AC27" s="82"/>
      <c r="AD27" s="277" t="e">
        <f>IF(F27=DATOS!$BL$4,VLOOKUP(AB27,Tabla44C,2,0),VLOOKUP(AB27,Tabla44[],2,0))</f>
        <v>#REF!</v>
      </c>
      <c r="AE27" s="428" t="str">
        <f>IF(OR(P27="",S27=""),"",IF(F27=DATOS!$BL$4,INDEX(MATRIZ_RIESGOS_CORRUPCION,'2. ANALISIS DEL RIESGO'!R27,'2. ANALISIS DEL RIESGO'!AD27),INDEX(MATRIZ_RIESGOS,'2. ANALISIS DEL RIESGO'!R27,'2. ANALISIS DEL RIESGO'!AD27)))</f>
        <v/>
      </c>
      <c r="AF27" s="382" t="e">
        <f t="shared" si="2"/>
        <v>#REF!</v>
      </c>
      <c r="AG27" s="382" t="str">
        <f>IFERROR(IF(F27=DATOS!$BL$4,INDEX(DATOS!$BD$26:$BF$30,'2. ANALISIS DEL RIESGO'!R27,'2. ANALISIS DEL RIESGO'!AD27),INDEX(DATOS!$BD$12:$BH$16,'2. ANALISIS DEL RIESGO'!R27,'2. ANALISIS DEL RIESGO'!AD27)),"")</f>
        <v/>
      </c>
      <c r="AH27" s="82"/>
      <c r="AI27" s="429" t="e">
        <f>concatenateif(Tabla46[ID RIESGO],N27,Tabla46[DESCRIPCION DEL CONTROL],CHAR(10))</f>
        <v>#VALUE!</v>
      </c>
      <c r="AJ27" s="83"/>
      <c r="AK27" s="430" t="str">
        <f>IFERROR(IF(AVERAGEIFS(Tabla46[SOLIDEZ INDIVIDUAL DE CADA CONTROL],Tabla46[ID RIESGO],N27)=0,"",AVERAGEIFS(Tabla46[SOLIDEZ INDIVIDUAL DE CADA CONTROL],Tabla46[ID RIESGO],N27)),"")</f>
        <v/>
      </c>
      <c r="AL27" s="83"/>
      <c r="AM27" s="431" t="str">
        <f>IF(OR(AK27="",ISTEXT(AK27)),"",IF(AK27=100,DATOS!$AR$79,IF(AK27&gt;=50,DATOS!$AR$80,DATOS!$AR$81)))</f>
        <v/>
      </c>
      <c r="AN27" s="342"/>
      <c r="AO27" s="432" t="str">
        <f>IF(AM27="","",VLOOKUP(AM27,DATOS!$AR$79:$AS$81,2,0))</f>
        <v/>
      </c>
      <c r="AP27" s="270"/>
      <c r="AQ27" s="125"/>
      <c r="AR27" s="93"/>
      <c r="AS27" s="383"/>
      <c r="AT27" s="82"/>
      <c r="AU27" s="343" t="str">
        <f t="shared" si="0"/>
        <v/>
      </c>
      <c r="AV27" s="344" t="str">
        <f t="shared" si="1"/>
        <v/>
      </c>
      <c r="AW27" s="427" t="str">
        <f>IF(OR(AU27="",AV27=""),"",IF(F27=DATOS!$BL$4,INDEX(MATRIZ_RIESGOS_CORRUPCION,'2. ANALISIS DEL RIESGO'!AU27,'2. ANALISIS DEL RIESGO'!AV27),INDEX(MATRIZ_RIESGOS,'2. ANALISIS DEL RIESGO'!AU27,'2. ANALISIS DEL RIESGO'!AV27)))</f>
        <v/>
      </c>
      <c r="AX27" s="37" t="e">
        <f t="shared" si="3"/>
        <v>#REF!</v>
      </c>
      <c r="AY27" s="91" t="str">
        <f>IFERROR(IF(F27=DATOS!$BL$4,INDEX(DATOS!$BD$26:$BF$30,'2. ANALISIS DEL RIESGO'!AU27,'2. ANALISIS DEL RIESGO'!AV27),INDEX(DATOS!$BD$12:$BH$16,'2. ANALISIS DEL RIESGO'!AU27,'2. ANALISIS DEL RIESGO'!AV27)),"")</f>
        <v/>
      </c>
      <c r="AZ27" s="6"/>
      <c r="BA27" s="178"/>
      <c r="BB27" s="83"/>
      <c r="BC27" s="178"/>
      <c r="BD27" s="83"/>
      <c r="BE27" s="284"/>
      <c r="BF27" s="83"/>
      <c r="BG27" s="365"/>
      <c r="BH27" s="83"/>
      <c r="BI27" s="178"/>
      <c r="BK27" s="178"/>
      <c r="BM27" s="578"/>
      <c r="BN27" s="579"/>
      <c r="BO27" s="579"/>
      <c r="BP27" s="579"/>
      <c r="BQ27" s="579"/>
      <c r="BR27" s="579"/>
      <c r="BS27" s="579"/>
      <c r="BT27" s="580"/>
      <c r="BV27" s="578"/>
      <c r="BW27" s="579"/>
      <c r="BX27" s="579"/>
      <c r="BY27" s="579"/>
      <c r="BZ27" s="579"/>
      <c r="CA27" s="579"/>
      <c r="CB27" s="579"/>
      <c r="CC27" s="580"/>
      <c r="CE27" s="578"/>
      <c r="CF27" s="579"/>
      <c r="CG27" s="579"/>
      <c r="CH27" s="579"/>
      <c r="CI27" s="579"/>
      <c r="CJ27" s="579"/>
      <c r="CK27" s="579"/>
      <c r="CL27" s="580"/>
    </row>
    <row r="28" spans="1:90" s="88" customFormat="1" ht="276.75" customHeight="1" x14ac:dyDescent="0.25">
      <c r="A28" s="386"/>
      <c r="B28" s="323"/>
      <c r="C28" s="323"/>
      <c r="D28" s="326"/>
      <c r="E28" s="330"/>
      <c r="F28" s="424" t="e">
        <f>+IF('1. IDENTIFICACION DEL RIESGO'!#REF!="","",'1. IDENTIFICACION DEL RIESGO'!#REF!)</f>
        <v>#REF!</v>
      </c>
      <c r="G28" s="126"/>
      <c r="H28" s="586" t="e">
        <f>+IF('1. IDENTIFICACION DEL RIESGO'!#REF!="","",'1. IDENTIFICACION DEL RIESGO'!#REF!)</f>
        <v>#REF!</v>
      </c>
      <c r="I28" s="587"/>
      <c r="J28" s="118"/>
      <c r="K28" s="87"/>
      <c r="L28" s="425" t="e">
        <f>+IF('1. IDENTIFICACION DEL RIESGO'!#REF!="","",'1. IDENTIFICACION DEL RIESGO'!#REF!)</f>
        <v>#REF!</v>
      </c>
      <c r="M28" s="119"/>
      <c r="N28" s="426" t="e">
        <f>+IF('1. IDENTIFICACION DEL RIESGO'!#REF!="","",'1. IDENTIFICACION DEL RIESGO'!#REF!)</f>
        <v>#REF!</v>
      </c>
      <c r="O28" s="269"/>
      <c r="P28" s="381"/>
      <c r="Q28" s="83"/>
      <c r="R28" s="126" t="e">
        <f>IF(F28=DATOS!BL$4,VLOOKUP(P28,Tabla42C,2,0),VLOOKUP(P28,Tabla42[],2,0))</f>
        <v>#REF!</v>
      </c>
      <c r="S28" s="178"/>
      <c r="T28" s="179">
        <v>5</v>
      </c>
      <c r="U28" s="179"/>
      <c r="V28" s="179"/>
      <c r="W28" s="179"/>
      <c r="X28" s="179"/>
      <c r="Y28" s="179">
        <v>1</v>
      </c>
      <c r="Z28" s="341" t="e">
        <f>+IF(F28=DATOS!BL$4,'2. ANALISIS DEL RIESGO'!Y28,AVERAGE(AVERAGE('2. ANALISIS DEL RIESGO'!T28:X28),'2. ANALISIS DEL RIESGO'!Y28))</f>
        <v>#REF!</v>
      </c>
      <c r="AA28" s="83"/>
      <c r="AB28" s="424" t="e">
        <f>IF(F28="","",IF(F28=DATOS!$BL$4,IF(Z28&gt;=12,DATOS!$AW$6,IF(Z28&gt;=6,DATOS!$AW$5,IF(Z28&gt;=1,DATOS!$AW$4,""))),IF(Z28&gt;4,DATOS!$AW$6,IF(Z28&gt;3,DATOS!$AW$5,IF(Z28&gt;2,DATOS!$AW$4,IF(Z28&gt;1,DATOS!$AW$3,IF(Z28&gt;0,DATOS!$AW$2,"")))))))</f>
        <v>#REF!</v>
      </c>
      <c r="AC28" s="82"/>
      <c r="AD28" s="277" t="e">
        <f>IF(F28=DATOS!$BL$4,VLOOKUP(AB28,Tabla44C,2,0),VLOOKUP(AB28,Tabla44[],2,0))</f>
        <v>#REF!</v>
      </c>
      <c r="AE28" s="428" t="str">
        <f>IF(OR(P28="",S28=""),"",IF(F28=DATOS!$BL$4,INDEX(MATRIZ_RIESGOS_CORRUPCION,'2. ANALISIS DEL RIESGO'!R28,'2. ANALISIS DEL RIESGO'!AD28),INDEX(MATRIZ_RIESGOS,'2. ANALISIS DEL RIESGO'!R28,'2. ANALISIS DEL RIESGO'!AD28)))</f>
        <v/>
      </c>
      <c r="AF28" s="382" t="e">
        <f t="shared" si="2"/>
        <v>#REF!</v>
      </c>
      <c r="AG28" s="382" t="str">
        <f>IFERROR(IF(F28=DATOS!$BL$4,INDEX(DATOS!$BD$26:$BF$30,'2. ANALISIS DEL RIESGO'!R28,'2. ANALISIS DEL RIESGO'!AD28),INDEX(DATOS!$BD$12:$BH$16,'2. ANALISIS DEL RIESGO'!R28,'2. ANALISIS DEL RIESGO'!AD28)),"")</f>
        <v/>
      </c>
      <c r="AH28" s="82"/>
      <c r="AI28" s="429" t="e">
        <f>concatenateif(Tabla46[ID RIESGO],N28,Tabla46[DESCRIPCION DEL CONTROL],CHAR(10))</f>
        <v>#VALUE!</v>
      </c>
      <c r="AJ28" s="83"/>
      <c r="AK28" s="430" t="str">
        <f>IFERROR(IF(AVERAGEIFS(Tabla46[SOLIDEZ INDIVIDUAL DE CADA CONTROL],Tabla46[ID RIESGO],N28)=0,"",AVERAGEIFS(Tabla46[SOLIDEZ INDIVIDUAL DE CADA CONTROL],Tabla46[ID RIESGO],N28)),"")</f>
        <v/>
      </c>
      <c r="AL28" s="83"/>
      <c r="AM28" s="431" t="str">
        <f>IF(OR(AK28="",ISTEXT(AK28)),"",IF(AK28=100,DATOS!$AR$79,IF(AK28&gt;=50,DATOS!$AR$80,DATOS!$AR$81)))</f>
        <v/>
      </c>
      <c r="AN28" s="342"/>
      <c r="AO28" s="432" t="str">
        <f>IF(AM28="","",VLOOKUP(AM28,DATOS!$AR$79:$AS$81,2,0))</f>
        <v/>
      </c>
      <c r="AP28" s="270"/>
      <c r="AQ28" s="125"/>
      <c r="AR28" s="93"/>
      <c r="AS28" s="383"/>
      <c r="AT28" s="82"/>
      <c r="AU28" s="343" t="str">
        <f t="shared" si="0"/>
        <v/>
      </c>
      <c r="AV28" s="344" t="str">
        <f t="shared" si="1"/>
        <v/>
      </c>
      <c r="AW28" s="427" t="str">
        <f>IF(OR(AU28="",AV28=""),"",IF(F28=DATOS!$BL$4,INDEX(MATRIZ_RIESGOS_CORRUPCION,'2. ANALISIS DEL RIESGO'!AU28,'2. ANALISIS DEL RIESGO'!AV28),INDEX(MATRIZ_RIESGOS,'2. ANALISIS DEL RIESGO'!AU28,'2. ANALISIS DEL RIESGO'!AV28)))</f>
        <v/>
      </c>
      <c r="AX28" s="37" t="e">
        <f t="shared" si="3"/>
        <v>#REF!</v>
      </c>
      <c r="AY28" s="91" t="str">
        <f>IFERROR(IF(F28=DATOS!$BL$4,INDEX(DATOS!$BD$26:$BF$30,'2. ANALISIS DEL RIESGO'!AU28,'2. ANALISIS DEL RIESGO'!AV28),INDEX(DATOS!$BD$12:$BH$16,'2. ANALISIS DEL RIESGO'!AU28,'2. ANALISIS DEL RIESGO'!AV28)),"")</f>
        <v/>
      </c>
      <c r="AZ28" s="6"/>
      <c r="BA28" s="178"/>
      <c r="BB28" s="83"/>
      <c r="BC28" s="178"/>
      <c r="BD28" s="83"/>
      <c r="BE28" s="284"/>
      <c r="BF28" s="83"/>
      <c r="BG28" s="365"/>
      <c r="BH28" s="83"/>
      <c r="BI28" s="178"/>
      <c r="BK28" s="178"/>
      <c r="BM28" s="578"/>
      <c r="BN28" s="579"/>
      <c r="BO28" s="579"/>
      <c r="BP28" s="579"/>
      <c r="BQ28" s="579"/>
      <c r="BR28" s="579"/>
      <c r="BS28" s="579"/>
      <c r="BT28" s="580"/>
      <c r="BV28" s="578"/>
      <c r="BW28" s="579"/>
      <c r="BX28" s="579"/>
      <c r="BY28" s="579"/>
      <c r="BZ28" s="579"/>
      <c r="CA28" s="579"/>
      <c r="CB28" s="579"/>
      <c r="CC28" s="580"/>
      <c r="CE28" s="578"/>
      <c r="CF28" s="579"/>
      <c r="CG28" s="579"/>
      <c r="CH28" s="579"/>
      <c r="CI28" s="579"/>
      <c r="CJ28" s="579"/>
      <c r="CK28" s="579"/>
      <c r="CL28" s="580"/>
    </row>
    <row r="29" spans="1:90" ht="12.75" x14ac:dyDescent="0.25">
      <c r="O29" s="378"/>
      <c r="Q29" s="378"/>
      <c r="CE29" s="578"/>
      <c r="CF29" s="579"/>
      <c r="CG29" s="579"/>
      <c r="CH29" s="579"/>
      <c r="CI29" s="579"/>
      <c r="CJ29" s="579"/>
      <c r="CK29" s="579"/>
      <c r="CL29" s="580"/>
    </row>
    <row r="30" spans="1:90" s="262" customFormat="1" ht="34.5" customHeight="1" x14ac:dyDescent="0.25">
      <c r="B30" s="550" t="s">
        <v>1696</v>
      </c>
      <c r="C30" s="550"/>
      <c r="D30" s="550"/>
      <c r="E30" s="550"/>
      <c r="F30" s="550"/>
      <c r="G30" s="550"/>
      <c r="H30" s="550"/>
      <c r="I30" s="550"/>
      <c r="J30" s="550"/>
      <c r="K30" s="550"/>
      <c r="L30" s="550"/>
      <c r="M30" s="550"/>
      <c r="N30" s="550"/>
      <c r="O30" s="550"/>
      <c r="P30" s="550"/>
      <c r="Q30" s="550"/>
      <c r="R30" s="550"/>
      <c r="S30" s="550"/>
      <c r="T30" s="550"/>
      <c r="U30" s="550"/>
      <c r="V30" s="550"/>
      <c r="W30" s="550"/>
      <c r="X30" s="550"/>
      <c r="Y30" s="550"/>
      <c r="Z30" s="550"/>
      <c r="AA30" s="550"/>
      <c r="AB30" s="378"/>
      <c r="AC30" s="372"/>
      <c r="AD30" s="373"/>
      <c r="AE30" s="372"/>
      <c r="AF30" s="372"/>
      <c r="AG30" s="372"/>
      <c r="CE30" s="578"/>
      <c r="CF30" s="579"/>
      <c r="CG30" s="579"/>
      <c r="CH30" s="579"/>
      <c r="CI30" s="579"/>
      <c r="CJ30" s="579"/>
      <c r="CK30" s="579"/>
      <c r="CL30" s="580"/>
    </row>
    <row r="31" spans="1:90" ht="12.75" x14ac:dyDescent="0.25">
      <c r="Q31" s="378"/>
      <c r="CE31" s="578"/>
      <c r="CF31" s="579"/>
      <c r="CG31" s="579"/>
      <c r="CH31" s="579"/>
      <c r="CI31" s="579"/>
      <c r="CJ31" s="579"/>
      <c r="CK31" s="579"/>
      <c r="CL31" s="580"/>
    </row>
    <row r="32" spans="1:90" ht="12.75" x14ac:dyDescent="0.25">
      <c r="Q32" s="378"/>
      <c r="CE32" s="578"/>
      <c r="CF32" s="579"/>
      <c r="CG32" s="579"/>
      <c r="CH32" s="579"/>
      <c r="CI32" s="579"/>
      <c r="CJ32" s="579"/>
      <c r="CK32" s="579"/>
      <c r="CL32" s="580"/>
    </row>
    <row r="33" spans="83:90" ht="12.75" x14ac:dyDescent="0.25">
      <c r="CE33" s="578"/>
      <c r="CF33" s="579"/>
      <c r="CG33" s="579"/>
      <c r="CH33" s="579"/>
      <c r="CI33" s="579"/>
      <c r="CJ33" s="579"/>
      <c r="CK33" s="579"/>
      <c r="CL33" s="580"/>
    </row>
    <row r="34" spans="83:90" ht="12.75" x14ac:dyDescent="0.25">
      <c r="CE34" s="578"/>
      <c r="CF34" s="579"/>
      <c r="CG34" s="579"/>
      <c r="CH34" s="579"/>
      <c r="CI34" s="579"/>
      <c r="CJ34" s="579"/>
      <c r="CK34" s="579"/>
      <c r="CL34" s="580"/>
    </row>
    <row r="35" spans="83:90" ht="12.75" x14ac:dyDescent="0.25">
      <c r="CE35" s="578"/>
      <c r="CF35" s="579"/>
      <c r="CG35" s="579"/>
      <c r="CH35" s="579"/>
      <c r="CI35" s="579"/>
      <c r="CJ35" s="579"/>
      <c r="CK35" s="579"/>
      <c r="CL35" s="580"/>
    </row>
    <row r="36" spans="83:90" ht="12.75" x14ac:dyDescent="0.25">
      <c r="CE36" s="578"/>
      <c r="CF36" s="579"/>
      <c r="CG36" s="579"/>
      <c r="CH36" s="579"/>
      <c r="CI36" s="579"/>
      <c r="CJ36" s="579"/>
      <c r="CK36" s="579"/>
      <c r="CL36" s="580"/>
    </row>
    <row r="37" spans="83:90" ht="12.75" x14ac:dyDescent="0.25">
      <c r="CE37" s="578"/>
      <c r="CF37" s="579"/>
      <c r="CG37" s="579"/>
      <c r="CH37" s="579"/>
      <c r="CI37" s="579"/>
      <c r="CJ37" s="579"/>
      <c r="CK37" s="579"/>
      <c r="CL37" s="580"/>
    </row>
    <row r="38" spans="83:90" ht="12.75" x14ac:dyDescent="0.25">
      <c r="CE38" s="578"/>
      <c r="CF38" s="579"/>
      <c r="CG38" s="579"/>
      <c r="CH38" s="579"/>
      <c r="CI38" s="579"/>
      <c r="CJ38" s="579"/>
      <c r="CK38" s="579"/>
      <c r="CL38" s="580"/>
    </row>
    <row r="39" spans="83:90" ht="12.75" x14ac:dyDescent="0.25">
      <c r="CE39" s="578"/>
      <c r="CF39" s="579"/>
      <c r="CG39" s="579"/>
      <c r="CH39" s="579"/>
      <c r="CI39" s="579"/>
      <c r="CJ39" s="579"/>
      <c r="CK39" s="579"/>
      <c r="CL39" s="580"/>
    </row>
    <row r="40" spans="83:90" ht="12.75" x14ac:dyDescent="0.25">
      <c r="CE40" s="578"/>
      <c r="CF40" s="579"/>
      <c r="CG40" s="579"/>
      <c r="CH40" s="579"/>
      <c r="CI40" s="579"/>
      <c r="CJ40" s="579"/>
      <c r="CK40" s="579"/>
      <c r="CL40" s="580"/>
    </row>
    <row r="41" spans="83:90" ht="12.75" x14ac:dyDescent="0.25">
      <c r="CE41" s="578"/>
      <c r="CF41" s="579"/>
      <c r="CG41" s="579"/>
      <c r="CH41" s="579"/>
      <c r="CI41" s="579"/>
      <c r="CJ41" s="579"/>
      <c r="CK41" s="579"/>
      <c r="CL41" s="580"/>
    </row>
    <row r="42" spans="83:90" ht="12.75" x14ac:dyDescent="0.25">
      <c r="CE42" s="578"/>
      <c r="CF42" s="579"/>
      <c r="CG42" s="579"/>
      <c r="CH42" s="579"/>
      <c r="CI42" s="579"/>
      <c r="CJ42" s="579"/>
      <c r="CK42" s="579"/>
      <c r="CL42" s="580"/>
    </row>
    <row r="43" spans="83:90" ht="12.75" x14ac:dyDescent="0.25">
      <c r="CE43" s="578"/>
      <c r="CF43" s="579"/>
      <c r="CG43" s="579"/>
      <c r="CH43" s="579"/>
      <c r="CI43" s="579"/>
      <c r="CJ43" s="579"/>
      <c r="CK43" s="579"/>
      <c r="CL43" s="580"/>
    </row>
    <row r="44" spans="83:90" ht="12.75" x14ac:dyDescent="0.25">
      <c r="CE44" s="578"/>
      <c r="CF44" s="579"/>
      <c r="CG44" s="579"/>
      <c r="CH44" s="579"/>
      <c r="CI44" s="579"/>
      <c r="CJ44" s="579"/>
      <c r="CK44" s="579"/>
      <c r="CL44" s="580"/>
    </row>
    <row r="45" spans="83:90" ht="12.75" x14ac:dyDescent="0.25">
      <c r="CE45" s="578"/>
      <c r="CF45" s="579"/>
      <c r="CG45" s="579"/>
      <c r="CH45" s="579"/>
      <c r="CI45" s="579"/>
      <c r="CJ45" s="579"/>
      <c r="CK45" s="579"/>
      <c r="CL45" s="580"/>
    </row>
    <row r="46" spans="83:90" ht="12.75" x14ac:dyDescent="0.25">
      <c r="CE46" s="578"/>
      <c r="CF46" s="579"/>
      <c r="CG46" s="579"/>
      <c r="CH46" s="579"/>
      <c r="CI46" s="579"/>
      <c r="CJ46" s="579"/>
      <c r="CK46" s="579"/>
      <c r="CL46" s="580"/>
    </row>
    <row r="47" spans="83:90" ht="12.75" x14ac:dyDescent="0.25">
      <c r="CE47" s="578"/>
      <c r="CF47" s="579"/>
      <c r="CG47" s="579"/>
      <c r="CH47" s="579"/>
      <c r="CI47" s="579"/>
      <c r="CJ47" s="579"/>
      <c r="CK47" s="579"/>
      <c r="CL47" s="580"/>
    </row>
    <row r="48" spans="83:90" ht="12.75" x14ac:dyDescent="0.25">
      <c r="CE48" s="578"/>
      <c r="CF48" s="579"/>
      <c r="CG48" s="579"/>
      <c r="CH48" s="579"/>
      <c r="CI48" s="579"/>
      <c r="CJ48" s="579"/>
      <c r="CK48" s="579"/>
      <c r="CL48" s="580"/>
    </row>
    <row r="49" spans="83:90" ht="12.75" x14ac:dyDescent="0.25">
      <c r="CE49" s="578"/>
      <c r="CF49" s="579"/>
      <c r="CG49" s="579"/>
      <c r="CH49" s="579"/>
      <c r="CI49" s="579"/>
      <c r="CJ49" s="579"/>
      <c r="CK49" s="579"/>
      <c r="CL49" s="580"/>
    </row>
    <row r="50" spans="83:90" ht="12.75" x14ac:dyDescent="0.25">
      <c r="CE50" s="578"/>
      <c r="CF50" s="579"/>
      <c r="CG50" s="579"/>
      <c r="CH50" s="579"/>
      <c r="CI50" s="579"/>
      <c r="CJ50" s="579"/>
      <c r="CK50" s="579"/>
      <c r="CL50" s="580"/>
    </row>
    <row r="51" spans="83:90" ht="12.75" x14ac:dyDescent="0.25">
      <c r="CE51" s="578"/>
      <c r="CF51" s="579"/>
      <c r="CG51" s="579"/>
      <c r="CH51" s="579"/>
      <c r="CI51" s="579"/>
      <c r="CJ51" s="579"/>
      <c r="CK51" s="579"/>
      <c r="CL51" s="580"/>
    </row>
    <row r="52" spans="83:90" ht="12.75" x14ac:dyDescent="0.25">
      <c r="CE52" s="578"/>
      <c r="CF52" s="579"/>
      <c r="CG52" s="579"/>
      <c r="CH52" s="579"/>
      <c r="CI52" s="579"/>
      <c r="CJ52" s="579"/>
      <c r="CK52" s="579"/>
      <c r="CL52" s="580"/>
    </row>
    <row r="53" spans="83:90" ht="12.75" x14ac:dyDescent="0.25">
      <c r="CE53" s="578"/>
      <c r="CF53" s="579"/>
      <c r="CG53" s="579"/>
      <c r="CH53" s="579"/>
      <c r="CI53" s="579"/>
      <c r="CJ53" s="579"/>
      <c r="CK53" s="579"/>
      <c r="CL53" s="580"/>
    </row>
    <row r="62" spans="83:90" ht="12" customHeight="1" x14ac:dyDescent="0.25"/>
    <row r="63" spans="83:90" ht="12" customHeight="1" x14ac:dyDescent="0.25"/>
    <row r="64" spans="83:90" ht="12" customHeight="1" x14ac:dyDescent="0.25"/>
    <row r="65" spans="1:60" s="262" customFormat="1" x14ac:dyDescent="0.25">
      <c r="A65" s="89"/>
      <c r="D65" s="263"/>
      <c r="L65" s="274"/>
      <c r="AM65" s="275"/>
      <c r="AN65" s="275"/>
      <c r="AO65" s="275"/>
      <c r="AP65" s="275"/>
      <c r="AU65" s="276"/>
      <c r="BB65" s="266"/>
      <c r="BD65" s="266"/>
      <c r="BF65" s="266"/>
      <c r="BH65" s="266"/>
    </row>
    <row r="66" spans="1:60" s="262" customFormat="1" x14ac:dyDescent="0.25">
      <c r="D66" s="263"/>
      <c r="L66" s="274"/>
      <c r="AM66" s="275"/>
      <c r="AN66" s="275"/>
      <c r="AO66" s="275"/>
      <c r="AP66" s="275"/>
      <c r="AU66" s="276"/>
      <c r="BB66" s="266"/>
      <c r="BD66" s="266"/>
      <c r="BF66" s="266"/>
      <c r="BH66" s="266"/>
    </row>
    <row r="67" spans="1:60" s="262" customFormat="1" x14ac:dyDescent="0.25">
      <c r="D67" s="263"/>
      <c r="L67" s="274"/>
      <c r="AM67" s="275"/>
      <c r="AN67" s="275"/>
      <c r="AO67" s="275"/>
      <c r="AP67" s="275"/>
      <c r="AU67" s="276"/>
      <c r="BB67" s="266"/>
      <c r="BD67" s="266"/>
      <c r="BF67" s="266"/>
      <c r="BH67" s="266"/>
    </row>
    <row r="68" spans="1:60" s="262" customFormat="1" x14ac:dyDescent="0.25">
      <c r="D68" s="263"/>
      <c r="L68" s="274"/>
      <c r="AM68" s="275"/>
      <c r="AN68" s="275"/>
      <c r="AO68" s="275"/>
      <c r="AP68" s="275"/>
      <c r="AU68" s="276"/>
      <c r="BB68" s="266"/>
      <c r="BD68" s="266"/>
      <c r="BF68" s="266"/>
      <c r="BH68" s="266"/>
    </row>
    <row r="69" spans="1:60" s="262" customFormat="1" x14ac:dyDescent="0.25">
      <c r="D69" s="263"/>
      <c r="L69" s="274"/>
      <c r="AM69" s="275"/>
      <c r="AN69" s="275"/>
      <c r="AO69" s="275"/>
      <c r="AP69" s="275"/>
      <c r="AU69" s="276"/>
      <c r="BB69" s="266"/>
      <c r="BD69" s="266"/>
      <c r="BF69" s="266"/>
      <c r="BH69" s="266"/>
    </row>
    <row r="70" spans="1:60" s="262" customFormat="1" x14ac:dyDescent="0.25">
      <c r="D70" s="263"/>
      <c r="L70" s="274"/>
      <c r="AM70" s="275"/>
      <c r="AN70" s="275"/>
      <c r="AO70" s="275"/>
      <c r="AP70" s="275"/>
      <c r="AU70" s="276"/>
      <c r="BB70" s="266"/>
      <c r="BD70" s="266"/>
      <c r="BF70" s="266"/>
      <c r="BH70" s="266"/>
    </row>
    <row r="71" spans="1:60" s="262" customFormat="1" x14ac:dyDescent="0.25">
      <c r="D71" s="263"/>
      <c r="L71" s="274"/>
      <c r="AM71" s="275"/>
      <c r="AN71" s="275"/>
      <c r="AO71" s="275"/>
      <c r="AP71" s="275"/>
      <c r="AU71" s="276"/>
      <c r="BB71" s="266"/>
      <c r="BD71" s="266"/>
      <c r="BF71" s="266"/>
      <c r="BH71" s="266"/>
    </row>
    <row r="72" spans="1:60" s="262" customFormat="1" x14ac:dyDescent="0.25">
      <c r="D72" s="263"/>
      <c r="L72" s="274"/>
      <c r="AM72" s="275"/>
      <c r="AN72" s="275"/>
      <c r="AO72" s="275"/>
      <c r="AP72" s="275"/>
      <c r="AU72" s="276"/>
      <c r="BB72" s="266"/>
      <c r="BD72" s="266"/>
      <c r="BF72" s="266"/>
      <c r="BH72" s="266"/>
    </row>
    <row r="73" spans="1:60" s="262" customFormat="1" x14ac:dyDescent="0.25">
      <c r="D73" s="263"/>
      <c r="L73" s="274"/>
      <c r="AM73" s="275"/>
      <c r="AN73" s="275"/>
      <c r="AO73" s="275"/>
      <c r="AP73" s="275"/>
      <c r="AU73" s="276"/>
      <c r="BB73" s="266"/>
      <c r="BD73" s="266"/>
      <c r="BF73" s="266"/>
      <c r="BH73" s="266"/>
    </row>
    <row r="74" spans="1:60" s="262" customFormat="1" x14ac:dyDescent="0.25">
      <c r="D74" s="263"/>
      <c r="L74" s="274"/>
      <c r="AM74" s="275"/>
      <c r="AN74" s="275"/>
      <c r="AO74" s="275"/>
      <c r="AP74" s="275"/>
      <c r="AU74" s="276"/>
      <c r="BB74" s="266"/>
      <c r="BD74" s="266"/>
      <c r="BF74" s="266"/>
      <c r="BH74" s="266"/>
    </row>
    <row r="75" spans="1:60" s="262" customFormat="1" x14ac:dyDescent="0.25">
      <c r="D75" s="263"/>
      <c r="L75" s="274"/>
      <c r="AM75" s="275"/>
      <c r="AN75" s="275"/>
      <c r="AO75" s="275"/>
      <c r="AP75" s="275"/>
      <c r="AU75" s="276"/>
      <c r="BB75" s="266"/>
      <c r="BD75" s="266"/>
      <c r="BF75" s="266"/>
      <c r="BH75" s="266"/>
    </row>
    <row r="76" spans="1:60" s="262" customFormat="1" x14ac:dyDescent="0.25">
      <c r="D76" s="263"/>
      <c r="L76" s="274"/>
      <c r="AM76" s="275"/>
      <c r="AN76" s="275"/>
      <c r="AO76" s="275"/>
      <c r="AP76" s="275"/>
      <c r="AU76" s="276"/>
      <c r="BB76" s="266"/>
      <c r="BD76" s="266"/>
      <c r="BF76" s="266"/>
      <c r="BH76" s="266"/>
    </row>
    <row r="77" spans="1:60" s="262" customFormat="1" x14ac:dyDescent="0.25">
      <c r="D77" s="263"/>
      <c r="L77" s="274"/>
      <c r="AM77" s="275"/>
      <c r="AN77" s="275"/>
      <c r="AO77" s="275"/>
      <c r="AP77" s="275"/>
      <c r="AU77" s="276"/>
      <c r="BB77" s="266"/>
      <c r="BD77" s="266"/>
      <c r="BF77" s="266"/>
      <c r="BH77" s="266"/>
    </row>
    <row r="78" spans="1:60" s="262" customFormat="1" x14ac:dyDescent="0.25">
      <c r="D78" s="263"/>
      <c r="L78" s="274"/>
      <c r="AM78" s="275"/>
      <c r="AN78" s="275"/>
      <c r="AO78" s="275"/>
      <c r="AP78" s="275"/>
      <c r="AU78" s="276"/>
      <c r="BB78" s="266"/>
      <c r="BD78" s="266"/>
      <c r="BF78" s="266"/>
      <c r="BH78" s="266"/>
    </row>
    <row r="79" spans="1:60" s="262" customFormat="1" x14ac:dyDescent="0.25">
      <c r="D79" s="263"/>
      <c r="L79" s="274"/>
      <c r="AM79" s="275"/>
      <c r="AN79" s="275"/>
      <c r="AO79" s="275"/>
      <c r="AP79" s="275"/>
      <c r="AU79" s="276"/>
      <c r="BB79" s="266"/>
      <c r="BD79" s="266"/>
      <c r="BF79" s="266"/>
      <c r="BH79" s="266"/>
    </row>
    <row r="80" spans="1:60" s="262" customFormat="1" x14ac:dyDescent="0.25">
      <c r="D80" s="263"/>
      <c r="L80" s="274"/>
      <c r="AM80" s="275"/>
      <c r="AN80" s="275"/>
      <c r="AO80" s="275"/>
      <c r="AP80" s="275"/>
      <c r="AU80" s="276"/>
      <c r="BB80" s="266"/>
      <c r="BD80" s="266"/>
      <c r="BF80" s="266"/>
      <c r="BH80" s="266"/>
    </row>
    <row r="81" spans="4:60" s="262" customFormat="1" x14ac:dyDescent="0.25">
      <c r="D81" s="263"/>
      <c r="L81" s="274"/>
      <c r="AM81" s="275"/>
      <c r="AN81" s="275"/>
      <c r="AO81" s="275"/>
      <c r="AP81" s="275"/>
      <c r="AU81" s="276"/>
      <c r="BB81" s="266"/>
      <c r="BD81" s="266"/>
      <c r="BF81" s="266"/>
      <c r="BH81" s="266"/>
    </row>
    <row r="82" spans="4:60" s="262" customFormat="1" x14ac:dyDescent="0.25">
      <c r="D82" s="263"/>
      <c r="L82" s="274"/>
      <c r="AM82" s="275"/>
      <c r="AN82" s="275"/>
      <c r="AO82" s="275"/>
      <c r="AP82" s="275"/>
      <c r="AU82" s="276"/>
      <c r="BB82" s="266"/>
      <c r="BD82" s="266"/>
      <c r="BF82" s="266"/>
      <c r="BH82" s="266"/>
    </row>
    <row r="83" spans="4:60" s="262" customFormat="1" x14ac:dyDescent="0.25">
      <c r="D83" s="263"/>
      <c r="L83" s="274"/>
      <c r="AM83" s="275"/>
      <c r="AN83" s="275"/>
      <c r="AO83" s="275"/>
      <c r="AP83" s="275"/>
      <c r="AU83" s="276"/>
      <c r="BB83" s="266"/>
      <c r="BD83" s="266"/>
      <c r="BF83" s="266"/>
      <c r="BH83" s="266"/>
    </row>
    <row r="84" spans="4:60" s="262" customFormat="1" x14ac:dyDescent="0.25">
      <c r="D84" s="263"/>
      <c r="L84" s="274"/>
      <c r="AM84" s="275"/>
      <c r="AN84" s="275"/>
      <c r="AO84" s="275"/>
      <c r="AP84" s="275"/>
      <c r="AU84" s="276"/>
      <c r="BB84" s="266"/>
      <c r="BD84" s="266"/>
      <c r="BF84" s="266"/>
      <c r="BH84" s="266"/>
    </row>
    <row r="85" spans="4:60" s="262" customFormat="1" x14ac:dyDescent="0.25">
      <c r="D85" s="263"/>
      <c r="L85" s="274"/>
      <c r="AM85" s="275"/>
      <c r="AN85" s="275"/>
      <c r="AO85" s="275"/>
      <c r="AP85" s="275"/>
      <c r="AU85" s="276"/>
      <c r="BB85" s="266"/>
      <c r="BD85" s="266"/>
      <c r="BF85" s="266"/>
      <c r="BH85" s="266"/>
    </row>
    <row r="86" spans="4:60" s="262" customFormat="1" x14ac:dyDescent="0.25">
      <c r="D86" s="263"/>
      <c r="L86" s="274"/>
      <c r="AM86" s="275"/>
      <c r="AN86" s="275"/>
      <c r="AO86" s="275"/>
      <c r="AP86" s="275"/>
      <c r="AU86" s="276"/>
      <c r="BB86" s="266"/>
      <c r="BD86" s="266"/>
      <c r="BF86" s="266"/>
      <c r="BH86" s="266"/>
    </row>
    <row r="87" spans="4:60" s="262" customFormat="1" x14ac:dyDescent="0.25">
      <c r="D87" s="263"/>
      <c r="L87" s="274"/>
      <c r="AM87" s="275"/>
      <c r="AN87" s="275"/>
      <c r="AO87" s="275"/>
      <c r="AP87" s="275"/>
      <c r="AU87" s="276"/>
      <c r="BB87" s="266"/>
      <c r="BD87" s="266"/>
      <c r="BF87" s="266"/>
      <c r="BH87" s="266"/>
    </row>
    <row r="88" spans="4:60" s="262" customFormat="1" x14ac:dyDescent="0.25">
      <c r="D88" s="263"/>
      <c r="L88" s="274"/>
      <c r="AM88" s="275"/>
      <c r="AN88" s="275"/>
      <c r="AO88" s="275"/>
      <c r="AP88" s="275"/>
      <c r="AU88" s="276"/>
      <c r="BB88" s="266"/>
      <c r="BD88" s="266"/>
      <c r="BF88" s="266"/>
      <c r="BH88" s="266"/>
    </row>
    <row r="89" spans="4:60" s="262" customFormat="1" x14ac:dyDescent="0.25">
      <c r="D89" s="263"/>
      <c r="L89" s="274"/>
      <c r="AM89" s="275"/>
      <c r="AN89" s="275"/>
      <c r="AO89" s="275"/>
      <c r="AP89" s="275"/>
      <c r="AU89" s="276"/>
      <c r="BB89" s="266"/>
      <c r="BD89" s="266"/>
      <c r="BF89" s="266"/>
      <c r="BH89" s="266"/>
    </row>
    <row r="90" spans="4:60" s="262" customFormat="1" x14ac:dyDescent="0.25">
      <c r="D90" s="263"/>
      <c r="L90" s="274"/>
      <c r="AM90" s="275"/>
      <c r="AN90" s="275"/>
      <c r="AO90" s="275"/>
      <c r="AP90" s="275"/>
      <c r="AU90" s="276"/>
      <c r="BB90" s="266"/>
      <c r="BD90" s="266"/>
      <c r="BF90" s="266"/>
      <c r="BH90" s="266"/>
    </row>
    <row r="91" spans="4:60" s="262" customFormat="1" x14ac:dyDescent="0.25">
      <c r="D91" s="263"/>
      <c r="L91" s="274"/>
      <c r="AM91" s="275"/>
      <c r="AN91" s="275"/>
      <c r="AO91" s="275"/>
      <c r="AP91" s="275"/>
      <c r="AU91" s="276"/>
      <c r="BB91" s="266"/>
      <c r="BD91" s="266"/>
      <c r="BF91" s="266"/>
      <c r="BH91" s="266"/>
    </row>
    <row r="92" spans="4:60" s="262" customFormat="1" x14ac:dyDescent="0.25">
      <c r="D92" s="263"/>
      <c r="L92" s="274"/>
      <c r="AM92" s="275"/>
      <c r="AN92" s="275"/>
      <c r="AO92" s="275"/>
      <c r="AP92" s="275"/>
      <c r="AU92" s="276"/>
      <c r="BB92" s="266"/>
      <c r="BD92" s="266"/>
      <c r="BF92" s="266"/>
      <c r="BH92" s="266"/>
    </row>
    <row r="93" spans="4:60" s="262" customFormat="1" x14ac:dyDescent="0.25">
      <c r="D93" s="263"/>
      <c r="L93" s="274"/>
      <c r="AM93" s="275"/>
      <c r="AN93" s="275"/>
      <c r="AO93" s="275"/>
      <c r="AP93" s="275"/>
      <c r="AU93" s="276"/>
      <c r="BB93" s="266"/>
      <c r="BD93" s="266"/>
      <c r="BF93" s="266"/>
      <c r="BH93" s="266"/>
    </row>
    <row r="94" spans="4:60" s="262" customFormat="1" x14ac:dyDescent="0.25">
      <c r="D94" s="263"/>
      <c r="L94" s="274"/>
      <c r="AM94" s="275"/>
      <c r="AN94" s="275"/>
      <c r="AO94" s="275"/>
      <c r="AP94" s="275"/>
      <c r="AU94" s="276"/>
      <c r="BB94" s="266"/>
      <c r="BD94" s="266"/>
      <c r="BF94" s="266"/>
      <c r="BH94" s="266"/>
    </row>
    <row r="95" spans="4:60" s="262" customFormat="1" x14ac:dyDescent="0.25">
      <c r="D95" s="263"/>
      <c r="L95" s="274"/>
      <c r="AM95" s="275"/>
      <c r="AN95" s="275"/>
      <c r="AO95" s="275"/>
      <c r="AP95" s="275"/>
      <c r="AU95" s="276"/>
      <c r="BB95" s="266"/>
      <c r="BD95" s="266"/>
      <c r="BF95" s="266"/>
      <c r="BH95" s="266"/>
    </row>
    <row r="96" spans="4:60" s="262" customFormat="1" x14ac:dyDescent="0.25">
      <c r="D96" s="263"/>
      <c r="L96" s="274"/>
      <c r="AM96" s="275"/>
      <c r="AN96" s="275"/>
      <c r="AO96" s="275"/>
      <c r="AP96" s="275"/>
      <c r="AU96" s="276"/>
      <c r="BB96" s="266"/>
      <c r="BD96" s="266"/>
      <c r="BF96" s="266"/>
      <c r="BH96" s="266"/>
    </row>
    <row r="97" spans="4:60" s="262" customFormat="1" x14ac:dyDescent="0.25">
      <c r="D97" s="263"/>
      <c r="L97" s="274"/>
      <c r="AM97" s="275"/>
      <c r="AN97" s="275"/>
      <c r="AO97" s="275"/>
      <c r="AP97" s="275"/>
      <c r="AU97" s="276"/>
      <c r="BB97" s="266"/>
      <c r="BD97" s="266"/>
      <c r="BF97" s="266"/>
      <c r="BH97" s="266"/>
    </row>
    <row r="98" spans="4:60" s="262" customFormat="1" x14ac:dyDescent="0.25">
      <c r="D98" s="263"/>
      <c r="L98" s="274"/>
      <c r="AM98" s="275"/>
      <c r="AN98" s="275"/>
      <c r="AO98" s="275"/>
      <c r="AP98" s="275"/>
      <c r="AU98" s="276"/>
      <c r="BB98" s="266"/>
      <c r="BD98" s="266"/>
      <c r="BF98" s="266"/>
      <c r="BH98" s="266"/>
    </row>
    <row r="99" spans="4:60" s="262" customFormat="1" x14ac:dyDescent="0.25">
      <c r="D99" s="263"/>
      <c r="L99" s="274"/>
      <c r="AM99" s="275"/>
      <c r="AN99" s="275"/>
      <c r="AO99" s="275"/>
      <c r="AP99" s="275"/>
      <c r="AU99" s="276"/>
      <c r="BB99" s="266"/>
      <c r="BD99" s="266"/>
      <c r="BF99" s="266"/>
      <c r="BH99" s="266"/>
    </row>
    <row r="100" spans="4:60" s="262" customFormat="1" x14ac:dyDescent="0.25">
      <c r="D100" s="263"/>
      <c r="L100" s="274"/>
      <c r="AM100" s="275"/>
      <c r="AN100" s="275"/>
      <c r="AO100" s="275"/>
      <c r="AP100" s="275"/>
      <c r="AU100" s="276"/>
      <c r="BB100" s="266"/>
      <c r="BD100" s="266"/>
      <c r="BF100" s="266"/>
      <c r="BH100" s="266"/>
    </row>
    <row r="101" spans="4:60" s="262" customFormat="1" x14ac:dyDescent="0.25">
      <c r="D101" s="263"/>
      <c r="L101" s="274"/>
      <c r="AM101" s="275"/>
      <c r="AN101" s="275"/>
      <c r="AO101" s="275"/>
      <c r="AP101" s="275"/>
      <c r="AU101" s="276"/>
      <c r="BB101" s="266"/>
      <c r="BD101" s="266"/>
      <c r="BF101" s="266"/>
      <c r="BH101" s="266"/>
    </row>
    <row r="102" spans="4:60" s="262" customFormat="1" x14ac:dyDescent="0.25">
      <c r="D102" s="263"/>
      <c r="L102" s="274"/>
      <c r="AM102" s="275"/>
      <c r="AN102" s="275"/>
      <c r="AO102" s="275"/>
      <c r="AP102" s="275"/>
      <c r="AU102" s="276"/>
      <c r="BB102" s="266"/>
      <c r="BD102" s="266"/>
      <c r="BF102" s="266"/>
      <c r="BH102" s="266"/>
    </row>
    <row r="103" spans="4:60" s="262" customFormat="1" x14ac:dyDescent="0.25">
      <c r="D103" s="263"/>
      <c r="L103" s="274"/>
      <c r="AM103" s="275"/>
      <c r="AN103" s="275"/>
      <c r="AO103" s="275"/>
      <c r="AP103" s="275"/>
      <c r="AU103" s="276"/>
      <c r="BB103" s="266"/>
      <c r="BD103" s="266"/>
      <c r="BF103" s="266"/>
      <c r="BH103" s="266"/>
    </row>
    <row r="104" spans="4:60" s="262" customFormat="1" x14ac:dyDescent="0.25">
      <c r="D104" s="263"/>
      <c r="L104" s="274"/>
      <c r="AM104" s="275"/>
      <c r="AN104" s="275"/>
      <c r="AO104" s="275"/>
      <c r="AP104" s="275"/>
      <c r="AU104" s="276"/>
      <c r="BB104" s="266"/>
      <c r="BD104" s="266"/>
      <c r="BF104" s="266"/>
      <c r="BH104" s="266"/>
    </row>
    <row r="105" spans="4:60" s="262" customFormat="1" x14ac:dyDescent="0.25">
      <c r="D105" s="263"/>
      <c r="L105" s="274"/>
      <c r="AM105" s="275"/>
      <c r="AN105" s="275"/>
      <c r="AO105" s="275"/>
      <c r="AP105" s="275"/>
      <c r="AU105" s="276"/>
      <c r="BB105" s="266"/>
      <c r="BD105" s="266"/>
      <c r="BF105" s="266"/>
      <c r="BH105" s="266"/>
    </row>
    <row r="106" spans="4:60" s="262" customFormat="1" x14ac:dyDescent="0.25">
      <c r="D106" s="263"/>
      <c r="L106" s="274"/>
      <c r="AM106" s="275"/>
      <c r="AN106" s="275"/>
      <c r="AO106" s="275"/>
      <c r="AP106" s="275"/>
      <c r="AU106" s="276"/>
      <c r="BB106" s="266"/>
      <c r="BD106" s="266"/>
      <c r="BF106" s="266"/>
      <c r="BH106" s="266"/>
    </row>
    <row r="107" spans="4:60" s="262" customFormat="1" x14ac:dyDescent="0.25">
      <c r="D107" s="263"/>
      <c r="L107" s="274"/>
      <c r="AM107" s="275"/>
      <c r="AN107" s="275"/>
      <c r="AO107" s="275"/>
      <c r="AP107" s="275"/>
      <c r="AU107" s="276"/>
      <c r="BB107" s="266"/>
      <c r="BD107" s="266"/>
      <c r="BF107" s="266"/>
      <c r="BH107" s="266"/>
    </row>
    <row r="108" spans="4:60" s="262" customFormat="1" x14ac:dyDescent="0.25">
      <c r="D108" s="263"/>
      <c r="L108" s="274"/>
      <c r="AM108" s="275"/>
      <c r="AN108" s="275"/>
      <c r="AO108" s="275"/>
      <c r="AP108" s="275"/>
      <c r="AU108" s="276"/>
      <c r="BB108" s="266"/>
      <c r="BD108" s="266"/>
      <c r="BF108" s="266"/>
      <c r="BH108" s="266"/>
    </row>
    <row r="109" spans="4:60" s="262" customFormat="1" x14ac:dyDescent="0.25">
      <c r="D109" s="263"/>
      <c r="L109" s="274"/>
      <c r="AM109" s="275"/>
      <c r="AN109" s="275"/>
      <c r="AO109" s="275"/>
      <c r="AP109" s="275"/>
      <c r="AU109" s="276"/>
      <c r="BB109" s="266"/>
      <c r="BD109" s="266"/>
      <c r="BF109" s="266"/>
      <c r="BH109" s="266"/>
    </row>
    <row r="110" spans="4:60" s="262" customFormat="1" x14ac:dyDescent="0.25">
      <c r="D110" s="263"/>
      <c r="L110" s="274"/>
      <c r="AM110" s="275"/>
      <c r="AN110" s="275"/>
      <c r="AO110" s="275"/>
      <c r="AP110" s="275"/>
      <c r="AU110" s="276"/>
      <c r="BB110" s="266"/>
      <c r="BD110" s="266"/>
      <c r="BF110" s="266"/>
      <c r="BH110" s="266"/>
    </row>
    <row r="111" spans="4:60" s="262" customFormat="1" x14ac:dyDescent="0.25">
      <c r="D111" s="263"/>
      <c r="L111" s="274"/>
      <c r="AM111" s="275"/>
      <c r="AN111" s="275"/>
      <c r="AO111" s="275"/>
      <c r="AP111" s="275"/>
      <c r="AU111" s="276"/>
      <c r="BB111" s="266"/>
      <c r="BD111" s="266"/>
      <c r="BF111" s="266"/>
      <c r="BH111" s="266"/>
    </row>
    <row r="112" spans="4:60" s="262" customFormat="1" x14ac:dyDescent="0.25">
      <c r="D112" s="263"/>
      <c r="L112" s="274"/>
      <c r="AM112" s="275"/>
      <c r="AN112" s="275"/>
      <c r="AO112" s="275"/>
      <c r="AP112" s="275"/>
      <c r="AU112" s="276"/>
      <c r="BB112" s="266"/>
      <c r="BD112" s="266"/>
      <c r="BF112" s="266"/>
      <c r="BH112" s="266"/>
    </row>
    <row r="113" spans="4:60" s="262" customFormat="1" x14ac:dyDescent="0.25">
      <c r="D113" s="263"/>
      <c r="L113" s="274"/>
      <c r="AM113" s="275"/>
      <c r="AN113" s="275"/>
      <c r="AO113" s="275"/>
      <c r="AP113" s="275"/>
      <c r="AU113" s="276"/>
      <c r="BB113" s="266"/>
      <c r="BD113" s="266"/>
      <c r="BF113" s="266"/>
      <c r="BH113" s="266"/>
    </row>
    <row r="114" spans="4:60" s="262" customFormat="1" x14ac:dyDescent="0.25">
      <c r="D114" s="263"/>
      <c r="L114" s="274"/>
      <c r="AM114" s="275"/>
      <c r="AN114" s="275"/>
      <c r="AO114" s="275"/>
      <c r="AP114" s="275"/>
      <c r="AU114" s="276"/>
      <c r="BB114" s="266"/>
      <c r="BD114" s="266"/>
      <c r="BF114" s="266"/>
      <c r="BH114" s="266"/>
    </row>
    <row r="115" spans="4:60" s="262" customFormat="1" x14ac:dyDescent="0.25">
      <c r="D115" s="263"/>
      <c r="L115" s="274"/>
      <c r="AM115" s="275"/>
      <c r="AN115" s="275"/>
      <c r="AO115" s="275"/>
      <c r="AP115" s="275"/>
      <c r="AU115" s="276"/>
      <c r="BB115" s="266"/>
      <c r="BD115" s="266"/>
      <c r="BF115" s="266"/>
      <c r="BH115" s="266"/>
    </row>
    <row r="116" spans="4:60" s="262" customFormat="1" x14ac:dyDescent="0.25">
      <c r="D116" s="263"/>
      <c r="L116" s="274"/>
      <c r="AM116" s="275"/>
      <c r="AN116" s="275"/>
      <c r="AO116" s="275"/>
      <c r="AP116" s="275"/>
      <c r="AU116" s="276"/>
      <c r="BB116" s="266"/>
      <c r="BD116" s="266"/>
      <c r="BF116" s="266"/>
      <c r="BH116" s="266"/>
    </row>
    <row r="117" spans="4:60" s="262" customFormat="1" x14ac:dyDescent="0.25">
      <c r="D117" s="263"/>
      <c r="L117" s="274"/>
      <c r="AM117" s="275"/>
      <c r="AN117" s="275"/>
      <c r="AO117" s="275"/>
      <c r="AP117" s="275"/>
      <c r="AU117" s="276"/>
      <c r="BB117" s="266"/>
      <c r="BD117" s="266"/>
      <c r="BF117" s="266"/>
      <c r="BH117" s="266"/>
    </row>
    <row r="118" spans="4:60" s="262" customFormat="1" x14ac:dyDescent="0.25">
      <c r="D118" s="263"/>
      <c r="L118" s="274"/>
      <c r="AM118" s="275"/>
      <c r="AN118" s="275"/>
      <c r="AO118" s="275"/>
      <c r="AP118" s="275"/>
      <c r="AU118" s="276"/>
      <c r="BB118" s="266"/>
      <c r="BD118" s="266"/>
      <c r="BF118" s="266"/>
      <c r="BH118" s="266"/>
    </row>
    <row r="119" spans="4:60" s="262" customFormat="1" x14ac:dyDescent="0.25">
      <c r="D119" s="263"/>
      <c r="L119" s="274"/>
      <c r="AM119" s="275"/>
      <c r="AN119" s="275"/>
      <c r="AO119" s="275"/>
      <c r="AP119" s="275"/>
      <c r="AU119" s="276"/>
      <c r="BB119" s="266"/>
      <c r="BD119" s="266"/>
      <c r="BF119" s="266"/>
      <c r="BH119" s="266"/>
    </row>
    <row r="120" spans="4:60" s="262" customFormat="1" x14ac:dyDescent="0.25">
      <c r="D120" s="263"/>
      <c r="L120" s="274"/>
      <c r="AM120" s="275"/>
      <c r="AN120" s="275"/>
      <c r="AO120" s="275"/>
      <c r="AP120" s="275"/>
      <c r="AU120" s="276"/>
      <c r="BB120" s="266"/>
      <c r="BD120" s="266"/>
      <c r="BF120" s="266"/>
      <c r="BH120" s="266"/>
    </row>
    <row r="121" spans="4:60" s="262" customFormat="1" x14ac:dyDescent="0.25">
      <c r="D121" s="263"/>
      <c r="L121" s="274"/>
      <c r="AM121" s="275"/>
      <c r="AN121" s="275"/>
      <c r="AO121" s="275"/>
      <c r="AP121" s="275"/>
      <c r="AU121" s="276"/>
      <c r="BB121" s="266"/>
      <c r="BD121" s="266"/>
      <c r="BF121" s="266"/>
      <c r="BH121" s="266"/>
    </row>
    <row r="122" spans="4:60" s="262" customFormat="1" x14ac:dyDescent="0.25">
      <c r="D122" s="263"/>
      <c r="L122" s="274"/>
      <c r="AM122" s="275"/>
      <c r="AN122" s="275"/>
      <c r="AO122" s="275"/>
      <c r="AP122" s="275"/>
      <c r="AU122" s="276"/>
      <c r="BB122" s="266"/>
      <c r="BD122" s="266"/>
      <c r="BF122" s="266"/>
      <c r="BH122" s="266"/>
    </row>
    <row r="123" spans="4:60" s="262" customFormat="1" x14ac:dyDescent="0.25">
      <c r="D123" s="263"/>
      <c r="L123" s="274"/>
      <c r="AM123" s="275"/>
      <c r="AN123" s="275"/>
      <c r="AO123" s="275"/>
      <c r="AP123" s="275"/>
      <c r="AU123" s="276"/>
      <c r="BB123" s="266"/>
      <c r="BD123" s="266"/>
      <c r="BF123" s="266"/>
      <c r="BH123" s="266"/>
    </row>
    <row r="124" spans="4:60" s="262" customFormat="1" x14ac:dyDescent="0.25">
      <c r="D124" s="263"/>
      <c r="L124" s="274"/>
      <c r="AM124" s="275"/>
      <c r="AN124" s="275"/>
      <c r="AO124" s="275"/>
      <c r="AP124" s="275"/>
      <c r="AU124" s="276"/>
      <c r="BB124" s="266"/>
      <c r="BD124" s="266"/>
      <c r="BF124" s="266"/>
      <c r="BH124" s="266"/>
    </row>
    <row r="125" spans="4:60" s="262" customFormat="1" x14ac:dyDescent="0.25">
      <c r="D125" s="263"/>
      <c r="L125" s="274"/>
      <c r="AM125" s="275"/>
      <c r="AN125" s="275"/>
      <c r="AO125" s="275"/>
      <c r="AP125" s="275"/>
      <c r="AU125" s="276"/>
      <c r="BB125" s="266"/>
      <c r="BD125" s="266"/>
      <c r="BF125" s="266"/>
      <c r="BH125" s="266"/>
    </row>
    <row r="126" spans="4:60" s="262" customFormat="1" x14ac:dyDescent="0.25">
      <c r="D126" s="263"/>
      <c r="L126" s="274"/>
      <c r="AM126" s="275"/>
      <c r="AN126" s="275"/>
      <c r="AO126" s="275"/>
      <c r="AP126" s="275"/>
      <c r="AU126" s="276"/>
      <c r="BB126" s="266"/>
      <c r="BD126" s="266"/>
      <c r="BF126" s="266"/>
      <c r="BH126" s="266"/>
    </row>
    <row r="127" spans="4:60" s="262" customFormat="1" x14ac:dyDescent="0.25">
      <c r="D127" s="263"/>
      <c r="L127" s="274"/>
      <c r="AM127" s="275"/>
      <c r="AN127" s="275"/>
      <c r="AO127" s="275"/>
      <c r="AP127" s="275"/>
      <c r="AU127" s="276"/>
      <c r="BB127" s="266"/>
      <c r="BD127" s="266"/>
      <c r="BF127" s="266"/>
      <c r="BH127" s="266"/>
    </row>
    <row r="128" spans="4:60" s="262" customFormat="1" x14ac:dyDescent="0.25">
      <c r="D128" s="263"/>
      <c r="L128" s="274"/>
      <c r="AM128" s="275"/>
      <c r="AN128" s="275"/>
      <c r="AO128" s="275"/>
      <c r="AP128" s="275"/>
      <c r="AU128" s="276"/>
      <c r="BB128" s="266"/>
      <c r="BD128" s="266"/>
      <c r="BF128" s="266"/>
      <c r="BH128" s="266"/>
    </row>
    <row r="129" spans="4:60" s="262" customFormat="1" x14ac:dyDescent="0.25">
      <c r="D129" s="263"/>
      <c r="L129" s="274"/>
      <c r="AM129" s="275"/>
      <c r="AN129" s="275"/>
      <c r="AO129" s="275"/>
      <c r="AP129" s="275"/>
      <c r="AU129" s="276"/>
      <c r="BB129" s="266"/>
      <c r="BD129" s="266"/>
      <c r="BF129" s="266"/>
      <c r="BH129" s="266"/>
    </row>
    <row r="130" spans="4:60" s="262" customFormat="1" x14ac:dyDescent="0.25">
      <c r="D130" s="263"/>
      <c r="L130" s="274"/>
      <c r="AM130" s="275"/>
      <c r="AN130" s="275"/>
      <c r="AO130" s="275"/>
      <c r="AP130" s="275"/>
      <c r="AU130" s="276"/>
      <c r="BB130" s="266"/>
      <c r="BD130" s="266"/>
      <c r="BF130" s="266"/>
      <c r="BH130" s="266"/>
    </row>
    <row r="131" spans="4:60" s="262" customFormat="1" x14ac:dyDescent="0.25">
      <c r="D131" s="263"/>
      <c r="L131" s="274"/>
      <c r="AM131" s="275"/>
      <c r="AN131" s="275"/>
      <c r="AO131" s="275"/>
      <c r="AP131" s="275"/>
      <c r="AU131" s="276"/>
      <c r="BB131" s="266"/>
      <c r="BD131" s="266"/>
      <c r="BF131" s="266"/>
      <c r="BH131" s="266"/>
    </row>
    <row r="132" spans="4:60" s="262" customFormat="1" x14ac:dyDescent="0.25">
      <c r="D132" s="263"/>
      <c r="L132" s="274"/>
      <c r="AM132" s="275"/>
      <c r="AN132" s="275"/>
      <c r="AO132" s="275"/>
      <c r="AP132" s="275"/>
      <c r="AU132" s="276"/>
      <c r="BB132" s="266"/>
      <c r="BD132" s="266"/>
      <c r="BF132" s="266"/>
      <c r="BH132" s="266"/>
    </row>
    <row r="133" spans="4:60" s="262" customFormat="1" x14ac:dyDescent="0.25">
      <c r="D133" s="263"/>
      <c r="L133" s="274"/>
      <c r="AM133" s="275"/>
      <c r="AN133" s="275"/>
      <c r="AO133" s="275"/>
      <c r="AP133" s="275"/>
      <c r="AU133" s="276"/>
      <c r="BB133" s="266"/>
      <c r="BD133" s="266"/>
      <c r="BF133" s="266"/>
      <c r="BH133" s="266"/>
    </row>
    <row r="134" spans="4:60" s="262" customFormat="1" x14ac:dyDescent="0.25">
      <c r="D134" s="263"/>
      <c r="L134" s="274"/>
      <c r="AM134" s="275"/>
      <c r="AN134" s="275"/>
      <c r="AO134" s="275"/>
      <c r="AP134" s="275"/>
      <c r="AU134" s="276"/>
      <c r="BB134" s="266"/>
      <c r="BD134" s="266"/>
      <c r="BF134" s="266"/>
      <c r="BH134" s="266"/>
    </row>
    <row r="135" spans="4:60" s="262" customFormat="1" x14ac:dyDescent="0.25">
      <c r="D135" s="263"/>
      <c r="L135" s="274"/>
      <c r="AM135" s="275"/>
      <c r="AN135" s="275"/>
      <c r="AO135" s="275"/>
      <c r="AP135" s="275"/>
      <c r="AU135" s="276"/>
      <c r="BB135" s="266"/>
      <c r="BD135" s="266"/>
      <c r="BF135" s="266"/>
      <c r="BH135" s="266"/>
    </row>
    <row r="136" spans="4:60" s="262" customFormat="1" x14ac:dyDescent="0.25">
      <c r="D136" s="263"/>
      <c r="L136" s="274"/>
      <c r="AM136" s="275"/>
      <c r="AN136" s="275"/>
      <c r="AO136" s="275"/>
      <c r="AP136" s="275"/>
      <c r="AU136" s="276"/>
      <c r="BB136" s="266"/>
      <c r="BD136" s="266"/>
      <c r="BF136" s="266"/>
      <c r="BH136" s="266"/>
    </row>
    <row r="137" spans="4:60" s="262" customFormat="1" x14ac:dyDescent="0.25">
      <c r="D137" s="263"/>
      <c r="L137" s="274"/>
      <c r="AM137" s="275"/>
      <c r="AN137" s="275"/>
      <c r="AO137" s="275"/>
      <c r="AP137" s="275"/>
      <c r="AU137" s="276"/>
      <c r="BB137" s="266"/>
      <c r="BD137" s="266"/>
      <c r="BF137" s="266"/>
      <c r="BH137" s="266"/>
    </row>
    <row r="138" spans="4:60" s="262" customFormat="1" x14ac:dyDescent="0.25">
      <c r="D138" s="263"/>
      <c r="L138" s="274"/>
      <c r="AM138" s="275"/>
      <c r="AN138" s="275"/>
      <c r="AO138" s="275"/>
      <c r="AP138" s="275"/>
      <c r="AU138" s="276"/>
      <c r="BB138" s="266"/>
      <c r="BD138" s="266"/>
      <c r="BF138" s="266"/>
      <c r="BH138" s="266"/>
    </row>
    <row r="139" spans="4:60" s="262" customFormat="1" x14ac:dyDescent="0.25">
      <c r="D139" s="263"/>
      <c r="L139" s="274"/>
      <c r="AM139" s="275"/>
      <c r="AN139" s="275"/>
      <c r="AO139" s="275"/>
      <c r="AP139" s="275"/>
      <c r="AU139" s="276"/>
      <c r="BB139" s="266"/>
      <c r="BD139" s="266"/>
      <c r="BF139" s="266"/>
      <c r="BH139" s="266"/>
    </row>
    <row r="140" spans="4:60" s="262" customFormat="1" x14ac:dyDescent="0.25">
      <c r="D140" s="263"/>
      <c r="L140" s="274"/>
      <c r="AM140" s="275"/>
      <c r="AN140" s="275"/>
      <c r="AO140" s="275"/>
      <c r="AP140" s="275"/>
      <c r="AU140" s="276"/>
      <c r="BB140" s="266"/>
      <c r="BD140" s="266"/>
      <c r="BF140" s="266"/>
      <c r="BH140" s="266"/>
    </row>
    <row r="141" spans="4:60" s="262" customFormat="1" x14ac:dyDescent="0.25">
      <c r="D141" s="263"/>
      <c r="L141" s="274"/>
      <c r="AM141" s="275"/>
      <c r="AN141" s="275"/>
      <c r="AO141" s="275"/>
      <c r="AP141" s="275"/>
      <c r="AU141" s="276"/>
      <c r="BB141" s="266"/>
      <c r="BD141" s="266"/>
      <c r="BF141" s="266"/>
      <c r="BH141" s="266"/>
    </row>
    <row r="142" spans="4:60" s="262" customFormat="1" x14ac:dyDescent="0.25">
      <c r="D142" s="263"/>
      <c r="L142" s="274"/>
      <c r="AM142" s="275"/>
      <c r="AN142" s="275"/>
      <c r="AO142" s="275"/>
      <c r="AP142" s="275"/>
      <c r="AU142" s="276"/>
      <c r="BB142" s="266"/>
      <c r="BD142" s="266"/>
      <c r="BF142" s="266"/>
      <c r="BH142" s="266"/>
    </row>
    <row r="143" spans="4:60" s="262" customFormat="1" x14ac:dyDescent="0.25">
      <c r="D143" s="263"/>
      <c r="L143" s="274"/>
      <c r="AM143" s="275"/>
      <c r="AN143" s="275"/>
      <c r="AO143" s="275"/>
      <c r="AP143" s="275"/>
      <c r="AU143" s="276"/>
      <c r="BB143" s="266"/>
      <c r="BD143" s="266"/>
      <c r="BF143" s="266"/>
      <c r="BH143" s="266"/>
    </row>
    <row r="144" spans="4:60" s="262" customFormat="1" x14ac:dyDescent="0.25">
      <c r="D144" s="263"/>
      <c r="L144" s="274"/>
      <c r="AM144" s="275"/>
      <c r="AN144" s="275"/>
      <c r="AO144" s="275"/>
      <c r="AP144" s="275"/>
      <c r="AU144" s="276"/>
      <c r="BB144" s="266"/>
      <c r="BD144" s="266"/>
      <c r="BF144" s="266"/>
      <c r="BH144" s="266"/>
    </row>
    <row r="145" spans="4:60" s="262" customFormat="1" x14ac:dyDescent="0.25">
      <c r="D145" s="263"/>
      <c r="L145" s="274"/>
      <c r="AM145" s="275"/>
      <c r="AN145" s="275"/>
      <c r="AO145" s="275"/>
      <c r="AP145" s="275"/>
      <c r="AU145" s="276"/>
      <c r="BB145" s="266"/>
      <c r="BD145" s="266"/>
      <c r="BF145" s="266"/>
      <c r="BH145" s="266"/>
    </row>
    <row r="146" spans="4:60" s="262" customFormat="1" x14ac:dyDescent="0.25">
      <c r="D146" s="263"/>
      <c r="L146" s="274"/>
      <c r="AM146" s="275"/>
      <c r="AN146" s="275"/>
      <c r="AO146" s="275"/>
      <c r="AP146" s="275"/>
      <c r="AU146" s="276"/>
      <c r="BB146" s="266"/>
      <c r="BD146" s="266"/>
      <c r="BF146" s="266"/>
      <c r="BH146" s="266"/>
    </row>
    <row r="147" spans="4:60" s="262" customFormat="1" x14ac:dyDescent="0.25">
      <c r="D147" s="263"/>
      <c r="L147" s="274"/>
      <c r="AM147" s="275"/>
      <c r="AN147" s="275"/>
      <c r="AO147" s="275"/>
      <c r="AP147" s="275"/>
      <c r="AU147" s="276"/>
      <c r="BB147" s="266"/>
      <c r="BD147" s="266"/>
      <c r="BF147" s="266"/>
      <c r="BH147" s="266"/>
    </row>
    <row r="148" spans="4:60" s="262" customFormat="1" x14ac:dyDescent="0.25">
      <c r="D148" s="263"/>
      <c r="L148" s="274"/>
      <c r="AM148" s="275"/>
      <c r="AN148" s="275"/>
      <c r="AO148" s="275"/>
      <c r="AP148" s="275"/>
      <c r="AU148" s="276"/>
      <c r="BB148" s="266"/>
      <c r="BD148" s="266"/>
      <c r="BF148" s="266"/>
      <c r="BH148" s="266"/>
    </row>
    <row r="149" spans="4:60" s="262" customFormat="1" x14ac:dyDescent="0.25">
      <c r="D149" s="263"/>
      <c r="L149" s="274"/>
      <c r="AM149" s="275"/>
      <c r="AN149" s="275"/>
      <c r="AO149" s="275"/>
      <c r="AP149" s="275"/>
      <c r="AU149" s="276"/>
      <c r="BB149" s="266"/>
      <c r="BD149" s="266"/>
      <c r="BF149" s="266"/>
      <c r="BH149" s="266"/>
    </row>
    <row r="150" spans="4:60" s="262" customFormat="1" x14ac:dyDescent="0.25">
      <c r="D150" s="263"/>
      <c r="L150" s="274"/>
      <c r="AM150" s="275"/>
      <c r="AN150" s="275"/>
      <c r="AO150" s="275"/>
      <c r="AP150" s="275"/>
      <c r="AU150" s="276"/>
      <c r="BB150" s="266"/>
      <c r="BD150" s="266"/>
      <c r="BF150" s="266"/>
      <c r="BH150" s="266"/>
    </row>
    <row r="151" spans="4:60" s="262" customFormat="1" x14ac:dyDescent="0.25">
      <c r="D151" s="263"/>
      <c r="L151" s="274"/>
      <c r="AM151" s="275"/>
      <c r="AN151" s="275"/>
      <c r="AO151" s="275"/>
      <c r="AP151" s="275"/>
      <c r="AU151" s="276"/>
      <c r="BB151" s="266"/>
      <c r="BD151" s="266"/>
      <c r="BF151" s="266"/>
      <c r="BH151" s="266"/>
    </row>
    <row r="152" spans="4:60" s="262" customFormat="1" x14ac:dyDescent="0.25">
      <c r="D152" s="263"/>
      <c r="L152" s="274"/>
      <c r="AM152" s="275"/>
      <c r="AN152" s="275"/>
      <c r="AO152" s="275"/>
      <c r="AP152" s="275"/>
      <c r="AU152" s="276"/>
      <c r="BB152" s="266"/>
      <c r="BD152" s="266"/>
      <c r="BF152" s="266"/>
      <c r="BH152" s="266"/>
    </row>
    <row r="153" spans="4:60" s="262" customFormat="1" x14ac:dyDescent="0.25">
      <c r="D153" s="263"/>
      <c r="L153" s="274"/>
      <c r="AM153" s="275"/>
      <c r="AN153" s="275"/>
      <c r="AO153" s="275"/>
      <c r="AP153" s="275"/>
      <c r="AU153" s="276"/>
      <c r="BB153" s="266"/>
      <c r="BD153" s="266"/>
      <c r="BF153" s="266"/>
      <c r="BH153" s="266"/>
    </row>
    <row r="154" spans="4:60" s="262" customFormat="1" x14ac:dyDescent="0.25">
      <c r="D154" s="263"/>
      <c r="L154" s="274"/>
      <c r="AM154" s="275"/>
      <c r="AN154" s="275"/>
      <c r="AO154" s="275"/>
      <c r="AP154" s="275"/>
      <c r="AU154" s="276"/>
      <c r="BB154" s="266"/>
      <c r="BD154" s="266"/>
      <c r="BF154" s="266"/>
      <c r="BH154" s="266"/>
    </row>
    <row r="155" spans="4:60" s="262" customFormat="1" x14ac:dyDescent="0.25">
      <c r="D155" s="263"/>
      <c r="L155" s="274"/>
      <c r="AM155" s="275"/>
      <c r="AN155" s="275"/>
      <c r="AO155" s="275"/>
      <c r="AP155" s="275"/>
      <c r="AU155" s="276"/>
      <c r="BB155" s="266"/>
      <c r="BD155" s="266"/>
      <c r="BF155" s="266"/>
      <c r="BH155" s="266"/>
    </row>
    <row r="156" spans="4:60" s="262" customFormat="1" x14ac:dyDescent="0.25">
      <c r="D156" s="263"/>
      <c r="L156" s="274"/>
      <c r="AM156" s="275"/>
      <c r="AN156" s="275"/>
      <c r="AO156" s="275"/>
      <c r="AP156" s="275"/>
      <c r="AU156" s="276"/>
      <c r="BB156" s="266"/>
      <c r="BD156" s="266"/>
      <c r="BF156" s="266"/>
      <c r="BH156" s="266"/>
    </row>
    <row r="157" spans="4:60" s="262" customFormat="1" x14ac:dyDescent="0.25">
      <c r="D157" s="263"/>
      <c r="L157" s="274"/>
      <c r="AM157" s="275"/>
      <c r="AN157" s="275"/>
      <c r="AO157" s="275"/>
      <c r="AP157" s="275"/>
      <c r="AU157" s="276"/>
      <c r="BB157" s="266"/>
      <c r="BD157" s="266"/>
      <c r="BF157" s="266"/>
      <c r="BH157" s="266"/>
    </row>
    <row r="158" spans="4:60" s="262" customFormat="1" x14ac:dyDescent="0.25">
      <c r="D158" s="263"/>
      <c r="L158" s="274"/>
      <c r="AM158" s="275"/>
      <c r="AN158" s="275"/>
      <c r="AO158" s="275"/>
      <c r="AP158" s="275"/>
      <c r="AU158" s="276"/>
      <c r="BB158" s="266"/>
      <c r="BD158" s="266"/>
      <c r="BF158" s="266"/>
      <c r="BH158" s="266"/>
    </row>
    <row r="159" spans="4:60" s="262" customFormat="1" x14ac:dyDescent="0.25">
      <c r="D159" s="263"/>
      <c r="L159" s="274"/>
      <c r="AM159" s="275"/>
      <c r="AN159" s="275"/>
      <c r="AO159" s="275"/>
      <c r="AP159" s="275"/>
      <c r="AU159" s="276"/>
      <c r="BB159" s="266"/>
      <c r="BD159" s="266"/>
      <c r="BF159" s="266"/>
      <c r="BH159" s="266"/>
    </row>
    <row r="160" spans="4:60" s="262" customFormat="1" x14ac:dyDescent="0.25">
      <c r="D160" s="263"/>
      <c r="L160" s="274"/>
      <c r="AM160" s="275"/>
      <c r="AN160" s="275"/>
      <c r="AO160" s="275"/>
      <c r="AP160" s="275"/>
      <c r="AU160" s="276"/>
      <c r="BB160" s="266"/>
      <c r="BD160" s="266"/>
      <c r="BF160" s="266"/>
      <c r="BH160" s="266"/>
    </row>
    <row r="161" spans="4:60" s="262" customFormat="1" x14ac:dyDescent="0.25">
      <c r="D161" s="263"/>
      <c r="L161" s="274"/>
      <c r="AM161" s="275"/>
      <c r="AN161" s="275"/>
      <c r="AO161" s="275"/>
      <c r="AP161" s="275"/>
      <c r="AU161" s="276"/>
      <c r="BB161" s="266"/>
      <c r="BD161" s="266"/>
      <c r="BF161" s="266"/>
      <c r="BH161" s="266"/>
    </row>
    <row r="162" spans="4:60" s="262" customFormat="1" x14ac:dyDescent="0.25">
      <c r="D162" s="263"/>
      <c r="L162" s="274"/>
      <c r="AM162" s="275"/>
      <c r="AN162" s="275"/>
      <c r="AO162" s="275"/>
      <c r="AP162" s="275"/>
      <c r="AU162" s="276"/>
      <c r="BB162" s="266"/>
      <c r="BD162" s="266"/>
      <c r="BF162" s="266"/>
      <c r="BH162" s="266"/>
    </row>
    <row r="163" spans="4:60" s="262" customFormat="1" x14ac:dyDescent="0.25">
      <c r="D163" s="263"/>
      <c r="L163" s="274"/>
      <c r="AM163" s="275"/>
      <c r="AN163" s="275"/>
      <c r="AO163" s="275"/>
      <c r="AP163" s="275"/>
      <c r="AU163" s="276"/>
      <c r="BB163" s="266"/>
      <c r="BD163" s="266"/>
      <c r="BF163" s="266"/>
      <c r="BH163" s="266"/>
    </row>
    <row r="164" spans="4:60" s="262" customFormat="1" x14ac:dyDescent="0.25">
      <c r="D164" s="263"/>
      <c r="L164" s="274"/>
      <c r="AM164" s="275"/>
      <c r="AN164" s="275"/>
      <c r="AO164" s="275"/>
      <c r="AP164" s="275"/>
      <c r="AU164" s="276"/>
      <c r="BB164" s="266"/>
      <c r="BD164" s="266"/>
      <c r="BF164" s="266"/>
      <c r="BH164" s="266"/>
    </row>
    <row r="165" spans="4:60" s="262" customFormat="1" x14ac:dyDescent="0.25">
      <c r="D165" s="263"/>
      <c r="L165" s="274"/>
      <c r="AM165" s="275"/>
      <c r="AN165" s="275"/>
      <c r="AO165" s="275"/>
      <c r="AP165" s="275"/>
      <c r="AU165" s="276"/>
      <c r="BB165" s="266"/>
      <c r="BD165" s="266"/>
      <c r="BF165" s="266"/>
      <c r="BH165" s="266"/>
    </row>
    <row r="166" spans="4:60" s="262" customFormat="1" x14ac:dyDescent="0.25">
      <c r="D166" s="263"/>
      <c r="L166" s="274"/>
      <c r="AM166" s="275"/>
      <c r="AN166" s="275"/>
      <c r="AO166" s="275"/>
      <c r="AP166" s="275"/>
      <c r="AU166" s="276"/>
      <c r="BB166" s="266"/>
      <c r="BD166" s="266"/>
      <c r="BF166" s="266"/>
      <c r="BH166" s="266"/>
    </row>
    <row r="167" spans="4:60" s="262" customFormat="1" x14ac:dyDescent="0.25">
      <c r="D167" s="263"/>
      <c r="L167" s="274"/>
      <c r="AM167" s="275"/>
      <c r="AN167" s="275"/>
      <c r="AO167" s="275"/>
      <c r="AP167" s="275"/>
      <c r="AU167" s="276"/>
      <c r="BB167" s="266"/>
      <c r="BD167" s="266"/>
      <c r="BF167" s="266"/>
      <c r="BH167" s="266"/>
    </row>
    <row r="168" spans="4:60" s="262" customFormat="1" x14ac:dyDescent="0.25">
      <c r="D168" s="263"/>
      <c r="L168" s="274"/>
      <c r="AM168" s="275"/>
      <c r="AN168" s="275"/>
      <c r="AO168" s="275"/>
      <c r="AP168" s="275"/>
      <c r="AU168" s="276"/>
      <c r="BB168" s="266"/>
      <c r="BD168" s="266"/>
      <c r="BF168" s="266"/>
      <c r="BH168" s="266"/>
    </row>
    <row r="169" spans="4:60" s="262" customFormat="1" x14ac:dyDescent="0.25">
      <c r="D169" s="263"/>
      <c r="L169" s="274"/>
      <c r="AM169" s="275"/>
      <c r="AN169" s="275"/>
      <c r="AO169" s="275"/>
      <c r="AP169" s="275"/>
      <c r="AU169" s="276"/>
      <c r="BB169" s="266"/>
      <c r="BD169" s="266"/>
      <c r="BF169" s="266"/>
      <c r="BH169" s="266"/>
    </row>
    <row r="170" spans="4:60" s="262" customFormat="1" x14ac:dyDescent="0.25">
      <c r="D170" s="263"/>
      <c r="L170" s="274"/>
      <c r="AM170" s="275"/>
      <c r="AN170" s="275"/>
      <c r="AO170" s="275"/>
      <c r="AP170" s="275"/>
      <c r="AU170" s="276"/>
      <c r="BB170" s="266"/>
      <c r="BD170" s="266"/>
      <c r="BF170" s="266"/>
      <c r="BH170" s="266"/>
    </row>
    <row r="171" spans="4:60" s="262" customFormat="1" x14ac:dyDescent="0.25">
      <c r="D171" s="263"/>
      <c r="L171" s="274"/>
      <c r="AM171" s="275"/>
      <c r="AN171" s="275"/>
      <c r="AO171" s="275"/>
      <c r="AP171" s="275"/>
      <c r="AU171" s="276"/>
      <c r="BB171" s="266"/>
      <c r="BD171" s="266"/>
      <c r="BF171" s="266"/>
      <c r="BH171" s="266"/>
    </row>
    <row r="172" spans="4:60" s="262" customFormat="1" x14ac:dyDescent="0.25">
      <c r="D172" s="263"/>
      <c r="L172" s="274"/>
      <c r="AM172" s="275"/>
      <c r="AN172" s="275"/>
      <c r="AO172" s="275"/>
      <c r="AP172" s="275"/>
      <c r="AU172" s="276"/>
      <c r="BB172" s="266"/>
      <c r="BD172" s="266"/>
      <c r="BF172" s="266"/>
      <c r="BH172" s="266"/>
    </row>
    <row r="173" spans="4:60" s="262" customFormat="1" x14ac:dyDescent="0.25">
      <c r="D173" s="263"/>
      <c r="L173" s="274"/>
      <c r="AM173" s="275"/>
      <c r="AN173" s="275"/>
      <c r="AO173" s="275"/>
      <c r="AP173" s="275"/>
      <c r="AU173" s="276"/>
      <c r="BB173" s="266"/>
      <c r="BD173" s="266"/>
      <c r="BF173" s="266"/>
      <c r="BH173" s="266"/>
    </row>
    <row r="174" spans="4:60" s="262" customFormat="1" x14ac:dyDescent="0.25">
      <c r="D174" s="263"/>
      <c r="L174" s="274"/>
      <c r="AM174" s="275"/>
      <c r="AN174" s="275"/>
      <c r="AO174" s="275"/>
      <c r="AP174" s="275"/>
      <c r="AU174" s="276"/>
      <c r="BB174" s="266"/>
      <c r="BD174" s="266"/>
      <c r="BF174" s="266"/>
      <c r="BH174" s="266"/>
    </row>
    <row r="175" spans="4:60" s="262" customFormat="1" x14ac:dyDescent="0.25">
      <c r="D175" s="263"/>
      <c r="L175" s="274"/>
      <c r="AM175" s="275"/>
      <c r="AN175" s="275"/>
      <c r="AO175" s="275"/>
      <c r="AP175" s="275"/>
      <c r="AU175" s="276"/>
      <c r="BB175" s="266"/>
      <c r="BD175" s="266"/>
      <c r="BF175" s="266"/>
      <c r="BH175" s="266"/>
    </row>
    <row r="176" spans="4:60" s="262" customFormat="1" x14ac:dyDescent="0.25">
      <c r="D176" s="263"/>
      <c r="L176" s="274"/>
      <c r="AM176" s="275"/>
      <c r="AN176" s="275"/>
      <c r="AO176" s="275"/>
      <c r="AP176" s="275"/>
      <c r="AU176" s="276"/>
      <c r="BB176" s="266"/>
      <c r="BD176" s="266"/>
      <c r="BF176" s="266"/>
      <c r="BH176" s="266"/>
    </row>
    <row r="177" spans="4:60" s="262" customFormat="1" x14ac:dyDescent="0.25">
      <c r="D177" s="263"/>
      <c r="L177" s="274"/>
      <c r="AM177" s="275"/>
      <c r="AN177" s="275"/>
      <c r="AO177" s="275"/>
      <c r="AP177" s="275"/>
      <c r="AU177" s="276"/>
      <c r="BB177" s="266"/>
      <c r="BD177" s="266"/>
      <c r="BF177" s="266"/>
      <c r="BH177" s="266"/>
    </row>
    <row r="178" spans="4:60" s="262" customFormat="1" x14ac:dyDescent="0.25">
      <c r="D178" s="263"/>
      <c r="L178" s="274"/>
      <c r="AM178" s="275"/>
      <c r="AN178" s="275"/>
      <c r="AO178" s="275"/>
      <c r="AP178" s="275"/>
      <c r="AU178" s="276"/>
      <c r="BB178" s="266"/>
      <c r="BD178" s="266"/>
      <c r="BF178" s="266"/>
      <c r="BH178" s="266"/>
    </row>
    <row r="179" spans="4:60" s="262" customFormat="1" x14ac:dyDescent="0.25">
      <c r="D179" s="263"/>
      <c r="L179" s="274"/>
      <c r="AM179" s="275"/>
      <c r="AN179" s="275"/>
      <c r="AO179" s="275"/>
      <c r="AP179" s="275"/>
      <c r="AU179" s="276"/>
      <c r="BB179" s="266"/>
      <c r="BD179" s="266"/>
      <c r="BF179" s="266"/>
      <c r="BH179" s="266"/>
    </row>
    <row r="180" spans="4:60" s="262" customFormat="1" x14ac:dyDescent="0.25">
      <c r="D180" s="263"/>
      <c r="L180" s="274"/>
      <c r="AM180" s="275"/>
      <c r="AN180" s="275"/>
      <c r="AO180" s="275"/>
      <c r="AP180" s="275"/>
      <c r="AU180" s="276"/>
      <c r="BB180" s="266"/>
      <c r="BD180" s="266"/>
      <c r="BF180" s="266"/>
      <c r="BH180" s="266"/>
    </row>
    <row r="181" spans="4:60" s="262" customFormat="1" x14ac:dyDescent="0.25">
      <c r="D181" s="263"/>
      <c r="L181" s="274"/>
      <c r="AM181" s="275"/>
      <c r="AN181" s="275"/>
      <c r="AO181" s="275"/>
      <c r="AP181" s="275"/>
      <c r="AU181" s="276"/>
      <c r="BB181" s="266"/>
      <c r="BD181" s="266"/>
      <c r="BF181" s="266"/>
      <c r="BH181" s="266"/>
    </row>
    <row r="182" spans="4:60" s="262" customFormat="1" x14ac:dyDescent="0.25">
      <c r="D182" s="263"/>
      <c r="L182" s="274"/>
      <c r="AM182" s="275"/>
      <c r="AN182" s="275"/>
      <c r="AO182" s="275"/>
      <c r="AP182" s="275"/>
      <c r="AU182" s="276"/>
      <c r="BB182" s="266"/>
      <c r="BD182" s="266"/>
      <c r="BF182" s="266"/>
      <c r="BH182" s="266"/>
    </row>
    <row r="183" spans="4:60" s="262" customFormat="1" x14ac:dyDescent="0.25">
      <c r="D183" s="263"/>
      <c r="L183" s="274"/>
      <c r="AM183" s="275"/>
      <c r="AN183" s="275"/>
      <c r="AO183" s="275"/>
      <c r="AP183" s="275"/>
      <c r="AU183" s="276"/>
      <c r="BB183" s="266"/>
      <c r="BD183" s="266"/>
      <c r="BF183" s="266"/>
      <c r="BH183" s="266"/>
    </row>
    <row r="184" spans="4:60" s="262" customFormat="1" x14ac:dyDescent="0.25">
      <c r="D184" s="263"/>
      <c r="L184" s="274"/>
      <c r="AM184" s="275"/>
      <c r="AN184" s="275"/>
      <c r="AO184" s="275"/>
      <c r="AP184" s="275"/>
      <c r="AU184" s="276"/>
      <c r="BB184" s="266"/>
      <c r="BD184" s="266"/>
      <c r="BF184" s="266"/>
      <c r="BH184" s="266"/>
    </row>
    <row r="185" spans="4:60" s="262" customFormat="1" x14ac:dyDescent="0.25">
      <c r="D185" s="263"/>
      <c r="L185" s="274"/>
      <c r="AM185" s="275"/>
      <c r="AN185" s="275"/>
      <c r="AO185" s="275"/>
      <c r="AP185" s="275"/>
      <c r="AU185" s="276"/>
      <c r="BB185" s="266"/>
      <c r="BD185" s="266"/>
      <c r="BF185" s="266"/>
      <c r="BH185" s="266"/>
    </row>
    <row r="186" spans="4:60" s="262" customFormat="1" x14ac:dyDescent="0.25">
      <c r="D186" s="263"/>
      <c r="L186" s="274"/>
      <c r="AM186" s="275"/>
      <c r="AN186" s="275"/>
      <c r="AO186" s="275"/>
      <c r="AP186" s="275"/>
      <c r="AU186" s="276"/>
      <c r="BB186" s="266"/>
      <c r="BD186" s="266"/>
      <c r="BF186" s="266"/>
      <c r="BH186" s="266"/>
    </row>
    <row r="187" spans="4:60" s="262" customFormat="1" x14ac:dyDescent="0.25">
      <c r="D187" s="263"/>
      <c r="L187" s="274"/>
      <c r="AM187" s="275"/>
      <c r="AN187" s="275"/>
      <c r="AO187" s="275"/>
      <c r="AP187" s="275"/>
      <c r="AU187" s="276"/>
      <c r="BB187" s="266"/>
      <c r="BD187" s="266"/>
      <c r="BF187" s="266"/>
      <c r="BH187" s="266"/>
    </row>
    <row r="188" spans="4:60" s="262" customFormat="1" x14ac:dyDescent="0.25">
      <c r="D188" s="263"/>
      <c r="L188" s="274"/>
      <c r="AM188" s="275"/>
      <c r="AN188" s="275"/>
      <c r="AO188" s="275"/>
      <c r="AP188" s="275"/>
      <c r="AU188" s="276"/>
      <c r="BB188" s="266"/>
      <c r="BD188" s="266"/>
      <c r="BF188" s="266"/>
      <c r="BH188" s="266"/>
    </row>
    <row r="189" spans="4:60" s="262" customFormat="1" x14ac:dyDescent="0.25">
      <c r="D189" s="263"/>
      <c r="L189" s="274"/>
      <c r="AM189" s="275"/>
      <c r="AN189" s="275"/>
      <c r="AO189" s="275"/>
      <c r="AP189" s="275"/>
      <c r="AU189" s="276"/>
      <c r="BB189" s="266"/>
      <c r="BD189" s="266"/>
      <c r="BF189" s="266"/>
      <c r="BH189" s="266"/>
    </row>
    <row r="190" spans="4:60" s="262" customFormat="1" x14ac:dyDescent="0.25">
      <c r="D190" s="263"/>
      <c r="L190" s="274"/>
      <c r="AM190" s="275"/>
      <c r="AN190" s="275"/>
      <c r="AO190" s="275"/>
      <c r="AP190" s="275"/>
      <c r="AU190" s="276"/>
      <c r="BB190" s="266"/>
      <c r="BD190" s="266"/>
      <c r="BF190" s="266"/>
      <c r="BH190" s="266"/>
    </row>
    <row r="191" spans="4:60" s="262" customFormat="1" x14ac:dyDescent="0.25">
      <c r="D191" s="263"/>
      <c r="L191" s="274"/>
      <c r="AM191" s="275"/>
      <c r="AN191" s="275"/>
      <c r="AO191" s="275"/>
      <c r="AP191" s="275"/>
      <c r="AU191" s="276"/>
      <c r="BB191" s="266"/>
      <c r="BD191" s="266"/>
      <c r="BF191" s="266"/>
      <c r="BH191" s="266"/>
    </row>
    <row r="192" spans="4:60" s="262" customFormat="1" x14ac:dyDescent="0.25">
      <c r="D192" s="263"/>
      <c r="L192" s="274"/>
      <c r="AM192" s="275"/>
      <c r="AN192" s="275"/>
      <c r="AO192" s="275"/>
      <c r="AP192" s="275"/>
      <c r="AU192" s="276"/>
      <c r="BB192" s="266"/>
      <c r="BD192" s="266"/>
      <c r="BF192" s="266"/>
      <c r="BH192" s="266"/>
    </row>
    <row r="193" spans="4:60" s="262" customFormat="1" x14ac:dyDescent="0.25">
      <c r="D193" s="263"/>
      <c r="L193" s="274"/>
      <c r="AM193" s="275"/>
      <c r="AN193" s="275"/>
      <c r="AO193" s="275"/>
      <c r="AP193" s="275"/>
      <c r="AU193" s="276"/>
      <c r="BB193" s="266"/>
      <c r="BD193" s="266"/>
      <c r="BF193" s="266"/>
      <c r="BH193" s="266"/>
    </row>
    <row r="194" spans="4:60" s="262" customFormat="1" x14ac:dyDescent="0.25">
      <c r="D194" s="263"/>
      <c r="L194" s="274"/>
      <c r="AM194" s="275"/>
      <c r="AN194" s="275"/>
      <c r="AO194" s="275"/>
      <c r="AP194" s="275"/>
      <c r="AU194" s="276"/>
      <c r="BB194" s="266"/>
      <c r="BD194" s="266"/>
      <c r="BF194" s="266"/>
      <c r="BH194" s="266"/>
    </row>
    <row r="195" spans="4:60" s="262" customFormat="1" x14ac:dyDescent="0.25">
      <c r="D195" s="263"/>
      <c r="L195" s="274"/>
      <c r="AM195" s="275"/>
      <c r="AN195" s="275"/>
      <c r="AO195" s="275"/>
      <c r="AP195" s="275"/>
      <c r="AU195" s="276"/>
      <c r="BB195" s="266"/>
      <c r="BD195" s="266"/>
      <c r="BF195" s="266"/>
      <c r="BH195" s="266"/>
    </row>
    <row r="196" spans="4:60" s="262" customFormat="1" x14ac:dyDescent="0.25">
      <c r="D196" s="263"/>
      <c r="L196" s="274"/>
      <c r="AM196" s="275"/>
      <c r="AN196" s="275"/>
      <c r="AO196" s="275"/>
      <c r="AP196" s="275"/>
      <c r="AU196" s="276"/>
      <c r="BB196" s="266"/>
      <c r="BD196" s="266"/>
      <c r="BF196" s="266"/>
      <c r="BH196" s="266"/>
    </row>
    <row r="197" spans="4:60" s="262" customFormat="1" x14ac:dyDescent="0.25">
      <c r="D197" s="263"/>
      <c r="L197" s="274"/>
      <c r="AM197" s="275"/>
      <c r="AN197" s="275"/>
      <c r="AO197" s="275"/>
      <c r="AP197" s="275"/>
      <c r="AU197" s="276"/>
      <c r="BB197" s="266"/>
      <c r="BD197" s="266"/>
      <c r="BF197" s="266"/>
      <c r="BH197" s="266"/>
    </row>
    <row r="198" spans="4:60" s="262" customFormat="1" x14ac:dyDescent="0.25">
      <c r="D198" s="263"/>
      <c r="L198" s="274"/>
      <c r="AM198" s="275"/>
      <c r="AN198" s="275"/>
      <c r="AO198" s="275"/>
      <c r="AP198" s="275"/>
      <c r="AU198" s="276"/>
      <c r="BB198" s="266"/>
      <c r="BD198" s="266"/>
      <c r="BF198" s="266"/>
      <c r="BH198" s="266"/>
    </row>
    <row r="199" spans="4:60" s="262" customFormat="1" x14ac:dyDescent="0.25">
      <c r="D199" s="263"/>
      <c r="L199" s="274"/>
      <c r="AM199" s="275"/>
      <c r="AN199" s="275"/>
      <c r="AO199" s="275"/>
      <c r="AP199" s="275"/>
      <c r="AU199" s="276"/>
      <c r="BB199" s="266"/>
      <c r="BD199" s="266"/>
      <c r="BF199" s="266"/>
      <c r="BH199" s="266"/>
    </row>
    <row r="200" spans="4:60" s="262" customFormat="1" x14ac:dyDescent="0.25">
      <c r="D200" s="263"/>
      <c r="L200" s="274"/>
      <c r="AM200" s="275"/>
      <c r="AN200" s="275"/>
      <c r="AO200" s="275"/>
      <c r="AP200" s="275"/>
      <c r="AU200" s="276"/>
      <c r="BB200" s="266"/>
      <c r="BD200" s="266"/>
      <c r="BF200" s="266"/>
      <c r="BH200" s="266"/>
    </row>
    <row r="201" spans="4:60" s="262" customFormat="1" x14ac:dyDescent="0.25">
      <c r="D201" s="263"/>
      <c r="L201" s="274"/>
      <c r="AM201" s="275"/>
      <c r="AN201" s="275"/>
      <c r="AO201" s="275"/>
      <c r="AP201" s="275"/>
      <c r="AU201" s="276"/>
      <c r="BB201" s="266"/>
      <c r="BD201" s="266"/>
      <c r="BF201" s="266"/>
      <c r="BH201" s="266"/>
    </row>
    <row r="202" spans="4:60" s="262" customFormat="1" x14ac:dyDescent="0.25">
      <c r="D202" s="263"/>
      <c r="L202" s="274"/>
      <c r="AM202" s="275"/>
      <c r="AN202" s="275"/>
      <c r="AO202" s="275"/>
      <c r="AP202" s="275"/>
      <c r="AU202" s="276"/>
      <c r="BB202" s="266"/>
      <c r="BD202" s="266"/>
      <c r="BF202" s="266"/>
      <c r="BH202" s="266"/>
    </row>
    <row r="203" spans="4:60" s="262" customFormat="1" x14ac:dyDescent="0.25">
      <c r="D203" s="263"/>
      <c r="L203" s="274"/>
      <c r="AM203" s="275"/>
      <c r="AN203" s="275"/>
      <c r="AO203" s="275"/>
      <c r="AP203" s="275"/>
      <c r="AU203" s="276"/>
      <c r="BB203" s="266"/>
      <c r="BD203" s="266"/>
      <c r="BF203" s="266"/>
      <c r="BH203" s="266"/>
    </row>
    <row r="204" spans="4:60" s="262" customFormat="1" x14ac:dyDescent="0.25">
      <c r="D204" s="263"/>
      <c r="L204" s="274"/>
      <c r="AM204" s="275"/>
      <c r="AN204" s="275"/>
      <c r="AO204" s="275"/>
      <c r="AP204" s="275"/>
      <c r="AU204" s="276"/>
      <c r="BB204" s="266"/>
      <c r="BD204" s="266"/>
      <c r="BF204" s="266"/>
      <c r="BH204" s="266"/>
    </row>
    <row r="205" spans="4:60" s="262" customFormat="1" x14ac:dyDescent="0.25">
      <c r="D205" s="263"/>
      <c r="L205" s="274"/>
      <c r="AM205" s="275"/>
      <c r="AN205" s="275"/>
      <c r="AO205" s="275"/>
      <c r="AP205" s="275"/>
      <c r="AU205" s="276"/>
      <c r="BB205" s="266"/>
      <c r="BD205" s="266"/>
      <c r="BF205" s="266"/>
      <c r="BH205" s="266"/>
    </row>
    <row r="206" spans="4:60" s="262" customFormat="1" x14ac:dyDescent="0.25">
      <c r="D206" s="263"/>
      <c r="L206" s="274"/>
      <c r="AM206" s="275"/>
      <c r="AN206" s="275"/>
      <c r="AO206" s="275"/>
      <c r="AP206" s="275"/>
      <c r="AU206" s="276"/>
      <c r="BB206" s="266"/>
      <c r="BD206" s="266"/>
      <c r="BF206" s="266"/>
      <c r="BH206" s="266"/>
    </row>
    <row r="207" spans="4:60" s="262" customFormat="1" x14ac:dyDescent="0.25">
      <c r="D207" s="263"/>
      <c r="L207" s="274"/>
      <c r="AM207" s="275"/>
      <c r="AN207" s="275"/>
      <c r="AO207" s="275"/>
      <c r="AP207" s="275"/>
      <c r="AU207" s="276"/>
      <c r="BB207" s="266"/>
      <c r="BD207" s="266"/>
      <c r="BF207" s="266"/>
      <c r="BH207" s="266"/>
    </row>
    <row r="208" spans="4:60" s="262" customFormat="1" x14ac:dyDescent="0.25">
      <c r="D208" s="263"/>
      <c r="L208" s="274"/>
      <c r="AM208" s="275"/>
      <c r="AN208" s="275"/>
      <c r="AO208" s="275"/>
      <c r="AP208" s="275"/>
      <c r="AU208" s="276"/>
      <c r="BB208" s="266"/>
      <c r="BD208" s="266"/>
      <c r="BF208" s="266"/>
      <c r="BH208" s="266"/>
    </row>
    <row r="209" spans="4:60" s="262" customFormat="1" x14ac:dyDescent="0.25">
      <c r="D209" s="263"/>
      <c r="L209" s="274"/>
      <c r="AM209" s="275"/>
      <c r="AN209" s="275"/>
      <c r="AO209" s="275"/>
      <c r="AP209" s="275"/>
      <c r="AU209" s="276"/>
      <c r="BB209" s="266"/>
      <c r="BD209" s="266"/>
      <c r="BF209" s="266"/>
      <c r="BH209" s="266"/>
    </row>
    <row r="210" spans="4:60" s="262" customFormat="1" x14ac:dyDescent="0.25">
      <c r="D210" s="263"/>
      <c r="L210" s="274"/>
      <c r="AM210" s="275"/>
      <c r="AN210" s="275"/>
      <c r="AO210" s="275"/>
      <c r="AP210" s="275"/>
      <c r="AU210" s="276"/>
      <c r="BB210" s="266"/>
      <c r="BD210" s="266"/>
      <c r="BF210" s="266"/>
      <c r="BH210" s="266"/>
    </row>
    <row r="211" spans="4:60" s="262" customFormat="1" x14ac:dyDescent="0.25">
      <c r="D211" s="263"/>
      <c r="L211" s="274"/>
      <c r="AM211" s="275"/>
      <c r="AN211" s="275"/>
      <c r="AO211" s="275"/>
      <c r="AP211" s="275"/>
      <c r="AU211" s="276"/>
      <c r="BB211" s="266"/>
      <c r="BD211" s="266"/>
      <c r="BF211" s="266"/>
      <c r="BH211" s="266"/>
    </row>
    <row r="212" spans="4:60" s="262" customFormat="1" x14ac:dyDescent="0.25">
      <c r="D212" s="263"/>
      <c r="L212" s="274"/>
      <c r="AM212" s="275"/>
      <c r="AN212" s="275"/>
      <c r="AO212" s="275"/>
      <c r="AP212" s="275"/>
      <c r="AU212" s="276"/>
      <c r="BB212" s="266"/>
      <c r="BD212" s="266"/>
      <c r="BF212" s="266"/>
      <c r="BH212" s="266"/>
    </row>
    <row r="213" spans="4:60" s="262" customFormat="1" x14ac:dyDescent="0.25">
      <c r="D213" s="263"/>
      <c r="L213" s="274"/>
      <c r="AM213" s="275"/>
      <c r="AN213" s="275"/>
      <c r="AO213" s="275"/>
      <c r="AP213" s="275"/>
      <c r="AU213" s="276"/>
      <c r="BB213" s="266"/>
      <c r="BD213" s="266"/>
      <c r="BF213" s="266"/>
      <c r="BH213" s="266"/>
    </row>
    <row r="214" spans="4:60" s="262" customFormat="1" x14ac:dyDescent="0.25">
      <c r="D214" s="263"/>
      <c r="L214" s="274"/>
      <c r="AM214" s="275"/>
      <c r="AN214" s="275"/>
      <c r="AO214" s="275"/>
      <c r="AP214" s="275"/>
      <c r="AU214" s="276"/>
      <c r="BB214" s="266"/>
      <c r="BD214" s="266"/>
      <c r="BF214" s="266"/>
      <c r="BH214" s="266"/>
    </row>
    <row r="215" spans="4:60" s="262" customFormat="1" x14ac:dyDescent="0.25">
      <c r="D215" s="263"/>
      <c r="L215" s="274"/>
      <c r="AM215" s="275"/>
      <c r="AN215" s="275"/>
      <c r="AO215" s="275"/>
      <c r="AP215" s="275"/>
      <c r="AU215" s="276"/>
      <c r="BB215" s="266"/>
      <c r="BD215" s="266"/>
      <c r="BF215" s="266"/>
      <c r="BH215" s="266"/>
    </row>
    <row r="216" spans="4:60" s="262" customFormat="1" x14ac:dyDescent="0.25">
      <c r="D216" s="263"/>
      <c r="L216" s="274"/>
      <c r="AM216" s="275"/>
      <c r="AN216" s="275"/>
      <c r="AO216" s="275"/>
      <c r="AP216" s="275"/>
      <c r="AU216" s="276"/>
      <c r="BB216" s="266"/>
      <c r="BD216" s="266"/>
      <c r="BF216" s="266"/>
      <c r="BH216" s="266"/>
    </row>
    <row r="217" spans="4:60" s="262" customFormat="1" x14ac:dyDescent="0.25">
      <c r="D217" s="263"/>
      <c r="L217" s="274"/>
      <c r="AM217" s="275"/>
      <c r="AN217" s="275"/>
      <c r="AO217" s="275"/>
      <c r="AP217" s="275"/>
      <c r="AU217" s="276"/>
      <c r="BB217" s="266"/>
      <c r="BD217" s="266"/>
      <c r="BF217" s="266"/>
      <c r="BH217" s="266"/>
    </row>
    <row r="218" spans="4:60" s="262" customFormat="1" x14ac:dyDescent="0.25">
      <c r="D218" s="263"/>
      <c r="L218" s="274"/>
      <c r="AM218" s="275"/>
      <c r="AN218" s="275"/>
      <c r="AO218" s="275"/>
      <c r="AP218" s="275"/>
      <c r="AU218" s="276"/>
      <c r="BB218" s="266"/>
      <c r="BD218" s="266"/>
      <c r="BF218" s="266"/>
      <c r="BH218" s="266"/>
    </row>
    <row r="219" spans="4:60" s="262" customFormat="1" x14ac:dyDescent="0.25">
      <c r="D219" s="263"/>
      <c r="L219" s="274"/>
      <c r="AM219" s="275"/>
      <c r="AN219" s="275"/>
      <c r="AO219" s="275"/>
      <c r="AP219" s="275"/>
      <c r="AU219" s="276"/>
      <c r="BB219" s="266"/>
      <c r="BD219" s="266"/>
      <c r="BF219" s="266"/>
      <c r="BH219" s="266"/>
    </row>
    <row r="220" spans="4:60" s="262" customFormat="1" x14ac:dyDescent="0.25">
      <c r="D220" s="263"/>
      <c r="L220" s="274"/>
      <c r="AM220" s="275"/>
      <c r="AN220" s="275"/>
      <c r="AO220" s="275"/>
      <c r="AP220" s="275"/>
      <c r="AU220" s="276"/>
      <c r="BB220" s="266"/>
      <c r="BD220" s="266"/>
      <c r="BF220" s="266"/>
      <c r="BH220" s="266"/>
    </row>
    <row r="221" spans="4:60" s="262" customFormat="1" x14ac:dyDescent="0.25">
      <c r="D221" s="263"/>
      <c r="L221" s="274"/>
      <c r="AM221" s="275"/>
      <c r="AN221" s="275"/>
      <c r="AO221" s="275"/>
      <c r="AP221" s="275"/>
      <c r="AU221" s="276"/>
      <c r="BB221" s="266"/>
      <c r="BD221" s="266"/>
      <c r="BF221" s="266"/>
      <c r="BH221" s="266"/>
    </row>
    <row r="222" spans="4:60" s="262" customFormat="1" x14ac:dyDescent="0.25">
      <c r="D222" s="263"/>
      <c r="L222" s="274"/>
      <c r="AM222" s="275"/>
      <c r="AN222" s="275"/>
      <c r="AO222" s="275"/>
      <c r="AP222" s="275"/>
      <c r="AU222" s="276"/>
      <c r="BB222" s="266"/>
      <c r="BD222" s="266"/>
      <c r="BF222" s="266"/>
      <c r="BH222" s="266"/>
    </row>
    <row r="223" spans="4:60" s="262" customFormat="1" x14ac:dyDescent="0.25">
      <c r="D223" s="263"/>
      <c r="L223" s="274"/>
      <c r="AM223" s="275"/>
      <c r="AN223" s="275"/>
      <c r="AO223" s="275"/>
      <c r="AP223" s="275"/>
      <c r="AU223" s="276"/>
      <c r="BB223" s="266"/>
      <c r="BD223" s="266"/>
      <c r="BF223" s="266"/>
      <c r="BH223" s="266"/>
    </row>
    <row r="224" spans="4:60" s="262" customFormat="1" x14ac:dyDescent="0.25">
      <c r="D224" s="263"/>
      <c r="L224" s="274"/>
      <c r="AM224" s="275"/>
      <c r="AN224" s="275"/>
      <c r="AO224" s="275"/>
      <c r="AP224" s="275"/>
      <c r="AU224" s="276"/>
      <c r="BB224" s="266"/>
      <c r="BD224" s="266"/>
      <c r="BF224" s="266"/>
      <c r="BH224" s="266"/>
    </row>
    <row r="225" spans="4:60" s="262" customFormat="1" x14ac:dyDescent="0.25">
      <c r="D225" s="263"/>
      <c r="L225" s="274"/>
      <c r="AM225" s="275"/>
      <c r="AN225" s="275"/>
      <c r="AO225" s="275"/>
      <c r="AP225" s="275"/>
      <c r="AU225" s="276"/>
      <c r="BB225" s="266"/>
      <c r="BD225" s="266"/>
      <c r="BF225" s="266"/>
      <c r="BH225" s="266"/>
    </row>
    <row r="226" spans="4:60" s="262" customFormat="1" x14ac:dyDescent="0.25">
      <c r="D226" s="263"/>
      <c r="L226" s="274"/>
      <c r="AM226" s="275"/>
      <c r="AN226" s="275"/>
      <c r="AO226" s="275"/>
      <c r="AP226" s="275"/>
      <c r="AU226" s="276"/>
      <c r="BB226" s="266"/>
      <c r="BD226" s="266"/>
      <c r="BF226" s="266"/>
      <c r="BH226" s="266"/>
    </row>
    <row r="227" spans="4:60" s="262" customFormat="1" x14ac:dyDescent="0.25">
      <c r="D227" s="263"/>
      <c r="L227" s="274"/>
      <c r="AM227" s="275"/>
      <c r="AN227" s="275"/>
      <c r="AO227" s="275"/>
      <c r="AP227" s="275"/>
      <c r="AU227" s="276"/>
      <c r="BB227" s="266"/>
      <c r="BD227" s="266"/>
      <c r="BF227" s="266"/>
      <c r="BH227" s="266"/>
    </row>
    <row r="228" spans="4:60" s="262" customFormat="1" x14ac:dyDescent="0.25">
      <c r="D228" s="263"/>
      <c r="L228" s="274"/>
      <c r="AM228" s="275"/>
      <c r="AN228" s="275"/>
      <c r="AO228" s="275"/>
      <c r="AP228" s="275"/>
      <c r="AU228" s="276"/>
      <c r="BB228" s="266"/>
      <c r="BD228" s="266"/>
      <c r="BF228" s="266"/>
      <c r="BH228" s="266"/>
    </row>
    <row r="229" spans="4:60" s="262" customFormat="1" x14ac:dyDescent="0.25">
      <c r="D229" s="263"/>
      <c r="L229" s="274"/>
      <c r="AM229" s="275"/>
      <c r="AN229" s="275"/>
      <c r="AO229" s="275"/>
      <c r="AP229" s="275"/>
      <c r="AU229" s="276"/>
      <c r="BB229" s="266"/>
      <c r="BD229" s="266"/>
      <c r="BF229" s="266"/>
      <c r="BH229" s="266"/>
    </row>
    <row r="230" spans="4:60" s="262" customFormat="1" x14ac:dyDescent="0.25">
      <c r="D230" s="263"/>
      <c r="L230" s="274"/>
      <c r="AM230" s="275"/>
      <c r="AN230" s="275"/>
      <c r="AO230" s="275"/>
      <c r="AP230" s="275"/>
      <c r="AU230" s="276"/>
      <c r="BB230" s="266"/>
      <c r="BD230" s="266"/>
      <c r="BF230" s="266"/>
      <c r="BH230" s="266"/>
    </row>
    <row r="231" spans="4:60" s="262" customFormat="1" x14ac:dyDescent="0.25">
      <c r="D231" s="263"/>
      <c r="L231" s="274"/>
      <c r="AM231" s="275"/>
      <c r="AN231" s="275"/>
      <c r="AO231" s="275"/>
      <c r="AP231" s="275"/>
      <c r="AU231" s="276"/>
      <c r="BB231" s="266"/>
      <c r="BD231" s="266"/>
      <c r="BF231" s="266"/>
      <c r="BH231" s="266"/>
    </row>
    <row r="232" spans="4:60" s="262" customFormat="1" x14ac:dyDescent="0.25">
      <c r="D232" s="263"/>
      <c r="L232" s="274"/>
      <c r="AM232" s="275"/>
      <c r="AN232" s="275"/>
      <c r="AO232" s="275"/>
      <c r="AP232" s="275"/>
      <c r="AU232" s="276"/>
      <c r="BB232" s="266"/>
      <c r="BD232" s="266"/>
      <c r="BF232" s="266"/>
      <c r="BH232" s="266"/>
    </row>
    <row r="233" spans="4:60" s="262" customFormat="1" x14ac:dyDescent="0.25">
      <c r="D233" s="263"/>
      <c r="L233" s="274"/>
      <c r="AM233" s="275"/>
      <c r="AN233" s="275"/>
      <c r="AO233" s="275"/>
      <c r="AP233" s="275"/>
      <c r="AU233" s="276"/>
      <c r="BB233" s="266"/>
      <c r="BD233" s="266"/>
      <c r="BF233" s="266"/>
      <c r="BH233" s="266"/>
    </row>
    <row r="234" spans="4:60" s="262" customFormat="1" x14ac:dyDescent="0.25">
      <c r="D234" s="263"/>
      <c r="L234" s="274"/>
      <c r="AM234" s="275"/>
      <c r="AN234" s="275"/>
      <c r="AO234" s="275"/>
      <c r="AP234" s="275"/>
      <c r="AU234" s="276"/>
      <c r="BB234" s="266"/>
      <c r="BD234" s="266"/>
      <c r="BF234" s="266"/>
      <c r="BH234" s="266"/>
    </row>
    <row r="235" spans="4:60" s="262" customFormat="1" x14ac:dyDescent="0.25">
      <c r="D235" s="263"/>
      <c r="L235" s="274"/>
      <c r="AM235" s="275"/>
      <c r="AN235" s="275"/>
      <c r="AO235" s="275"/>
      <c r="AP235" s="275"/>
      <c r="AU235" s="276"/>
      <c r="BB235" s="266"/>
      <c r="BD235" s="266"/>
      <c r="BF235" s="266"/>
      <c r="BH235" s="266"/>
    </row>
    <row r="236" spans="4:60" s="262" customFormat="1" x14ac:dyDescent="0.25">
      <c r="D236" s="263"/>
      <c r="L236" s="274"/>
      <c r="AM236" s="275"/>
      <c r="AN236" s="275"/>
      <c r="AO236" s="275"/>
      <c r="AP236" s="275"/>
      <c r="AU236" s="276"/>
      <c r="BB236" s="266"/>
      <c r="BD236" s="266"/>
      <c r="BF236" s="266"/>
      <c r="BH236" s="266"/>
    </row>
    <row r="237" spans="4:60" s="262" customFormat="1" x14ac:dyDescent="0.25">
      <c r="D237" s="263"/>
      <c r="L237" s="274"/>
      <c r="AM237" s="275"/>
      <c r="AN237" s="275"/>
      <c r="AO237" s="275"/>
      <c r="AP237" s="275"/>
      <c r="AU237" s="276"/>
      <c r="BB237" s="266"/>
      <c r="BD237" s="266"/>
      <c r="BF237" s="266"/>
      <c r="BH237" s="266"/>
    </row>
    <row r="238" spans="4:60" s="262" customFormat="1" x14ac:dyDescent="0.25">
      <c r="D238" s="263"/>
      <c r="L238" s="274"/>
      <c r="AM238" s="275"/>
      <c r="AN238" s="275"/>
      <c r="AO238" s="275"/>
      <c r="AP238" s="275"/>
      <c r="AU238" s="276"/>
      <c r="BB238" s="266"/>
      <c r="BD238" s="266"/>
      <c r="BF238" s="266"/>
      <c r="BH238" s="266"/>
    </row>
    <row r="239" spans="4:60" s="262" customFormat="1" x14ac:dyDescent="0.25">
      <c r="D239" s="263"/>
      <c r="L239" s="274"/>
      <c r="AM239" s="275"/>
      <c r="AN239" s="275"/>
      <c r="AO239" s="275"/>
      <c r="AP239" s="275"/>
      <c r="AU239" s="276"/>
      <c r="BB239" s="266"/>
      <c r="BD239" s="266"/>
      <c r="BF239" s="266"/>
      <c r="BH239" s="266"/>
    </row>
    <row r="240" spans="4:60" s="262" customFormat="1" x14ac:dyDescent="0.25">
      <c r="D240" s="263"/>
      <c r="L240" s="274"/>
      <c r="AM240" s="275"/>
      <c r="AN240" s="275"/>
      <c r="AO240" s="275"/>
      <c r="AP240" s="275"/>
      <c r="AU240" s="276"/>
      <c r="BB240" s="266"/>
      <c r="BD240" s="266"/>
      <c r="BF240" s="266"/>
      <c r="BH240" s="266"/>
    </row>
    <row r="241" spans="4:60" s="262" customFormat="1" x14ac:dyDescent="0.25">
      <c r="D241" s="263"/>
      <c r="L241" s="274"/>
      <c r="AM241" s="275"/>
      <c r="AN241" s="275"/>
      <c r="AO241" s="275"/>
      <c r="AP241" s="275"/>
      <c r="AU241" s="276"/>
      <c r="BB241" s="266"/>
      <c r="BD241" s="266"/>
      <c r="BF241" s="266"/>
      <c r="BH241" s="266"/>
    </row>
    <row r="242" spans="4:60" s="262" customFormat="1" x14ac:dyDescent="0.25">
      <c r="D242" s="263"/>
      <c r="L242" s="274"/>
      <c r="AM242" s="275"/>
      <c r="AN242" s="275"/>
      <c r="AO242" s="275"/>
      <c r="AP242" s="275"/>
      <c r="AU242" s="276"/>
      <c r="BB242" s="266"/>
      <c r="BD242" s="266"/>
      <c r="BF242" s="266"/>
      <c r="BH242" s="266"/>
    </row>
    <row r="243" spans="4:60" s="262" customFormat="1" x14ac:dyDescent="0.25">
      <c r="D243" s="263"/>
      <c r="L243" s="274"/>
      <c r="AM243" s="275"/>
      <c r="AN243" s="275"/>
      <c r="AO243" s="275"/>
      <c r="AP243" s="275"/>
      <c r="AU243" s="276"/>
      <c r="BB243" s="266"/>
      <c r="BD243" s="266"/>
      <c r="BF243" s="266"/>
      <c r="BH243" s="266"/>
    </row>
    <row r="244" spans="4:60" s="262" customFormat="1" x14ac:dyDescent="0.25">
      <c r="D244" s="263"/>
      <c r="L244" s="274"/>
      <c r="AM244" s="275"/>
      <c r="AN244" s="275"/>
      <c r="AO244" s="275"/>
      <c r="AP244" s="275"/>
      <c r="AU244" s="276"/>
      <c r="BB244" s="266"/>
      <c r="BD244" s="266"/>
      <c r="BF244" s="266"/>
      <c r="BH244" s="266"/>
    </row>
    <row r="245" spans="4:60" s="262" customFormat="1" x14ac:dyDescent="0.25">
      <c r="D245" s="263"/>
      <c r="L245" s="274"/>
      <c r="AM245" s="275"/>
      <c r="AN245" s="275"/>
      <c r="AO245" s="275"/>
      <c r="AP245" s="275"/>
      <c r="AU245" s="276"/>
      <c r="BB245" s="266"/>
      <c r="BD245" s="266"/>
      <c r="BF245" s="266"/>
      <c r="BH245" s="266"/>
    </row>
    <row r="246" spans="4:60" s="262" customFormat="1" x14ac:dyDescent="0.25">
      <c r="D246" s="263"/>
      <c r="L246" s="274"/>
      <c r="AM246" s="275"/>
      <c r="AN246" s="275"/>
      <c r="AO246" s="275"/>
      <c r="AP246" s="275"/>
      <c r="AU246" s="276"/>
      <c r="BB246" s="266"/>
      <c r="BD246" s="266"/>
      <c r="BF246" s="266"/>
      <c r="BH246" s="266"/>
    </row>
    <row r="247" spans="4:60" s="262" customFormat="1" x14ac:dyDescent="0.25">
      <c r="D247" s="263"/>
      <c r="L247" s="274"/>
      <c r="AM247" s="275"/>
      <c r="AN247" s="275"/>
      <c r="AO247" s="275"/>
      <c r="AP247" s="275"/>
      <c r="AU247" s="276"/>
      <c r="BB247" s="266"/>
      <c r="BD247" s="266"/>
      <c r="BF247" s="266"/>
      <c r="BH247" s="266"/>
    </row>
    <row r="248" spans="4:60" s="262" customFormat="1" x14ac:dyDescent="0.25">
      <c r="D248" s="263"/>
      <c r="L248" s="274"/>
      <c r="AM248" s="275"/>
      <c r="AN248" s="275"/>
      <c r="AO248" s="275"/>
      <c r="AP248" s="275"/>
      <c r="AU248" s="276"/>
      <c r="BB248" s="266"/>
      <c r="BD248" s="266"/>
      <c r="BF248" s="266"/>
      <c r="BH248" s="266"/>
    </row>
    <row r="249" spans="4:60" s="262" customFormat="1" x14ac:dyDescent="0.25">
      <c r="D249" s="263"/>
      <c r="L249" s="274"/>
      <c r="AM249" s="275"/>
      <c r="AN249" s="275"/>
      <c r="AO249" s="275"/>
      <c r="AP249" s="275"/>
      <c r="AU249" s="276"/>
      <c r="BB249" s="266"/>
      <c r="BD249" s="266"/>
      <c r="BF249" s="266"/>
      <c r="BH249" s="266"/>
    </row>
    <row r="250" spans="4:60" s="262" customFormat="1" x14ac:dyDescent="0.25">
      <c r="D250" s="263"/>
      <c r="L250" s="274"/>
      <c r="AM250" s="275"/>
      <c r="AN250" s="275"/>
      <c r="AO250" s="275"/>
      <c r="AP250" s="275"/>
      <c r="AU250" s="276"/>
      <c r="BB250" s="266"/>
      <c r="BD250" s="266"/>
      <c r="BF250" s="266"/>
      <c r="BH250" s="266"/>
    </row>
    <row r="251" spans="4:60" s="262" customFormat="1" x14ac:dyDescent="0.25">
      <c r="D251" s="263"/>
      <c r="L251" s="274"/>
      <c r="AM251" s="275"/>
      <c r="AN251" s="275"/>
      <c r="AO251" s="275"/>
      <c r="AP251" s="275"/>
      <c r="AU251" s="276"/>
      <c r="BB251" s="266"/>
      <c r="BD251" s="266"/>
      <c r="BF251" s="266"/>
      <c r="BH251" s="266"/>
    </row>
    <row r="252" spans="4:60" s="262" customFormat="1" x14ac:dyDescent="0.25">
      <c r="D252" s="263"/>
      <c r="L252" s="274"/>
      <c r="AM252" s="275"/>
      <c r="AN252" s="275"/>
      <c r="AO252" s="275"/>
      <c r="AP252" s="275"/>
      <c r="AU252" s="276"/>
      <c r="BB252" s="266"/>
      <c r="BD252" s="266"/>
      <c r="BF252" s="266"/>
      <c r="BH252" s="266"/>
    </row>
    <row r="253" spans="4:60" s="262" customFormat="1" x14ac:dyDescent="0.25">
      <c r="D253" s="263"/>
      <c r="L253" s="274"/>
      <c r="AM253" s="275"/>
      <c r="AN253" s="275"/>
      <c r="AO253" s="275"/>
      <c r="AP253" s="275"/>
      <c r="AU253" s="276"/>
      <c r="BB253" s="266"/>
      <c r="BD253" s="266"/>
      <c r="BF253" s="266"/>
      <c r="BH253" s="266"/>
    </row>
    <row r="254" spans="4:60" s="262" customFormat="1" x14ac:dyDescent="0.25">
      <c r="D254" s="263"/>
      <c r="L254" s="274"/>
      <c r="AM254" s="275"/>
      <c r="AN254" s="275"/>
      <c r="AO254" s="275"/>
      <c r="AP254" s="275"/>
      <c r="AU254" s="276"/>
      <c r="BB254" s="266"/>
      <c r="BD254" s="266"/>
      <c r="BF254" s="266"/>
      <c r="BH254" s="266"/>
    </row>
    <row r="255" spans="4:60" s="262" customFormat="1" x14ac:dyDescent="0.25">
      <c r="D255" s="263"/>
      <c r="L255" s="274"/>
      <c r="AM255" s="275"/>
      <c r="AN255" s="275"/>
      <c r="AO255" s="275"/>
      <c r="AP255" s="275"/>
      <c r="AU255" s="276"/>
      <c r="BB255" s="266"/>
      <c r="BD255" s="266"/>
      <c r="BF255" s="266"/>
      <c r="BH255" s="266"/>
    </row>
    <row r="256" spans="4:60" s="262" customFormat="1" x14ac:dyDescent="0.25">
      <c r="D256" s="263"/>
      <c r="L256" s="274"/>
      <c r="AM256" s="275"/>
      <c r="AN256" s="275"/>
      <c r="AO256" s="275"/>
      <c r="AP256" s="275"/>
      <c r="AU256" s="276"/>
      <c r="BB256" s="266"/>
      <c r="BD256" s="266"/>
      <c r="BF256" s="266"/>
      <c r="BH256" s="266"/>
    </row>
    <row r="257" spans="4:60" s="262" customFormat="1" x14ac:dyDescent="0.25">
      <c r="D257" s="263"/>
      <c r="L257" s="274"/>
      <c r="AM257" s="275"/>
      <c r="AN257" s="275"/>
      <c r="AO257" s="275"/>
      <c r="AP257" s="275"/>
      <c r="AU257" s="276"/>
      <c r="BB257" s="266"/>
      <c r="BD257" s="266"/>
      <c r="BF257" s="266"/>
      <c r="BH257" s="266"/>
    </row>
    <row r="258" spans="4:60" s="262" customFormat="1" x14ac:dyDescent="0.25">
      <c r="D258" s="263"/>
      <c r="L258" s="274"/>
      <c r="AM258" s="275"/>
      <c r="AN258" s="275"/>
      <c r="AO258" s="275"/>
      <c r="AP258" s="275"/>
      <c r="AU258" s="276"/>
      <c r="BB258" s="266"/>
      <c r="BD258" s="266"/>
      <c r="BF258" s="266"/>
      <c r="BH258" s="266"/>
    </row>
    <row r="259" spans="4:60" s="262" customFormat="1" x14ac:dyDescent="0.25">
      <c r="D259" s="263"/>
      <c r="L259" s="274"/>
      <c r="AM259" s="275"/>
      <c r="AN259" s="275"/>
      <c r="AO259" s="275"/>
      <c r="AP259" s="275"/>
      <c r="AU259" s="276"/>
      <c r="BB259" s="266"/>
      <c r="BD259" s="266"/>
      <c r="BF259" s="266"/>
      <c r="BH259" s="266"/>
    </row>
    <row r="260" spans="4:60" s="262" customFormat="1" x14ac:dyDescent="0.25">
      <c r="D260" s="263"/>
      <c r="L260" s="274"/>
      <c r="AM260" s="275"/>
      <c r="AN260" s="275"/>
      <c r="AO260" s="275"/>
      <c r="AP260" s="275"/>
      <c r="AU260" s="276"/>
      <c r="BB260" s="266"/>
      <c r="BD260" s="266"/>
      <c r="BF260" s="266"/>
      <c r="BH260" s="266"/>
    </row>
    <row r="261" spans="4:60" s="262" customFormat="1" x14ac:dyDescent="0.25">
      <c r="D261" s="263"/>
      <c r="L261" s="274"/>
      <c r="AM261" s="275"/>
      <c r="AN261" s="275"/>
      <c r="AO261" s="275"/>
      <c r="AP261" s="275"/>
      <c r="AU261" s="276"/>
      <c r="BB261" s="266"/>
      <c r="BD261" s="266"/>
      <c r="BF261" s="266"/>
      <c r="BH261" s="266"/>
    </row>
    <row r="262" spans="4:60" s="262" customFormat="1" x14ac:dyDescent="0.25">
      <c r="D262" s="263"/>
      <c r="L262" s="274"/>
      <c r="AM262" s="275"/>
      <c r="AN262" s="275"/>
      <c r="AO262" s="275"/>
      <c r="AP262" s="275"/>
      <c r="AU262" s="276"/>
      <c r="BB262" s="266"/>
      <c r="BD262" s="266"/>
      <c r="BF262" s="266"/>
      <c r="BH262" s="266"/>
    </row>
    <row r="263" spans="4:60" s="262" customFormat="1" x14ac:dyDescent="0.25">
      <c r="D263" s="263"/>
      <c r="L263" s="274"/>
      <c r="AM263" s="275"/>
      <c r="AN263" s="275"/>
      <c r="AO263" s="275"/>
      <c r="AP263" s="275"/>
      <c r="AU263" s="276"/>
      <c r="BB263" s="266"/>
      <c r="BD263" s="266"/>
      <c r="BF263" s="266"/>
      <c r="BH263" s="266"/>
    </row>
    <row r="264" spans="4:60" s="262" customFormat="1" x14ac:dyDescent="0.25">
      <c r="D264" s="263"/>
      <c r="L264" s="274"/>
      <c r="AM264" s="275"/>
      <c r="AN264" s="275"/>
      <c r="AO264" s="275"/>
      <c r="AP264" s="275"/>
      <c r="AU264" s="276"/>
      <c r="BB264" s="266"/>
      <c r="BD264" s="266"/>
      <c r="BF264" s="266"/>
      <c r="BH264" s="266"/>
    </row>
    <row r="265" spans="4:60" s="262" customFormat="1" x14ac:dyDescent="0.25">
      <c r="D265" s="263"/>
      <c r="L265" s="274"/>
      <c r="AM265" s="275"/>
      <c r="AN265" s="275"/>
      <c r="AO265" s="275"/>
      <c r="AP265" s="275"/>
      <c r="AU265" s="276"/>
      <c r="BB265" s="266"/>
      <c r="BD265" s="266"/>
      <c r="BF265" s="266"/>
      <c r="BH265" s="266"/>
    </row>
    <row r="266" spans="4:60" s="262" customFormat="1" x14ac:dyDescent="0.25">
      <c r="D266" s="263"/>
      <c r="L266" s="274"/>
      <c r="AM266" s="275"/>
      <c r="AN266" s="275"/>
      <c r="AO266" s="275"/>
      <c r="AP266" s="275"/>
      <c r="AU266" s="276"/>
      <c r="BB266" s="266"/>
      <c r="BD266" s="266"/>
      <c r="BF266" s="266"/>
      <c r="BH266" s="266"/>
    </row>
    <row r="267" spans="4:60" s="262" customFormat="1" x14ac:dyDescent="0.25">
      <c r="D267" s="263"/>
      <c r="L267" s="274"/>
      <c r="AM267" s="275"/>
      <c r="AN267" s="275"/>
      <c r="AO267" s="275"/>
      <c r="AP267" s="275"/>
      <c r="AU267" s="276"/>
      <c r="BB267" s="266"/>
      <c r="BD267" s="266"/>
      <c r="BF267" s="266"/>
      <c r="BH267" s="266"/>
    </row>
    <row r="268" spans="4:60" s="262" customFormat="1" x14ac:dyDescent="0.25">
      <c r="D268" s="263"/>
      <c r="L268" s="274"/>
      <c r="AM268" s="275"/>
      <c r="AN268" s="275"/>
      <c r="AO268" s="275"/>
      <c r="AP268" s="275"/>
      <c r="AU268" s="276"/>
      <c r="BB268" s="266"/>
      <c r="BD268" s="266"/>
      <c r="BF268" s="266"/>
      <c r="BH268" s="266"/>
    </row>
    <row r="269" spans="4:60" s="262" customFormat="1" x14ac:dyDescent="0.25">
      <c r="D269" s="263"/>
      <c r="L269" s="274"/>
      <c r="AM269" s="275"/>
      <c r="AN269" s="275"/>
      <c r="AO269" s="275"/>
      <c r="AP269" s="275"/>
      <c r="AU269" s="276"/>
      <c r="BB269" s="266"/>
      <c r="BD269" s="266"/>
      <c r="BF269" s="266"/>
      <c r="BH269" s="266"/>
    </row>
    <row r="270" spans="4:60" s="262" customFormat="1" x14ac:dyDescent="0.25">
      <c r="D270" s="263"/>
      <c r="L270" s="274"/>
      <c r="AM270" s="275"/>
      <c r="AN270" s="275"/>
      <c r="AO270" s="275"/>
      <c r="AP270" s="275"/>
      <c r="AU270" s="276"/>
      <c r="BB270" s="266"/>
      <c r="BD270" s="266"/>
      <c r="BF270" s="266"/>
      <c r="BH270" s="266"/>
    </row>
    <row r="271" spans="4:60" s="262" customFormat="1" x14ac:dyDescent="0.25">
      <c r="D271" s="263"/>
      <c r="L271" s="274"/>
      <c r="AM271" s="275"/>
      <c r="AN271" s="275"/>
      <c r="AO271" s="275"/>
      <c r="AP271" s="275"/>
      <c r="AU271" s="276"/>
      <c r="BB271" s="266"/>
      <c r="BD271" s="266"/>
      <c r="BF271" s="266"/>
      <c r="BH271" s="266"/>
    </row>
    <row r="272" spans="4:60" s="262" customFormat="1" x14ac:dyDescent="0.25">
      <c r="D272" s="263"/>
      <c r="L272" s="274"/>
      <c r="AM272" s="275"/>
      <c r="AN272" s="275"/>
      <c r="AO272" s="275"/>
      <c r="AP272" s="275"/>
      <c r="AU272" s="276"/>
      <c r="BB272" s="266"/>
      <c r="BD272" s="266"/>
      <c r="BF272" s="266"/>
      <c r="BH272" s="266"/>
    </row>
    <row r="273" spans="4:60" s="262" customFormat="1" x14ac:dyDescent="0.25">
      <c r="D273" s="263"/>
      <c r="L273" s="274"/>
      <c r="AM273" s="275"/>
      <c r="AN273" s="275"/>
      <c r="AO273" s="275"/>
      <c r="AP273" s="275"/>
      <c r="AU273" s="276"/>
      <c r="BB273" s="266"/>
      <c r="BD273" s="266"/>
      <c r="BF273" s="266"/>
      <c r="BH273" s="266"/>
    </row>
    <row r="274" spans="4:60" s="262" customFormat="1" x14ac:dyDescent="0.25">
      <c r="D274" s="263"/>
      <c r="L274" s="274"/>
      <c r="AM274" s="275"/>
      <c r="AN274" s="275"/>
      <c r="AO274" s="275"/>
      <c r="AP274" s="275"/>
      <c r="AU274" s="276"/>
      <c r="BB274" s="266"/>
      <c r="BD274" s="266"/>
      <c r="BF274" s="266"/>
      <c r="BH274" s="266"/>
    </row>
    <row r="275" spans="4:60" s="262" customFormat="1" x14ac:dyDescent="0.25">
      <c r="D275" s="263"/>
      <c r="L275" s="274"/>
      <c r="AM275" s="275"/>
      <c r="AN275" s="275"/>
      <c r="AO275" s="275"/>
      <c r="AP275" s="275"/>
      <c r="AU275" s="276"/>
      <c r="BB275" s="266"/>
      <c r="BD275" s="266"/>
      <c r="BF275" s="266"/>
      <c r="BH275" s="266"/>
    </row>
    <row r="276" spans="4:60" s="262" customFormat="1" x14ac:dyDescent="0.25">
      <c r="D276" s="263"/>
      <c r="L276" s="274"/>
      <c r="AM276" s="275"/>
      <c r="AN276" s="275"/>
      <c r="AO276" s="275"/>
      <c r="AP276" s="275"/>
      <c r="AU276" s="276"/>
      <c r="BB276" s="266"/>
      <c r="BD276" s="266"/>
      <c r="BF276" s="266"/>
      <c r="BH276" s="266"/>
    </row>
    <row r="277" spans="4:60" s="262" customFormat="1" x14ac:dyDescent="0.25">
      <c r="D277" s="263"/>
      <c r="L277" s="274"/>
      <c r="AM277" s="275"/>
      <c r="AN277" s="275"/>
      <c r="AO277" s="275"/>
      <c r="AP277" s="275"/>
      <c r="AU277" s="276"/>
      <c r="BB277" s="266"/>
      <c r="BD277" s="266"/>
      <c r="BF277" s="266"/>
      <c r="BH277" s="266"/>
    </row>
    <row r="278" spans="4:60" s="262" customFormat="1" x14ac:dyDescent="0.25">
      <c r="D278" s="263"/>
      <c r="L278" s="274"/>
      <c r="AM278" s="275"/>
      <c r="AN278" s="275"/>
      <c r="AO278" s="275"/>
      <c r="AP278" s="275"/>
      <c r="AU278" s="276"/>
      <c r="BB278" s="266"/>
      <c r="BD278" s="266"/>
      <c r="BF278" s="266"/>
      <c r="BH278" s="266"/>
    </row>
    <row r="279" spans="4:60" s="262" customFormat="1" x14ac:dyDescent="0.25">
      <c r="D279" s="263"/>
      <c r="L279" s="274"/>
      <c r="AM279" s="275"/>
      <c r="AN279" s="275"/>
      <c r="AO279" s="275"/>
      <c r="AP279" s="275"/>
      <c r="AU279" s="276"/>
      <c r="BB279" s="266"/>
      <c r="BD279" s="266"/>
      <c r="BF279" s="266"/>
      <c r="BH279" s="266"/>
    </row>
    <row r="280" spans="4:60" s="262" customFormat="1" x14ac:dyDescent="0.25">
      <c r="D280" s="263"/>
      <c r="L280" s="274"/>
      <c r="AM280" s="275"/>
      <c r="AN280" s="275"/>
      <c r="AO280" s="275"/>
      <c r="AP280" s="275"/>
      <c r="AU280" s="276"/>
      <c r="BB280" s="266"/>
      <c r="BD280" s="266"/>
      <c r="BF280" s="266"/>
      <c r="BH280" s="266"/>
    </row>
    <row r="281" spans="4:60" s="262" customFormat="1" x14ac:dyDescent="0.25">
      <c r="D281" s="263"/>
      <c r="L281" s="274"/>
      <c r="AM281" s="275"/>
      <c r="AN281" s="275"/>
      <c r="AO281" s="275"/>
      <c r="AP281" s="275"/>
      <c r="AU281" s="276"/>
      <c r="BB281" s="266"/>
      <c r="BD281" s="266"/>
      <c r="BF281" s="266"/>
      <c r="BH281" s="266"/>
    </row>
    <row r="282" spans="4:60" s="262" customFormat="1" x14ac:dyDescent="0.25">
      <c r="D282" s="263"/>
      <c r="L282" s="274"/>
      <c r="AM282" s="275"/>
      <c r="AN282" s="275"/>
      <c r="AO282" s="275"/>
      <c r="AP282" s="275"/>
      <c r="AU282" s="276"/>
      <c r="BB282" s="266"/>
      <c r="BD282" s="266"/>
      <c r="BF282" s="266"/>
      <c r="BH282" s="266"/>
    </row>
    <row r="283" spans="4:60" s="262" customFormat="1" x14ac:dyDescent="0.25">
      <c r="D283" s="263"/>
      <c r="L283" s="274"/>
      <c r="AM283" s="275"/>
      <c r="AN283" s="275"/>
      <c r="AO283" s="275"/>
      <c r="AP283" s="275"/>
      <c r="AU283" s="276"/>
      <c r="BB283" s="266"/>
      <c r="BD283" s="266"/>
      <c r="BF283" s="266"/>
      <c r="BH283" s="266"/>
    </row>
    <row r="284" spans="4:60" s="262" customFormat="1" x14ac:dyDescent="0.25">
      <c r="D284" s="263"/>
      <c r="L284" s="274"/>
      <c r="AM284" s="275"/>
      <c r="AN284" s="275"/>
      <c r="AO284" s="275"/>
      <c r="AP284" s="275"/>
      <c r="AU284" s="276"/>
      <c r="BB284" s="266"/>
      <c r="BD284" s="266"/>
      <c r="BF284" s="266"/>
      <c r="BH284" s="266"/>
    </row>
    <row r="285" spans="4:60" s="262" customFormat="1" x14ac:dyDescent="0.25">
      <c r="D285" s="263"/>
      <c r="L285" s="274"/>
      <c r="AM285" s="275"/>
      <c r="AN285" s="275"/>
      <c r="AO285" s="275"/>
      <c r="AP285" s="275"/>
      <c r="AU285" s="276"/>
      <c r="BB285" s="266"/>
      <c r="BD285" s="266"/>
      <c r="BF285" s="266"/>
      <c r="BH285" s="266"/>
    </row>
    <row r="286" spans="4:60" s="262" customFormat="1" x14ac:dyDescent="0.25">
      <c r="D286" s="263"/>
      <c r="L286" s="274"/>
      <c r="AM286" s="275"/>
      <c r="AN286" s="275"/>
      <c r="AO286" s="275"/>
      <c r="AP286" s="275"/>
      <c r="AU286" s="276"/>
      <c r="BB286" s="266"/>
      <c r="BD286" s="266"/>
      <c r="BF286" s="266"/>
      <c r="BH286" s="266"/>
    </row>
    <row r="287" spans="4:60" s="262" customFormat="1" x14ac:dyDescent="0.25">
      <c r="D287" s="263"/>
      <c r="L287" s="274"/>
      <c r="AM287" s="275"/>
      <c r="AN287" s="275"/>
      <c r="AO287" s="275"/>
      <c r="AP287" s="275"/>
      <c r="AU287" s="276"/>
      <c r="BB287" s="266"/>
      <c r="BD287" s="266"/>
      <c r="BF287" s="266"/>
      <c r="BH287" s="266"/>
    </row>
    <row r="288" spans="4:60" s="262" customFormat="1" x14ac:dyDescent="0.25">
      <c r="D288" s="263"/>
      <c r="L288" s="274"/>
      <c r="AM288" s="275"/>
      <c r="AN288" s="275"/>
      <c r="AO288" s="275"/>
      <c r="AP288" s="275"/>
      <c r="AU288" s="276"/>
      <c r="BB288" s="266"/>
      <c r="BD288" s="266"/>
      <c r="BF288" s="266"/>
      <c r="BH288" s="266"/>
    </row>
    <row r="289" spans="4:60" s="262" customFormat="1" x14ac:dyDescent="0.25">
      <c r="D289" s="263"/>
      <c r="L289" s="274"/>
      <c r="AM289" s="275"/>
      <c r="AN289" s="275"/>
      <c r="AO289" s="275"/>
      <c r="AP289" s="275"/>
      <c r="AU289" s="276"/>
      <c r="BB289" s="266"/>
      <c r="BD289" s="266"/>
      <c r="BF289" s="266"/>
      <c r="BH289" s="266"/>
    </row>
    <row r="290" spans="4:60" s="262" customFormat="1" x14ac:dyDescent="0.25">
      <c r="D290" s="263"/>
      <c r="L290" s="274"/>
      <c r="AM290" s="275"/>
      <c r="AN290" s="275"/>
      <c r="AO290" s="275"/>
      <c r="AP290" s="275"/>
      <c r="AU290" s="276"/>
      <c r="BB290" s="266"/>
      <c r="BD290" s="266"/>
      <c r="BF290" s="266"/>
      <c r="BH290" s="266"/>
    </row>
    <row r="291" spans="4:60" s="262" customFormat="1" x14ac:dyDescent="0.25">
      <c r="D291" s="263"/>
      <c r="L291" s="274"/>
      <c r="AM291" s="275"/>
      <c r="AN291" s="275"/>
      <c r="AO291" s="275"/>
      <c r="AP291" s="275"/>
      <c r="AU291" s="276"/>
      <c r="BB291" s="266"/>
      <c r="BD291" s="266"/>
      <c r="BF291" s="266"/>
      <c r="BH291" s="266"/>
    </row>
    <row r="292" spans="4:60" s="262" customFormat="1" x14ac:dyDescent="0.25">
      <c r="D292" s="263"/>
      <c r="L292" s="274"/>
      <c r="AM292" s="275"/>
      <c r="AN292" s="275"/>
      <c r="AO292" s="275"/>
      <c r="AP292" s="275"/>
      <c r="AU292" s="276"/>
      <c r="BB292" s="266"/>
      <c r="BD292" s="266"/>
      <c r="BF292" s="266"/>
      <c r="BH292" s="266"/>
    </row>
    <row r="293" spans="4:60" s="262" customFormat="1" x14ac:dyDescent="0.25">
      <c r="D293" s="263"/>
      <c r="L293" s="274"/>
      <c r="AM293" s="275"/>
      <c r="AN293" s="275"/>
      <c r="AO293" s="275"/>
      <c r="AP293" s="275"/>
      <c r="AU293" s="276"/>
      <c r="BB293" s="266"/>
      <c r="BD293" s="266"/>
      <c r="BF293" s="266"/>
      <c r="BH293" s="266"/>
    </row>
    <row r="294" spans="4:60" s="262" customFormat="1" x14ac:dyDescent="0.25">
      <c r="D294" s="263"/>
      <c r="L294" s="274"/>
      <c r="AM294" s="275"/>
      <c r="AN294" s="275"/>
      <c r="AO294" s="275"/>
      <c r="AP294" s="275"/>
      <c r="AU294" s="276"/>
      <c r="BB294" s="266"/>
      <c r="BD294" s="266"/>
      <c r="BF294" s="266"/>
      <c r="BH294" s="266"/>
    </row>
    <row r="295" spans="4:60" s="262" customFormat="1" x14ac:dyDescent="0.25">
      <c r="D295" s="263"/>
      <c r="L295" s="274"/>
      <c r="AM295" s="275"/>
      <c r="AN295" s="275"/>
      <c r="AO295" s="275"/>
      <c r="AP295" s="275"/>
      <c r="AU295" s="276"/>
      <c r="BB295" s="266"/>
      <c r="BD295" s="266"/>
      <c r="BF295" s="266"/>
      <c r="BH295" s="266"/>
    </row>
    <row r="296" spans="4:60" s="262" customFormat="1" x14ac:dyDescent="0.25">
      <c r="D296" s="263"/>
      <c r="L296" s="274"/>
      <c r="AM296" s="275"/>
      <c r="AN296" s="275"/>
      <c r="AO296" s="275"/>
      <c r="AP296" s="275"/>
      <c r="AU296" s="276"/>
      <c r="BB296" s="266"/>
      <c r="BD296" s="266"/>
      <c r="BF296" s="266"/>
      <c r="BH296" s="266"/>
    </row>
    <row r="297" spans="4:60" s="262" customFormat="1" x14ac:dyDescent="0.25">
      <c r="D297" s="263"/>
      <c r="L297" s="274"/>
      <c r="AM297" s="275"/>
      <c r="AN297" s="275"/>
      <c r="AO297" s="275"/>
      <c r="AP297" s="275"/>
      <c r="AU297" s="276"/>
      <c r="BB297" s="266"/>
      <c r="BD297" s="266"/>
      <c r="BF297" s="266"/>
      <c r="BH297" s="266"/>
    </row>
    <row r="298" spans="4:60" s="262" customFormat="1" x14ac:dyDescent="0.25">
      <c r="D298" s="263"/>
      <c r="L298" s="274"/>
      <c r="AM298" s="275"/>
      <c r="AN298" s="275"/>
      <c r="AO298" s="275"/>
      <c r="AP298" s="275"/>
      <c r="AU298" s="276"/>
      <c r="BB298" s="266"/>
      <c r="BD298" s="266"/>
      <c r="BF298" s="266"/>
      <c r="BH298" s="266"/>
    </row>
    <row r="299" spans="4:60" s="262" customFormat="1" x14ac:dyDescent="0.25">
      <c r="D299" s="263"/>
      <c r="L299" s="274"/>
      <c r="AM299" s="275"/>
      <c r="AN299" s="275"/>
      <c r="AO299" s="275"/>
      <c r="AP299" s="275"/>
      <c r="AU299" s="276"/>
      <c r="BB299" s="266"/>
      <c r="BD299" s="266"/>
      <c r="BF299" s="266"/>
      <c r="BH299" s="266"/>
    </row>
    <row r="300" spans="4:60" s="262" customFormat="1" x14ac:dyDescent="0.25">
      <c r="D300" s="263"/>
      <c r="L300" s="274"/>
      <c r="AM300" s="275"/>
      <c r="AN300" s="275"/>
      <c r="AO300" s="275"/>
      <c r="AP300" s="275"/>
      <c r="AU300" s="276"/>
      <c r="BB300" s="266"/>
      <c r="BD300" s="266"/>
      <c r="BF300" s="266"/>
      <c r="BH300" s="266"/>
    </row>
    <row r="301" spans="4:60" s="262" customFormat="1" x14ac:dyDescent="0.25">
      <c r="D301" s="263"/>
      <c r="L301" s="274"/>
      <c r="AM301" s="275"/>
      <c r="AN301" s="275"/>
      <c r="AO301" s="275"/>
      <c r="AP301" s="275"/>
      <c r="AU301" s="276"/>
      <c r="BB301" s="266"/>
      <c r="BD301" s="266"/>
      <c r="BF301" s="266"/>
      <c r="BH301" s="266"/>
    </row>
    <row r="302" spans="4:60" s="262" customFormat="1" x14ac:dyDescent="0.25">
      <c r="D302" s="263"/>
      <c r="L302" s="274"/>
      <c r="AM302" s="275"/>
      <c r="AN302" s="275"/>
      <c r="AO302" s="275"/>
      <c r="AP302" s="275"/>
      <c r="AU302" s="276"/>
      <c r="BB302" s="266"/>
      <c r="BD302" s="266"/>
      <c r="BF302" s="266"/>
      <c r="BH302" s="266"/>
    </row>
    <row r="303" spans="4:60" s="262" customFormat="1" x14ac:dyDescent="0.25">
      <c r="D303" s="263"/>
      <c r="L303" s="274"/>
      <c r="AM303" s="275"/>
      <c r="AN303" s="275"/>
      <c r="AO303" s="275"/>
      <c r="AP303" s="275"/>
      <c r="AU303" s="276"/>
      <c r="BB303" s="266"/>
      <c r="BD303" s="266"/>
      <c r="BF303" s="266"/>
      <c r="BH303" s="266"/>
    </row>
    <row r="304" spans="4:60" s="262" customFormat="1" x14ac:dyDescent="0.25">
      <c r="D304" s="263"/>
      <c r="L304" s="274"/>
      <c r="AM304" s="275"/>
      <c r="AN304" s="275"/>
      <c r="AO304" s="275"/>
      <c r="AP304" s="275"/>
      <c r="AU304" s="276"/>
      <c r="BB304" s="266"/>
      <c r="BD304" s="266"/>
      <c r="BF304" s="266"/>
      <c r="BH304" s="266"/>
    </row>
    <row r="305" spans="4:60" s="262" customFormat="1" x14ac:dyDescent="0.25">
      <c r="D305" s="263"/>
      <c r="L305" s="274"/>
      <c r="AM305" s="275"/>
      <c r="AN305" s="275"/>
      <c r="AO305" s="275"/>
      <c r="AP305" s="275"/>
      <c r="AU305" s="276"/>
      <c r="BB305" s="266"/>
      <c r="BD305" s="266"/>
      <c r="BF305" s="266"/>
      <c r="BH305" s="266"/>
    </row>
    <row r="306" spans="4:60" s="262" customFormat="1" x14ac:dyDescent="0.25">
      <c r="D306" s="263"/>
      <c r="L306" s="274"/>
      <c r="AM306" s="275"/>
      <c r="AN306" s="275"/>
      <c r="AO306" s="275"/>
      <c r="AP306" s="275"/>
      <c r="AU306" s="276"/>
      <c r="BB306" s="266"/>
      <c r="BD306" s="266"/>
      <c r="BF306" s="266"/>
      <c r="BH306" s="266"/>
    </row>
    <row r="307" spans="4:60" s="262" customFormat="1" x14ac:dyDescent="0.25">
      <c r="D307" s="263"/>
      <c r="L307" s="274"/>
      <c r="AM307" s="275"/>
      <c r="AN307" s="275"/>
      <c r="AO307" s="275"/>
      <c r="AP307" s="275"/>
      <c r="AU307" s="276"/>
      <c r="BB307" s="266"/>
      <c r="BD307" s="266"/>
      <c r="BF307" s="266"/>
      <c r="BH307" s="266"/>
    </row>
    <row r="308" spans="4:60" s="262" customFormat="1" x14ac:dyDescent="0.25">
      <c r="D308" s="263"/>
      <c r="L308" s="274"/>
      <c r="AM308" s="275"/>
      <c r="AN308" s="275"/>
      <c r="AO308" s="275"/>
      <c r="AP308" s="275"/>
      <c r="AU308" s="276"/>
      <c r="BB308" s="266"/>
      <c r="BD308" s="266"/>
      <c r="BF308" s="266"/>
      <c r="BH308" s="266"/>
    </row>
    <row r="309" spans="4:60" s="262" customFormat="1" x14ac:dyDescent="0.25">
      <c r="D309" s="263"/>
      <c r="L309" s="274"/>
      <c r="AM309" s="275"/>
      <c r="AN309" s="275"/>
      <c r="AO309" s="275"/>
      <c r="AP309" s="275"/>
      <c r="AU309" s="276"/>
      <c r="BB309" s="266"/>
      <c r="BD309" s="266"/>
      <c r="BF309" s="266"/>
      <c r="BH309" s="266"/>
    </row>
    <row r="310" spans="4:60" s="262" customFormat="1" x14ac:dyDescent="0.25">
      <c r="D310" s="263"/>
      <c r="L310" s="274"/>
      <c r="AM310" s="275"/>
      <c r="AN310" s="275"/>
      <c r="AO310" s="275"/>
      <c r="AP310" s="275"/>
      <c r="AU310" s="276"/>
      <c r="BB310" s="266"/>
      <c r="BD310" s="266"/>
      <c r="BF310" s="266"/>
      <c r="BH310" s="266"/>
    </row>
    <row r="311" spans="4:60" s="262" customFormat="1" x14ac:dyDescent="0.25">
      <c r="D311" s="263"/>
      <c r="L311" s="274"/>
      <c r="AM311" s="275"/>
      <c r="AN311" s="275"/>
      <c r="AO311" s="275"/>
      <c r="AP311" s="275"/>
      <c r="AU311" s="276"/>
      <c r="BB311" s="266"/>
      <c r="BD311" s="266"/>
      <c r="BF311" s="266"/>
      <c r="BH311" s="266"/>
    </row>
    <row r="312" spans="4:60" s="262" customFormat="1" x14ac:dyDescent="0.25">
      <c r="D312" s="263"/>
      <c r="L312" s="274"/>
      <c r="AM312" s="275"/>
      <c r="AN312" s="275"/>
      <c r="AO312" s="275"/>
      <c r="AP312" s="275"/>
      <c r="AU312" s="276"/>
      <c r="BB312" s="266"/>
      <c r="BD312" s="266"/>
      <c r="BF312" s="266"/>
      <c r="BH312" s="266"/>
    </row>
    <row r="313" spans="4:60" s="262" customFormat="1" x14ac:dyDescent="0.25">
      <c r="D313" s="263"/>
      <c r="L313" s="274"/>
      <c r="AM313" s="275"/>
      <c r="AN313" s="275"/>
      <c r="AO313" s="275"/>
      <c r="AP313" s="275"/>
      <c r="AU313" s="276"/>
      <c r="BB313" s="266"/>
      <c r="BD313" s="266"/>
      <c r="BF313" s="266"/>
      <c r="BH313" s="266"/>
    </row>
    <row r="314" spans="4:60" s="262" customFormat="1" x14ac:dyDescent="0.25">
      <c r="D314" s="263"/>
      <c r="L314" s="274"/>
      <c r="AM314" s="275"/>
      <c r="AN314" s="275"/>
      <c r="AO314" s="275"/>
      <c r="AP314" s="275"/>
      <c r="AU314" s="276"/>
      <c r="BB314" s="266"/>
      <c r="BD314" s="266"/>
      <c r="BF314" s="266"/>
      <c r="BH314" s="266"/>
    </row>
    <row r="315" spans="4:60" s="262" customFormat="1" x14ac:dyDescent="0.25">
      <c r="D315" s="263"/>
      <c r="L315" s="274"/>
      <c r="AM315" s="275"/>
      <c r="AN315" s="275"/>
      <c r="AO315" s="275"/>
      <c r="AP315" s="275"/>
      <c r="AU315" s="276"/>
      <c r="BB315" s="266"/>
      <c r="BD315" s="266"/>
      <c r="BF315" s="266"/>
      <c r="BH315" s="266"/>
    </row>
    <row r="316" spans="4:60" s="262" customFormat="1" x14ac:dyDescent="0.25">
      <c r="D316" s="263"/>
      <c r="L316" s="274"/>
      <c r="AM316" s="275"/>
      <c r="AN316" s="275"/>
      <c r="AO316" s="275"/>
      <c r="AP316" s="275"/>
      <c r="AU316" s="276"/>
      <c r="BB316" s="266"/>
      <c r="BD316" s="266"/>
      <c r="BF316" s="266"/>
      <c r="BH316" s="266"/>
    </row>
    <row r="317" spans="4:60" s="262" customFormat="1" x14ac:dyDescent="0.25">
      <c r="D317" s="263"/>
      <c r="L317" s="274"/>
      <c r="AM317" s="275"/>
      <c r="AN317" s="275"/>
      <c r="AO317" s="275"/>
      <c r="AP317" s="275"/>
      <c r="AU317" s="276"/>
      <c r="BB317" s="266"/>
      <c r="BD317" s="266"/>
      <c r="BF317" s="266"/>
      <c r="BH317" s="266"/>
    </row>
    <row r="318" spans="4:60" s="262" customFormat="1" x14ac:dyDescent="0.25">
      <c r="D318" s="263"/>
      <c r="L318" s="274"/>
      <c r="AM318" s="275"/>
      <c r="AN318" s="275"/>
      <c r="AO318" s="275"/>
      <c r="AP318" s="275"/>
      <c r="AU318" s="276"/>
      <c r="BB318" s="266"/>
      <c r="BD318" s="266"/>
      <c r="BF318" s="266"/>
      <c r="BH318" s="266"/>
    </row>
    <row r="319" spans="4:60" s="262" customFormat="1" x14ac:dyDescent="0.25">
      <c r="D319" s="263"/>
      <c r="L319" s="274"/>
      <c r="AM319" s="275"/>
      <c r="AN319" s="275"/>
      <c r="AO319" s="275"/>
      <c r="AP319" s="275"/>
      <c r="AU319" s="276"/>
      <c r="BB319" s="266"/>
      <c r="BD319" s="266"/>
      <c r="BF319" s="266"/>
      <c r="BH319" s="266"/>
    </row>
    <row r="320" spans="4:60" s="262" customFormat="1" x14ac:dyDescent="0.25">
      <c r="D320" s="263"/>
      <c r="L320" s="274"/>
      <c r="AM320" s="275"/>
      <c r="AN320" s="275"/>
      <c r="AO320" s="275"/>
      <c r="AP320" s="275"/>
      <c r="AU320" s="276"/>
      <c r="BB320" s="266"/>
      <c r="BD320" s="266"/>
      <c r="BF320" s="266"/>
      <c r="BH320" s="266"/>
    </row>
    <row r="321" spans="4:60" s="262" customFormat="1" x14ac:dyDescent="0.25">
      <c r="D321" s="263"/>
      <c r="L321" s="274"/>
      <c r="AM321" s="275"/>
      <c r="AN321" s="275"/>
      <c r="AO321" s="275"/>
      <c r="AP321" s="275"/>
      <c r="AU321" s="276"/>
      <c r="BB321" s="266"/>
      <c r="BD321" s="266"/>
      <c r="BF321" s="266"/>
      <c r="BH321" s="266"/>
    </row>
    <row r="322" spans="4:60" s="262" customFormat="1" x14ac:dyDescent="0.25">
      <c r="D322" s="263"/>
      <c r="L322" s="274"/>
      <c r="AM322" s="275"/>
      <c r="AN322" s="275"/>
      <c r="AO322" s="275"/>
      <c r="AP322" s="275"/>
      <c r="AU322" s="276"/>
      <c r="BB322" s="266"/>
      <c r="BD322" s="266"/>
      <c r="BF322" s="266"/>
      <c r="BH322" s="266"/>
    </row>
    <row r="323" spans="4:60" s="262" customFormat="1" x14ac:dyDescent="0.25">
      <c r="D323" s="263"/>
      <c r="L323" s="274"/>
      <c r="AM323" s="275"/>
      <c r="AN323" s="275"/>
      <c r="AO323" s="275"/>
      <c r="AP323" s="275"/>
      <c r="AU323" s="276"/>
      <c r="BB323" s="266"/>
      <c r="BD323" s="266"/>
      <c r="BF323" s="266"/>
      <c r="BH323" s="266"/>
    </row>
    <row r="324" spans="4:60" s="262" customFormat="1" x14ac:dyDescent="0.25">
      <c r="D324" s="263"/>
      <c r="L324" s="274"/>
      <c r="AM324" s="275"/>
      <c r="AN324" s="275"/>
      <c r="AO324" s="275"/>
      <c r="AP324" s="275"/>
      <c r="AU324" s="276"/>
      <c r="BB324" s="266"/>
      <c r="BD324" s="266"/>
      <c r="BF324" s="266"/>
      <c r="BH324" s="266"/>
    </row>
    <row r="325" spans="4:60" s="262" customFormat="1" x14ac:dyDescent="0.25">
      <c r="D325" s="263"/>
      <c r="L325" s="274"/>
      <c r="AM325" s="275"/>
      <c r="AN325" s="275"/>
      <c r="AO325" s="275"/>
      <c r="AP325" s="275"/>
      <c r="AU325" s="276"/>
      <c r="BB325" s="266"/>
      <c r="BD325" s="266"/>
      <c r="BF325" s="266"/>
      <c r="BH325" s="266"/>
    </row>
    <row r="326" spans="4:60" s="262" customFormat="1" x14ac:dyDescent="0.25">
      <c r="D326" s="263"/>
      <c r="L326" s="274"/>
      <c r="AM326" s="275"/>
      <c r="AN326" s="275"/>
      <c r="AO326" s="275"/>
      <c r="AP326" s="275"/>
      <c r="AU326" s="276"/>
      <c r="BB326" s="266"/>
      <c r="BD326" s="266"/>
      <c r="BF326" s="266"/>
      <c r="BH326" s="266"/>
    </row>
    <row r="327" spans="4:60" s="262" customFormat="1" x14ac:dyDescent="0.25">
      <c r="D327" s="263"/>
      <c r="L327" s="274"/>
      <c r="AM327" s="275"/>
      <c r="AN327" s="275"/>
      <c r="AO327" s="275"/>
      <c r="AP327" s="275"/>
      <c r="AU327" s="276"/>
      <c r="BB327" s="266"/>
      <c r="BD327" s="266"/>
      <c r="BF327" s="266"/>
      <c r="BH327" s="266"/>
    </row>
    <row r="328" spans="4:60" s="262" customFormat="1" x14ac:dyDescent="0.25">
      <c r="D328" s="263"/>
      <c r="L328" s="274"/>
      <c r="AM328" s="275"/>
      <c r="AN328" s="275"/>
      <c r="AO328" s="275"/>
      <c r="AP328" s="275"/>
      <c r="AU328" s="276"/>
      <c r="BB328" s="266"/>
      <c r="BD328" s="266"/>
      <c r="BF328" s="266"/>
      <c r="BH328" s="266"/>
    </row>
    <row r="329" spans="4:60" s="262" customFormat="1" x14ac:dyDescent="0.25">
      <c r="D329" s="263"/>
      <c r="L329" s="274"/>
      <c r="AM329" s="275"/>
      <c r="AN329" s="275"/>
      <c r="AO329" s="275"/>
      <c r="AP329" s="275"/>
      <c r="AU329" s="276"/>
      <c r="BB329" s="266"/>
      <c r="BD329" s="266"/>
      <c r="BF329" s="266"/>
      <c r="BH329" s="266"/>
    </row>
    <row r="330" spans="4:60" s="262" customFormat="1" x14ac:dyDescent="0.25">
      <c r="D330" s="263"/>
      <c r="L330" s="274"/>
      <c r="AM330" s="275"/>
      <c r="AN330" s="275"/>
      <c r="AO330" s="275"/>
      <c r="AP330" s="275"/>
      <c r="AU330" s="276"/>
      <c r="BB330" s="266"/>
      <c r="BD330" s="266"/>
      <c r="BF330" s="266"/>
      <c r="BH330" s="266"/>
    </row>
    <row r="331" spans="4:60" s="262" customFormat="1" x14ac:dyDescent="0.25">
      <c r="D331" s="263"/>
      <c r="L331" s="274"/>
      <c r="AM331" s="275"/>
      <c r="AN331" s="275"/>
      <c r="AO331" s="275"/>
      <c r="AP331" s="275"/>
      <c r="AU331" s="276"/>
      <c r="BB331" s="266"/>
      <c r="BD331" s="266"/>
      <c r="BF331" s="266"/>
      <c r="BH331" s="266"/>
    </row>
    <row r="332" spans="4:60" s="262" customFormat="1" x14ac:dyDescent="0.25">
      <c r="D332" s="263"/>
      <c r="L332" s="274"/>
      <c r="AM332" s="275"/>
      <c r="AN332" s="275"/>
      <c r="AO332" s="275"/>
      <c r="AP332" s="275"/>
      <c r="AU332" s="276"/>
      <c r="BB332" s="266"/>
      <c r="BD332" s="266"/>
      <c r="BF332" s="266"/>
      <c r="BH332" s="266"/>
    </row>
    <row r="333" spans="4:60" s="262" customFormat="1" x14ac:dyDescent="0.25">
      <c r="D333" s="263"/>
      <c r="L333" s="274"/>
      <c r="AM333" s="275"/>
      <c r="AN333" s="275"/>
      <c r="AO333" s="275"/>
      <c r="AP333" s="275"/>
      <c r="AU333" s="276"/>
      <c r="BB333" s="266"/>
      <c r="BD333" s="266"/>
      <c r="BF333" s="266"/>
      <c r="BH333" s="266"/>
    </row>
    <row r="334" spans="4:60" s="262" customFormat="1" x14ac:dyDescent="0.25">
      <c r="D334" s="263"/>
      <c r="L334" s="274"/>
      <c r="AM334" s="275"/>
      <c r="AN334" s="275"/>
      <c r="AO334" s="275"/>
      <c r="AP334" s="275"/>
      <c r="AU334" s="276"/>
      <c r="BB334" s="266"/>
      <c r="BD334" s="266"/>
      <c r="BF334" s="266"/>
      <c r="BH334" s="266"/>
    </row>
    <row r="335" spans="4:60" s="262" customFormat="1" x14ac:dyDescent="0.25">
      <c r="D335" s="263"/>
      <c r="L335" s="274"/>
      <c r="AM335" s="275"/>
      <c r="AN335" s="275"/>
      <c r="AO335" s="275"/>
      <c r="AP335" s="275"/>
      <c r="AU335" s="276"/>
      <c r="BB335" s="266"/>
      <c r="BD335" s="266"/>
      <c r="BF335" s="266"/>
      <c r="BH335" s="266"/>
    </row>
    <row r="336" spans="4:60" s="262" customFormat="1" x14ac:dyDescent="0.25">
      <c r="D336" s="263"/>
      <c r="L336" s="274"/>
      <c r="AM336" s="275"/>
      <c r="AN336" s="275"/>
      <c r="AO336" s="275"/>
      <c r="AP336" s="275"/>
      <c r="AU336" s="276"/>
      <c r="BB336" s="266"/>
      <c r="BD336" s="266"/>
      <c r="BF336" s="266"/>
      <c r="BH336" s="266"/>
    </row>
    <row r="337" spans="4:60" s="262" customFormat="1" x14ac:dyDescent="0.25">
      <c r="D337" s="263"/>
      <c r="L337" s="274"/>
      <c r="AM337" s="275"/>
      <c r="AN337" s="275"/>
      <c r="AO337" s="275"/>
      <c r="AP337" s="275"/>
      <c r="AU337" s="276"/>
      <c r="BB337" s="266"/>
      <c r="BD337" s="266"/>
      <c r="BF337" s="266"/>
      <c r="BH337" s="266"/>
    </row>
    <row r="338" spans="4:60" s="262" customFormat="1" x14ac:dyDescent="0.25">
      <c r="D338" s="263"/>
      <c r="L338" s="274"/>
      <c r="AM338" s="275"/>
      <c r="AN338" s="275"/>
      <c r="AO338" s="275"/>
      <c r="AP338" s="275"/>
      <c r="AU338" s="276"/>
      <c r="BB338" s="266"/>
      <c r="BD338" s="266"/>
      <c r="BF338" s="266"/>
      <c r="BH338" s="266"/>
    </row>
    <row r="339" spans="4:60" s="262" customFormat="1" x14ac:dyDescent="0.25">
      <c r="D339" s="263"/>
      <c r="L339" s="274"/>
      <c r="AM339" s="275"/>
      <c r="AN339" s="275"/>
      <c r="AO339" s="275"/>
      <c r="AP339" s="275"/>
      <c r="AU339" s="276"/>
      <c r="BB339" s="266"/>
      <c r="BD339" s="266"/>
      <c r="BF339" s="266"/>
      <c r="BH339" s="266"/>
    </row>
    <row r="340" spans="4:60" s="262" customFormat="1" x14ac:dyDescent="0.25">
      <c r="D340" s="263"/>
      <c r="L340" s="274"/>
      <c r="AM340" s="275"/>
      <c r="AN340" s="275"/>
      <c r="AO340" s="275"/>
      <c r="AP340" s="275"/>
      <c r="AU340" s="276"/>
      <c r="BB340" s="266"/>
      <c r="BD340" s="266"/>
      <c r="BF340" s="266"/>
      <c r="BH340" s="266"/>
    </row>
    <row r="341" spans="4:60" s="262" customFormat="1" x14ac:dyDescent="0.25">
      <c r="D341" s="263"/>
      <c r="L341" s="274"/>
      <c r="AM341" s="275"/>
      <c r="AN341" s="275"/>
      <c r="AO341" s="275"/>
      <c r="AP341" s="275"/>
      <c r="AU341" s="276"/>
      <c r="BB341" s="266"/>
      <c r="BD341" s="266"/>
      <c r="BF341" s="266"/>
      <c r="BH341" s="266"/>
    </row>
    <row r="342" spans="4:60" s="262" customFormat="1" x14ac:dyDescent="0.25">
      <c r="D342" s="263"/>
      <c r="L342" s="274"/>
      <c r="AM342" s="275"/>
      <c r="AN342" s="275"/>
      <c r="AO342" s="275"/>
      <c r="AP342" s="275"/>
      <c r="AU342" s="276"/>
      <c r="BB342" s="266"/>
      <c r="BD342" s="266"/>
      <c r="BF342" s="266"/>
      <c r="BH342" s="266"/>
    </row>
    <row r="343" spans="4:60" s="262" customFormat="1" x14ac:dyDescent="0.25">
      <c r="D343" s="263"/>
      <c r="L343" s="274"/>
      <c r="AM343" s="275"/>
      <c r="AN343" s="275"/>
      <c r="AO343" s="275"/>
      <c r="AP343" s="275"/>
      <c r="AU343" s="276"/>
      <c r="BB343" s="266"/>
      <c r="BD343" s="266"/>
      <c r="BF343" s="266"/>
      <c r="BH343" s="266"/>
    </row>
    <row r="344" spans="4:60" s="262" customFormat="1" x14ac:dyDescent="0.25">
      <c r="D344" s="263"/>
      <c r="L344" s="274"/>
      <c r="AM344" s="275"/>
      <c r="AN344" s="275"/>
      <c r="AO344" s="275"/>
      <c r="AP344" s="275"/>
      <c r="AU344" s="276"/>
      <c r="BB344" s="266"/>
      <c r="BD344" s="266"/>
      <c r="BF344" s="266"/>
      <c r="BH344" s="266"/>
    </row>
    <row r="345" spans="4:60" s="262" customFormat="1" x14ac:dyDescent="0.25">
      <c r="D345" s="263"/>
      <c r="L345" s="274"/>
      <c r="AM345" s="275"/>
      <c r="AN345" s="275"/>
      <c r="AO345" s="275"/>
      <c r="AP345" s="275"/>
      <c r="AU345" s="276"/>
      <c r="BB345" s="266"/>
      <c r="BD345" s="266"/>
      <c r="BF345" s="266"/>
      <c r="BH345" s="266"/>
    </row>
    <row r="346" spans="4:60" s="262" customFormat="1" x14ac:dyDescent="0.25">
      <c r="D346" s="263"/>
      <c r="L346" s="274"/>
      <c r="AM346" s="275"/>
      <c r="AN346" s="275"/>
      <c r="AO346" s="275"/>
      <c r="AP346" s="275"/>
      <c r="AU346" s="276"/>
      <c r="BB346" s="266"/>
      <c r="BD346" s="266"/>
      <c r="BF346" s="266"/>
      <c r="BH346" s="266"/>
    </row>
    <row r="347" spans="4:60" s="262" customFormat="1" x14ac:dyDescent="0.25">
      <c r="D347" s="263"/>
      <c r="L347" s="274"/>
      <c r="AM347" s="275"/>
      <c r="AN347" s="275"/>
      <c r="AO347" s="275"/>
      <c r="AP347" s="275"/>
      <c r="AU347" s="276"/>
      <c r="BB347" s="266"/>
      <c r="BD347" s="266"/>
      <c r="BF347" s="266"/>
      <c r="BH347" s="266"/>
    </row>
    <row r="348" spans="4:60" s="262" customFormat="1" x14ac:dyDescent="0.25">
      <c r="D348" s="263"/>
      <c r="L348" s="274"/>
      <c r="AM348" s="275"/>
      <c r="AN348" s="275"/>
      <c r="AO348" s="275"/>
      <c r="AP348" s="275"/>
      <c r="AU348" s="276"/>
      <c r="BB348" s="266"/>
      <c r="BD348" s="266"/>
      <c r="BF348" s="266"/>
      <c r="BH348" s="266"/>
    </row>
    <row r="349" spans="4:60" s="262" customFormat="1" x14ac:dyDescent="0.25">
      <c r="D349" s="263"/>
      <c r="L349" s="274"/>
      <c r="AM349" s="275"/>
      <c r="AN349" s="275"/>
      <c r="AO349" s="275"/>
      <c r="AP349" s="275"/>
      <c r="AU349" s="276"/>
      <c r="BB349" s="266"/>
      <c r="BD349" s="266"/>
      <c r="BF349" s="266"/>
      <c r="BH349" s="266"/>
    </row>
    <row r="350" spans="4:60" s="262" customFormat="1" x14ac:dyDescent="0.25">
      <c r="D350" s="263"/>
      <c r="L350" s="274"/>
      <c r="AM350" s="275"/>
      <c r="AN350" s="275"/>
      <c r="AO350" s="275"/>
      <c r="AP350" s="275"/>
      <c r="AU350" s="276"/>
      <c r="BB350" s="266"/>
      <c r="BD350" s="266"/>
      <c r="BF350" s="266"/>
      <c r="BH350" s="266"/>
    </row>
    <row r="351" spans="4:60" s="262" customFormat="1" x14ac:dyDescent="0.25">
      <c r="D351" s="263"/>
      <c r="L351" s="274"/>
      <c r="AM351" s="275"/>
      <c r="AN351" s="275"/>
      <c r="AO351" s="275"/>
      <c r="AP351" s="275"/>
      <c r="AU351" s="276"/>
      <c r="BB351" s="266"/>
      <c r="BD351" s="266"/>
      <c r="BF351" s="266"/>
      <c r="BH351" s="266"/>
    </row>
    <row r="352" spans="4:60" s="262" customFormat="1" x14ac:dyDescent="0.25">
      <c r="D352" s="263"/>
      <c r="L352" s="274"/>
      <c r="AM352" s="275"/>
      <c r="AN352" s="275"/>
      <c r="AO352" s="275"/>
      <c r="AP352" s="275"/>
      <c r="AU352" s="276"/>
      <c r="BB352" s="266"/>
      <c r="BD352" s="266"/>
      <c r="BF352" s="266"/>
      <c r="BH352" s="266"/>
    </row>
    <row r="353" spans="4:60" s="262" customFormat="1" x14ac:dyDescent="0.25">
      <c r="D353" s="263"/>
      <c r="L353" s="274"/>
      <c r="AM353" s="275"/>
      <c r="AN353" s="275"/>
      <c r="AO353" s="275"/>
      <c r="AP353" s="275"/>
      <c r="AU353" s="276"/>
      <c r="BB353" s="266"/>
      <c r="BD353" s="266"/>
      <c r="BF353" s="266"/>
      <c r="BH353" s="266"/>
    </row>
    <row r="354" spans="4:60" s="262" customFormat="1" x14ac:dyDescent="0.25">
      <c r="D354" s="263"/>
      <c r="L354" s="274"/>
      <c r="AM354" s="275"/>
      <c r="AN354" s="275"/>
      <c r="AO354" s="275"/>
      <c r="AP354" s="275"/>
      <c r="AU354" s="276"/>
      <c r="BB354" s="266"/>
      <c r="BD354" s="266"/>
      <c r="BF354" s="266"/>
      <c r="BH354" s="266"/>
    </row>
    <row r="355" spans="4:60" s="262" customFormat="1" x14ac:dyDescent="0.25">
      <c r="D355" s="263"/>
      <c r="L355" s="274"/>
      <c r="AM355" s="275"/>
      <c r="AN355" s="275"/>
      <c r="AO355" s="275"/>
      <c r="AP355" s="275"/>
      <c r="AU355" s="276"/>
      <c r="BB355" s="266"/>
      <c r="BD355" s="266"/>
      <c r="BF355" s="266"/>
      <c r="BH355" s="266"/>
    </row>
    <row r="356" spans="4:60" s="262" customFormat="1" x14ac:dyDescent="0.25">
      <c r="D356" s="263"/>
      <c r="L356" s="274"/>
      <c r="AM356" s="275"/>
      <c r="AN356" s="275"/>
      <c r="AO356" s="275"/>
      <c r="AP356" s="275"/>
      <c r="AU356" s="276"/>
      <c r="BB356" s="266"/>
      <c r="BD356" s="266"/>
      <c r="BF356" s="266"/>
      <c r="BH356" s="266"/>
    </row>
    <row r="357" spans="4:60" s="262" customFormat="1" x14ac:dyDescent="0.25">
      <c r="D357" s="263"/>
      <c r="L357" s="274"/>
      <c r="AM357" s="275"/>
      <c r="AN357" s="275"/>
      <c r="AO357" s="275"/>
      <c r="AP357" s="275"/>
      <c r="AU357" s="276"/>
      <c r="BB357" s="266"/>
      <c r="BD357" s="266"/>
      <c r="BF357" s="266"/>
      <c r="BH357" s="266"/>
    </row>
    <row r="358" spans="4:60" s="262" customFormat="1" x14ac:dyDescent="0.25">
      <c r="D358" s="263"/>
      <c r="L358" s="274"/>
      <c r="AM358" s="275"/>
      <c r="AN358" s="275"/>
      <c r="AO358" s="275"/>
      <c r="AP358" s="275"/>
      <c r="AU358" s="276"/>
      <c r="BB358" s="266"/>
      <c r="BD358" s="266"/>
      <c r="BF358" s="266"/>
      <c r="BH358" s="266"/>
    </row>
    <row r="359" spans="4:60" s="262" customFormat="1" x14ac:dyDescent="0.25">
      <c r="D359" s="263"/>
      <c r="L359" s="274"/>
      <c r="AM359" s="275"/>
      <c r="AN359" s="275"/>
      <c r="AO359" s="275"/>
      <c r="AP359" s="275"/>
      <c r="AU359" s="276"/>
      <c r="BB359" s="266"/>
      <c r="BD359" s="266"/>
      <c r="BF359" s="266"/>
      <c r="BH359" s="266"/>
    </row>
    <row r="360" spans="4:60" s="262" customFormat="1" x14ac:dyDescent="0.25">
      <c r="D360" s="263"/>
      <c r="L360" s="274"/>
      <c r="AM360" s="275"/>
      <c r="AN360" s="275"/>
      <c r="AO360" s="275"/>
      <c r="AP360" s="275"/>
      <c r="AU360" s="276"/>
      <c r="BB360" s="266"/>
      <c r="BD360" s="266"/>
      <c r="BF360" s="266"/>
      <c r="BH360" s="266"/>
    </row>
    <row r="361" spans="4:60" s="262" customFormat="1" x14ac:dyDescent="0.25">
      <c r="D361" s="263"/>
      <c r="L361" s="274"/>
      <c r="AM361" s="275"/>
      <c r="AN361" s="275"/>
      <c r="AO361" s="275"/>
      <c r="AP361" s="275"/>
      <c r="AU361" s="276"/>
      <c r="BB361" s="266"/>
      <c r="BD361" s="266"/>
      <c r="BF361" s="266"/>
      <c r="BH361" s="266"/>
    </row>
    <row r="362" spans="4:60" s="262" customFormat="1" x14ac:dyDescent="0.25">
      <c r="D362" s="263"/>
      <c r="L362" s="274"/>
      <c r="AM362" s="275"/>
      <c r="AN362" s="275"/>
      <c r="AO362" s="275"/>
      <c r="AP362" s="275"/>
      <c r="AU362" s="276"/>
      <c r="BB362" s="266"/>
      <c r="BD362" s="266"/>
      <c r="BF362" s="266"/>
      <c r="BH362" s="266"/>
    </row>
    <row r="363" spans="4:60" s="262" customFormat="1" x14ac:dyDescent="0.25">
      <c r="D363" s="263"/>
      <c r="L363" s="274"/>
      <c r="AM363" s="275"/>
      <c r="AN363" s="275"/>
      <c r="AO363" s="275"/>
      <c r="AP363" s="275"/>
      <c r="AU363" s="276"/>
      <c r="BB363" s="266"/>
      <c r="BD363" s="266"/>
      <c r="BF363" s="266"/>
      <c r="BH363" s="266"/>
    </row>
    <row r="364" spans="4:60" s="262" customFormat="1" x14ac:dyDescent="0.25">
      <c r="D364" s="263"/>
      <c r="L364" s="274"/>
      <c r="AM364" s="275"/>
      <c r="AN364" s="275"/>
      <c r="AO364" s="275"/>
      <c r="AP364" s="275"/>
      <c r="AU364" s="276"/>
      <c r="BB364" s="266"/>
      <c r="BD364" s="266"/>
      <c r="BF364" s="266"/>
      <c r="BH364" s="266"/>
    </row>
    <row r="365" spans="4:60" s="262" customFormat="1" x14ac:dyDescent="0.25">
      <c r="D365" s="263"/>
      <c r="L365" s="274"/>
      <c r="AM365" s="275"/>
      <c r="AN365" s="275"/>
      <c r="AO365" s="275"/>
      <c r="AP365" s="275"/>
      <c r="AU365" s="276"/>
      <c r="BB365" s="266"/>
      <c r="BD365" s="266"/>
      <c r="BF365" s="266"/>
      <c r="BH365" s="266"/>
    </row>
    <row r="366" spans="4:60" s="262" customFormat="1" x14ac:dyDescent="0.25">
      <c r="D366" s="263"/>
      <c r="L366" s="274"/>
      <c r="AM366" s="275"/>
      <c r="AN366" s="275"/>
      <c r="AO366" s="275"/>
      <c r="AP366" s="275"/>
      <c r="AU366" s="276"/>
      <c r="BB366" s="266"/>
      <c r="BD366" s="266"/>
      <c r="BF366" s="266"/>
      <c r="BH366" s="266"/>
    </row>
    <row r="367" spans="4:60" s="262" customFormat="1" x14ac:dyDescent="0.25">
      <c r="D367" s="263"/>
      <c r="L367" s="274"/>
      <c r="AM367" s="275"/>
      <c r="AN367" s="275"/>
      <c r="AO367" s="275"/>
      <c r="AP367" s="275"/>
      <c r="AU367" s="276"/>
      <c r="BB367" s="266"/>
      <c r="BD367" s="266"/>
      <c r="BF367" s="266"/>
      <c r="BH367" s="266"/>
    </row>
    <row r="368" spans="4:60" s="262" customFormat="1" x14ac:dyDescent="0.25">
      <c r="D368" s="263"/>
      <c r="L368" s="274"/>
      <c r="AM368" s="275"/>
      <c r="AN368" s="275"/>
      <c r="AO368" s="275"/>
      <c r="AP368" s="275"/>
      <c r="AU368" s="276"/>
      <c r="BB368" s="266"/>
      <c r="BD368" s="266"/>
      <c r="BF368" s="266"/>
      <c r="BH368" s="266"/>
    </row>
    <row r="369" spans="4:60" s="262" customFormat="1" x14ac:dyDescent="0.25">
      <c r="D369" s="263"/>
      <c r="L369" s="274"/>
      <c r="AM369" s="275"/>
      <c r="AN369" s="275"/>
      <c r="AO369" s="275"/>
      <c r="AP369" s="275"/>
      <c r="AU369" s="276"/>
      <c r="BB369" s="266"/>
      <c r="BD369" s="266"/>
      <c r="BF369" s="266"/>
      <c r="BH369" s="266"/>
    </row>
    <row r="370" spans="4:60" s="262" customFormat="1" x14ac:dyDescent="0.25">
      <c r="D370" s="263"/>
      <c r="L370" s="274"/>
      <c r="AM370" s="275"/>
      <c r="AN370" s="275"/>
      <c r="AO370" s="275"/>
      <c r="AP370" s="275"/>
      <c r="AU370" s="276"/>
      <c r="BB370" s="266"/>
      <c r="BD370" s="266"/>
      <c r="BF370" s="266"/>
      <c r="BH370" s="266"/>
    </row>
    <row r="371" spans="4:60" s="262" customFormat="1" x14ac:dyDescent="0.25">
      <c r="D371" s="263"/>
      <c r="L371" s="274"/>
      <c r="AM371" s="275"/>
      <c r="AN371" s="275"/>
      <c r="AO371" s="275"/>
      <c r="AP371" s="275"/>
      <c r="AU371" s="276"/>
      <c r="BB371" s="266"/>
      <c r="BD371" s="266"/>
      <c r="BF371" s="266"/>
      <c r="BH371" s="266"/>
    </row>
    <row r="372" spans="4:60" s="262" customFormat="1" x14ac:dyDescent="0.25">
      <c r="D372" s="263"/>
      <c r="L372" s="274"/>
      <c r="AM372" s="275"/>
      <c r="AN372" s="275"/>
      <c r="AO372" s="275"/>
      <c r="AP372" s="275"/>
      <c r="AU372" s="276"/>
      <c r="BB372" s="266"/>
      <c r="BD372" s="266"/>
      <c r="BF372" s="266"/>
      <c r="BH372" s="266"/>
    </row>
    <row r="373" spans="4:60" s="262" customFormat="1" x14ac:dyDescent="0.25">
      <c r="D373" s="263"/>
      <c r="L373" s="274"/>
      <c r="AM373" s="275"/>
      <c r="AN373" s="275"/>
      <c r="AO373" s="275"/>
      <c r="AP373" s="275"/>
      <c r="AU373" s="276"/>
      <c r="BB373" s="266"/>
      <c r="BD373" s="266"/>
      <c r="BF373" s="266"/>
      <c r="BH373" s="266"/>
    </row>
    <row r="374" spans="4:60" s="262" customFormat="1" x14ac:dyDescent="0.25">
      <c r="D374" s="263"/>
      <c r="L374" s="274"/>
      <c r="AM374" s="275"/>
      <c r="AN374" s="275"/>
      <c r="AO374" s="275"/>
      <c r="AP374" s="275"/>
      <c r="AU374" s="276"/>
      <c r="BB374" s="266"/>
      <c r="BD374" s="266"/>
      <c r="BF374" s="266"/>
      <c r="BH374" s="266"/>
    </row>
    <row r="375" spans="4:60" s="262" customFormat="1" x14ac:dyDescent="0.25">
      <c r="D375" s="263"/>
      <c r="L375" s="274"/>
      <c r="AM375" s="275"/>
      <c r="AN375" s="275"/>
      <c r="AO375" s="275"/>
      <c r="AP375" s="275"/>
      <c r="AU375" s="276"/>
      <c r="BB375" s="266"/>
      <c r="BD375" s="266"/>
      <c r="BF375" s="266"/>
      <c r="BH375" s="266"/>
    </row>
    <row r="376" spans="4:60" s="262" customFormat="1" x14ac:dyDescent="0.25">
      <c r="D376" s="263"/>
      <c r="L376" s="274"/>
      <c r="AM376" s="275"/>
      <c r="AN376" s="275"/>
      <c r="AO376" s="275"/>
      <c r="AP376" s="275"/>
      <c r="AU376" s="276"/>
      <c r="BB376" s="266"/>
      <c r="BD376" s="266"/>
      <c r="BF376" s="266"/>
      <c r="BH376" s="266"/>
    </row>
    <row r="377" spans="4:60" s="262" customFormat="1" x14ac:dyDescent="0.25">
      <c r="D377" s="263"/>
      <c r="L377" s="274"/>
      <c r="AM377" s="275"/>
      <c r="AN377" s="275"/>
      <c r="AO377" s="275"/>
      <c r="AP377" s="275"/>
      <c r="AU377" s="276"/>
      <c r="BB377" s="266"/>
      <c r="BD377" s="266"/>
      <c r="BF377" s="266"/>
      <c r="BH377" s="266"/>
    </row>
    <row r="378" spans="4:60" s="262" customFormat="1" x14ac:dyDescent="0.25">
      <c r="D378" s="263"/>
      <c r="L378" s="274"/>
      <c r="AM378" s="275"/>
      <c r="AN378" s="275"/>
      <c r="AO378" s="275"/>
      <c r="AP378" s="275"/>
      <c r="AU378" s="276"/>
      <c r="BB378" s="266"/>
      <c r="BD378" s="266"/>
      <c r="BF378" s="266"/>
      <c r="BH378" s="266"/>
    </row>
    <row r="379" spans="4:60" s="262" customFormat="1" x14ac:dyDescent="0.25">
      <c r="D379" s="263"/>
      <c r="L379" s="274"/>
      <c r="AM379" s="275"/>
      <c r="AN379" s="275"/>
      <c r="AO379" s="275"/>
      <c r="AP379" s="275"/>
      <c r="AU379" s="276"/>
      <c r="BB379" s="266"/>
      <c r="BD379" s="266"/>
      <c r="BF379" s="266"/>
      <c r="BH379" s="266"/>
    </row>
    <row r="380" spans="4:60" s="262" customFormat="1" x14ac:dyDescent="0.25">
      <c r="D380" s="263"/>
      <c r="L380" s="274"/>
      <c r="AM380" s="275"/>
      <c r="AN380" s="275"/>
      <c r="AO380" s="275"/>
      <c r="AP380" s="275"/>
      <c r="AU380" s="276"/>
      <c r="BB380" s="266"/>
      <c r="BD380" s="266"/>
      <c r="BF380" s="266"/>
      <c r="BH380" s="266"/>
    </row>
    <row r="381" spans="4:60" s="262" customFormat="1" x14ac:dyDescent="0.25">
      <c r="D381" s="263"/>
      <c r="L381" s="274"/>
      <c r="AM381" s="275"/>
      <c r="AN381" s="275"/>
      <c r="AO381" s="275"/>
      <c r="AP381" s="275"/>
      <c r="AU381" s="276"/>
      <c r="BB381" s="266"/>
      <c r="BD381" s="266"/>
      <c r="BF381" s="266"/>
      <c r="BH381" s="266"/>
    </row>
    <row r="382" spans="4:60" s="262" customFormat="1" x14ac:dyDescent="0.25">
      <c r="D382" s="263"/>
      <c r="L382" s="274"/>
      <c r="AM382" s="275"/>
      <c r="AN382" s="275"/>
      <c r="AO382" s="275"/>
      <c r="AP382" s="275"/>
      <c r="AU382" s="276"/>
      <c r="BB382" s="266"/>
      <c r="BD382" s="266"/>
      <c r="BF382" s="266"/>
      <c r="BH382" s="266"/>
    </row>
    <row r="383" spans="4:60" s="262" customFormat="1" x14ac:dyDescent="0.25">
      <c r="D383" s="263"/>
      <c r="L383" s="274"/>
      <c r="AM383" s="275"/>
      <c r="AN383" s="275"/>
      <c r="AO383" s="275"/>
      <c r="AP383" s="275"/>
      <c r="AU383" s="276"/>
      <c r="BB383" s="266"/>
      <c r="BD383" s="266"/>
      <c r="BF383" s="266"/>
      <c r="BH383" s="266"/>
    </row>
    <row r="384" spans="4:60" s="262" customFormat="1" x14ac:dyDescent="0.25">
      <c r="D384" s="263"/>
      <c r="L384" s="274"/>
      <c r="AM384" s="275"/>
      <c r="AN384" s="275"/>
      <c r="AO384" s="275"/>
      <c r="AP384" s="275"/>
      <c r="AU384" s="276"/>
      <c r="BB384" s="266"/>
      <c r="BD384" s="266"/>
      <c r="BF384" s="266"/>
      <c r="BH384" s="266"/>
    </row>
    <row r="385" spans="4:60" s="262" customFormat="1" x14ac:dyDescent="0.25">
      <c r="D385" s="263"/>
      <c r="L385" s="274"/>
      <c r="AM385" s="275"/>
      <c r="AN385" s="275"/>
      <c r="AO385" s="275"/>
      <c r="AP385" s="275"/>
      <c r="AU385" s="276"/>
      <c r="BB385" s="266"/>
      <c r="BD385" s="266"/>
      <c r="BF385" s="266"/>
      <c r="BH385" s="266"/>
    </row>
    <row r="386" spans="4:60" s="262" customFormat="1" x14ac:dyDescent="0.25">
      <c r="D386" s="263"/>
      <c r="L386" s="274"/>
      <c r="AM386" s="275"/>
      <c r="AN386" s="275"/>
      <c r="AO386" s="275"/>
      <c r="AP386" s="275"/>
      <c r="AU386" s="276"/>
      <c r="BB386" s="266"/>
      <c r="BD386" s="266"/>
      <c r="BF386" s="266"/>
      <c r="BH386" s="266"/>
    </row>
    <row r="387" spans="4:60" s="262" customFormat="1" x14ac:dyDescent="0.25">
      <c r="D387" s="263"/>
      <c r="L387" s="274"/>
      <c r="AM387" s="275"/>
      <c r="AN387" s="275"/>
      <c r="AO387" s="275"/>
      <c r="AP387" s="275"/>
      <c r="AU387" s="276"/>
      <c r="BB387" s="266"/>
      <c r="BD387" s="266"/>
      <c r="BF387" s="266"/>
      <c r="BH387" s="266"/>
    </row>
    <row r="388" spans="4:60" s="262" customFormat="1" x14ac:dyDescent="0.25">
      <c r="D388" s="263"/>
      <c r="L388" s="274"/>
      <c r="AM388" s="275"/>
      <c r="AN388" s="275"/>
      <c r="AO388" s="275"/>
      <c r="AP388" s="275"/>
      <c r="AU388" s="276"/>
      <c r="BB388" s="266"/>
      <c r="BD388" s="266"/>
      <c r="BF388" s="266"/>
      <c r="BH388" s="266"/>
    </row>
    <row r="389" spans="4:60" s="262" customFormat="1" x14ac:dyDescent="0.25">
      <c r="D389" s="263"/>
      <c r="L389" s="274"/>
      <c r="AM389" s="275"/>
      <c r="AN389" s="275"/>
      <c r="AO389" s="275"/>
      <c r="AP389" s="275"/>
      <c r="AU389" s="276"/>
      <c r="BB389" s="266"/>
      <c r="BD389" s="266"/>
      <c r="BF389" s="266"/>
      <c r="BH389" s="266"/>
    </row>
    <row r="390" spans="4:60" s="262" customFormat="1" x14ac:dyDescent="0.25">
      <c r="D390" s="263"/>
      <c r="L390" s="274"/>
      <c r="AM390" s="275"/>
      <c r="AN390" s="275"/>
      <c r="AO390" s="275"/>
      <c r="AP390" s="275"/>
      <c r="AU390" s="276"/>
      <c r="BB390" s="266"/>
      <c r="BD390" s="266"/>
      <c r="BF390" s="266"/>
      <c r="BH390" s="266"/>
    </row>
    <row r="391" spans="4:60" s="262" customFormat="1" x14ac:dyDescent="0.25">
      <c r="D391" s="263"/>
      <c r="L391" s="274"/>
      <c r="AM391" s="275"/>
      <c r="AN391" s="275"/>
      <c r="AO391" s="275"/>
      <c r="AP391" s="275"/>
      <c r="AU391" s="276"/>
      <c r="BB391" s="266"/>
      <c r="BD391" s="266"/>
      <c r="BF391" s="266"/>
      <c r="BH391" s="266"/>
    </row>
    <row r="392" spans="4:60" s="262" customFormat="1" x14ac:dyDescent="0.25">
      <c r="D392" s="263"/>
      <c r="L392" s="274"/>
      <c r="AM392" s="275"/>
      <c r="AN392" s="275"/>
      <c r="AO392" s="275"/>
      <c r="AP392" s="275"/>
      <c r="AU392" s="276"/>
      <c r="BB392" s="266"/>
      <c r="BD392" s="266"/>
      <c r="BF392" s="266"/>
      <c r="BH392" s="266"/>
    </row>
    <row r="393" spans="4:60" s="262" customFormat="1" x14ac:dyDescent="0.25">
      <c r="D393" s="263"/>
      <c r="L393" s="274"/>
      <c r="AM393" s="275"/>
      <c r="AN393" s="275"/>
      <c r="AO393" s="275"/>
      <c r="AP393" s="275"/>
      <c r="AU393" s="276"/>
      <c r="BB393" s="266"/>
      <c r="BD393" s="266"/>
      <c r="BF393" s="266"/>
      <c r="BH393" s="266"/>
    </row>
    <row r="394" spans="4:60" s="262" customFormat="1" x14ac:dyDescent="0.25">
      <c r="D394" s="263"/>
      <c r="L394" s="274"/>
      <c r="AM394" s="275"/>
      <c r="AN394" s="275"/>
      <c r="AO394" s="275"/>
      <c r="AP394" s="275"/>
      <c r="AU394" s="276"/>
      <c r="BB394" s="266"/>
      <c r="BD394" s="266"/>
      <c r="BF394" s="266"/>
      <c r="BH394" s="266"/>
    </row>
    <row r="395" spans="4:60" s="262" customFormat="1" x14ac:dyDescent="0.25">
      <c r="D395" s="263"/>
      <c r="L395" s="274"/>
      <c r="AM395" s="275"/>
      <c r="AN395" s="275"/>
      <c r="AO395" s="275"/>
      <c r="AP395" s="275"/>
      <c r="AU395" s="276"/>
      <c r="BB395" s="266"/>
      <c r="BD395" s="266"/>
      <c r="BF395" s="266"/>
      <c r="BH395" s="266"/>
    </row>
    <row r="396" spans="4:60" s="262" customFormat="1" x14ac:dyDescent="0.25">
      <c r="D396" s="263"/>
      <c r="L396" s="274"/>
      <c r="AM396" s="275"/>
      <c r="AN396" s="275"/>
      <c r="AO396" s="275"/>
      <c r="AP396" s="275"/>
      <c r="AU396" s="276"/>
      <c r="BB396" s="266"/>
      <c r="BD396" s="266"/>
      <c r="BF396" s="266"/>
      <c r="BH396" s="266"/>
    </row>
    <row r="397" spans="4:60" s="262" customFormat="1" x14ac:dyDescent="0.25">
      <c r="D397" s="263"/>
      <c r="L397" s="274"/>
      <c r="AM397" s="275"/>
      <c r="AN397" s="275"/>
      <c r="AO397" s="275"/>
      <c r="AP397" s="275"/>
      <c r="AU397" s="276"/>
      <c r="BB397" s="266"/>
      <c r="BD397" s="266"/>
      <c r="BF397" s="266"/>
      <c r="BH397" s="266"/>
    </row>
    <row r="398" spans="4:60" s="262" customFormat="1" x14ac:dyDescent="0.25">
      <c r="D398" s="263"/>
      <c r="L398" s="274"/>
      <c r="AM398" s="275"/>
      <c r="AN398" s="275"/>
      <c r="AO398" s="275"/>
      <c r="AP398" s="275"/>
      <c r="AU398" s="276"/>
      <c r="BB398" s="266"/>
      <c r="BD398" s="266"/>
      <c r="BF398" s="266"/>
      <c r="BH398" s="266"/>
    </row>
    <row r="399" spans="4:60" s="262" customFormat="1" x14ac:dyDescent="0.25">
      <c r="D399" s="263"/>
      <c r="L399" s="274"/>
      <c r="AM399" s="275"/>
      <c r="AN399" s="275"/>
      <c r="AO399" s="275"/>
      <c r="AP399" s="275"/>
      <c r="AU399" s="276"/>
      <c r="BB399" s="266"/>
      <c r="BD399" s="266"/>
      <c r="BF399" s="266"/>
      <c r="BH399" s="266"/>
    </row>
    <row r="400" spans="4:60" s="262" customFormat="1" x14ac:dyDescent="0.25">
      <c r="D400" s="263"/>
      <c r="L400" s="274"/>
      <c r="AM400" s="275"/>
      <c r="AN400" s="275"/>
      <c r="AO400" s="275"/>
      <c r="AP400" s="275"/>
      <c r="AU400" s="276"/>
      <c r="BB400" s="266"/>
      <c r="BD400" s="266"/>
      <c r="BF400" s="266"/>
      <c r="BH400" s="266"/>
    </row>
    <row r="401" spans="4:60" s="262" customFormat="1" x14ac:dyDescent="0.25">
      <c r="D401" s="263"/>
      <c r="L401" s="274"/>
      <c r="AM401" s="275"/>
      <c r="AN401" s="275"/>
      <c r="AO401" s="275"/>
      <c r="AP401" s="275"/>
      <c r="AU401" s="276"/>
      <c r="BB401" s="266"/>
      <c r="BD401" s="266"/>
      <c r="BF401" s="266"/>
      <c r="BH401" s="266"/>
    </row>
    <row r="402" spans="4:60" s="262" customFormat="1" x14ac:dyDescent="0.25">
      <c r="D402" s="263"/>
      <c r="L402" s="274"/>
      <c r="AM402" s="275"/>
      <c r="AN402" s="275"/>
      <c r="AO402" s="275"/>
      <c r="AP402" s="275"/>
      <c r="AU402" s="276"/>
      <c r="BB402" s="266"/>
      <c r="BD402" s="266"/>
      <c r="BF402" s="266"/>
      <c r="BH402" s="266"/>
    </row>
    <row r="403" spans="4:60" s="262" customFormat="1" x14ac:dyDescent="0.25">
      <c r="D403" s="263"/>
      <c r="L403" s="274"/>
      <c r="AM403" s="275"/>
      <c r="AN403" s="275"/>
      <c r="AO403" s="275"/>
      <c r="AP403" s="275"/>
      <c r="AU403" s="276"/>
      <c r="BB403" s="266"/>
      <c r="BD403" s="266"/>
      <c r="BF403" s="266"/>
      <c r="BH403" s="266"/>
    </row>
    <row r="404" spans="4:60" s="262" customFormat="1" x14ac:dyDescent="0.25">
      <c r="D404" s="263"/>
      <c r="L404" s="274"/>
      <c r="AM404" s="275"/>
      <c r="AN404" s="275"/>
      <c r="AO404" s="275"/>
      <c r="AP404" s="275"/>
      <c r="AU404" s="276"/>
      <c r="BB404" s="266"/>
      <c r="BD404" s="266"/>
      <c r="BF404" s="266"/>
      <c r="BH404" s="266"/>
    </row>
    <row r="405" spans="4:60" s="262" customFormat="1" x14ac:dyDescent="0.25">
      <c r="D405" s="263"/>
      <c r="L405" s="274"/>
      <c r="AM405" s="275"/>
      <c r="AN405" s="275"/>
      <c r="AO405" s="275"/>
      <c r="AP405" s="275"/>
      <c r="AU405" s="276"/>
      <c r="BB405" s="266"/>
      <c r="BD405" s="266"/>
      <c r="BF405" s="266"/>
      <c r="BH405" s="266"/>
    </row>
    <row r="406" spans="4:60" s="262" customFormat="1" x14ac:dyDescent="0.25">
      <c r="D406" s="263"/>
      <c r="L406" s="274"/>
      <c r="AM406" s="275"/>
      <c r="AN406" s="275"/>
      <c r="AO406" s="275"/>
      <c r="AP406" s="275"/>
      <c r="AU406" s="276"/>
      <c r="BB406" s="266"/>
      <c r="BD406" s="266"/>
      <c r="BF406" s="266"/>
      <c r="BH406" s="266"/>
    </row>
    <row r="407" spans="4:60" s="262" customFormat="1" x14ac:dyDescent="0.25">
      <c r="D407" s="263"/>
      <c r="L407" s="274"/>
      <c r="AM407" s="275"/>
      <c r="AN407" s="275"/>
      <c r="AO407" s="275"/>
      <c r="AP407" s="275"/>
      <c r="AU407" s="276"/>
      <c r="BB407" s="266"/>
      <c r="BD407" s="266"/>
      <c r="BF407" s="266"/>
      <c r="BH407" s="266"/>
    </row>
    <row r="408" spans="4:60" s="262" customFormat="1" x14ac:dyDescent="0.25">
      <c r="D408" s="263"/>
      <c r="L408" s="274"/>
      <c r="AM408" s="275"/>
      <c r="AN408" s="275"/>
      <c r="AO408" s="275"/>
      <c r="AP408" s="275"/>
      <c r="AU408" s="276"/>
      <c r="BB408" s="266"/>
      <c r="BD408" s="266"/>
      <c r="BF408" s="266"/>
      <c r="BH408" s="266"/>
    </row>
    <row r="409" spans="4:60" s="262" customFormat="1" x14ac:dyDescent="0.25">
      <c r="D409" s="263"/>
      <c r="L409" s="274"/>
      <c r="AM409" s="275"/>
      <c r="AN409" s="275"/>
      <c r="AO409" s="275"/>
      <c r="AP409" s="275"/>
      <c r="AU409" s="276"/>
      <c r="BB409" s="266"/>
      <c r="BD409" s="266"/>
      <c r="BF409" s="266"/>
      <c r="BH409" s="266"/>
    </row>
    <row r="410" spans="4:60" s="262" customFormat="1" x14ac:dyDescent="0.25">
      <c r="D410" s="263"/>
      <c r="L410" s="274"/>
      <c r="AM410" s="275"/>
      <c r="AN410" s="275"/>
      <c r="AO410" s="275"/>
      <c r="AP410" s="275"/>
      <c r="AU410" s="276"/>
      <c r="BB410" s="266"/>
      <c r="BD410" s="266"/>
      <c r="BF410" s="266"/>
      <c r="BH410" s="266"/>
    </row>
    <row r="411" spans="4:60" s="262" customFormat="1" x14ac:dyDescent="0.25">
      <c r="D411" s="263"/>
      <c r="L411" s="274"/>
      <c r="AM411" s="275"/>
      <c r="AN411" s="275"/>
      <c r="AO411" s="275"/>
      <c r="AP411" s="275"/>
      <c r="AU411" s="276"/>
      <c r="BB411" s="266"/>
      <c r="BD411" s="266"/>
      <c r="BF411" s="266"/>
      <c r="BH411" s="266"/>
    </row>
    <row r="412" spans="4:60" s="262" customFormat="1" x14ac:dyDescent="0.25">
      <c r="D412" s="263"/>
      <c r="L412" s="274"/>
      <c r="AM412" s="275"/>
      <c r="AN412" s="275"/>
      <c r="AO412" s="275"/>
      <c r="AP412" s="275"/>
      <c r="AU412" s="276"/>
      <c r="BB412" s="266"/>
      <c r="BD412" s="266"/>
      <c r="BF412" s="266"/>
      <c r="BH412" s="266"/>
    </row>
    <row r="413" spans="4:60" s="262" customFormat="1" x14ac:dyDescent="0.25">
      <c r="D413" s="263"/>
      <c r="L413" s="274"/>
      <c r="AM413" s="275"/>
      <c r="AN413" s="275"/>
      <c r="AO413" s="275"/>
      <c r="AP413" s="275"/>
      <c r="AU413" s="276"/>
      <c r="BB413" s="266"/>
      <c r="BD413" s="266"/>
      <c r="BF413" s="266"/>
      <c r="BH413" s="266"/>
    </row>
    <row r="414" spans="4:60" s="262" customFormat="1" x14ac:dyDescent="0.25">
      <c r="D414" s="263"/>
      <c r="L414" s="274"/>
      <c r="AM414" s="275"/>
      <c r="AN414" s="275"/>
      <c r="AO414" s="275"/>
      <c r="AP414" s="275"/>
      <c r="AU414" s="276"/>
      <c r="BB414" s="266"/>
      <c r="BD414" s="266"/>
      <c r="BF414" s="266"/>
      <c r="BH414" s="266"/>
    </row>
    <row r="415" spans="4:60" s="262" customFormat="1" x14ac:dyDescent="0.25">
      <c r="D415" s="263"/>
      <c r="L415" s="274"/>
      <c r="AM415" s="275"/>
      <c r="AN415" s="275"/>
      <c r="AO415" s="275"/>
      <c r="AP415" s="275"/>
      <c r="AU415" s="276"/>
      <c r="BB415" s="266"/>
      <c r="BD415" s="266"/>
      <c r="BF415" s="266"/>
      <c r="BH415" s="266"/>
    </row>
    <row r="416" spans="4:60" s="262" customFormat="1" x14ac:dyDescent="0.25">
      <c r="D416" s="263"/>
      <c r="L416" s="274"/>
      <c r="AM416" s="275"/>
      <c r="AN416" s="275"/>
      <c r="AO416" s="275"/>
      <c r="AP416" s="275"/>
      <c r="AU416" s="276"/>
      <c r="BB416" s="266"/>
      <c r="BD416" s="266"/>
      <c r="BF416" s="266"/>
      <c r="BH416" s="266"/>
    </row>
    <row r="417" spans="4:60" s="262" customFormat="1" x14ac:dyDescent="0.25">
      <c r="D417" s="263"/>
      <c r="L417" s="274"/>
      <c r="AM417" s="275"/>
      <c r="AN417" s="275"/>
      <c r="AO417" s="275"/>
      <c r="AP417" s="275"/>
      <c r="AU417" s="276"/>
      <c r="BB417" s="266"/>
      <c r="BD417" s="266"/>
      <c r="BF417" s="266"/>
      <c r="BH417" s="266"/>
    </row>
    <row r="418" spans="4:60" s="262" customFormat="1" x14ac:dyDescent="0.25">
      <c r="D418" s="263"/>
      <c r="L418" s="274"/>
      <c r="AM418" s="275"/>
      <c r="AN418" s="275"/>
      <c r="AO418" s="275"/>
      <c r="AP418" s="275"/>
      <c r="AU418" s="276"/>
      <c r="BB418" s="266"/>
      <c r="BD418" s="266"/>
      <c r="BF418" s="266"/>
      <c r="BH418" s="266"/>
    </row>
    <row r="419" spans="4:60" s="262" customFormat="1" x14ac:dyDescent="0.25">
      <c r="D419" s="263"/>
      <c r="L419" s="274"/>
      <c r="AM419" s="275"/>
      <c r="AN419" s="275"/>
      <c r="AO419" s="275"/>
      <c r="AP419" s="275"/>
      <c r="AU419" s="276"/>
      <c r="BB419" s="266"/>
      <c r="BD419" s="266"/>
      <c r="BF419" s="266"/>
      <c r="BH419" s="266"/>
    </row>
    <row r="420" spans="4:60" s="262" customFormat="1" x14ac:dyDescent="0.25">
      <c r="D420" s="263"/>
      <c r="L420" s="274"/>
      <c r="AM420" s="275"/>
      <c r="AN420" s="275"/>
      <c r="AO420" s="275"/>
      <c r="AP420" s="275"/>
      <c r="AU420" s="276"/>
      <c r="BB420" s="266"/>
      <c r="BD420" s="266"/>
      <c r="BF420" s="266"/>
      <c r="BH420" s="266"/>
    </row>
    <row r="421" spans="4:60" s="262" customFormat="1" x14ac:dyDescent="0.25">
      <c r="D421" s="263"/>
      <c r="L421" s="274"/>
      <c r="AM421" s="275"/>
      <c r="AN421" s="275"/>
      <c r="AO421" s="275"/>
      <c r="AP421" s="275"/>
      <c r="AU421" s="276"/>
      <c r="BB421" s="266"/>
      <c r="BD421" s="266"/>
      <c r="BF421" s="266"/>
      <c r="BH421" s="266"/>
    </row>
    <row r="422" spans="4:60" s="262" customFormat="1" x14ac:dyDescent="0.25">
      <c r="D422" s="263"/>
      <c r="L422" s="274"/>
      <c r="AM422" s="275"/>
      <c r="AN422" s="275"/>
      <c r="AO422" s="275"/>
      <c r="AP422" s="275"/>
      <c r="AU422" s="276"/>
      <c r="BB422" s="266"/>
      <c r="BD422" s="266"/>
      <c r="BF422" s="266"/>
      <c r="BH422" s="266"/>
    </row>
    <row r="423" spans="4:60" s="262" customFormat="1" x14ac:dyDescent="0.25">
      <c r="D423" s="263"/>
      <c r="L423" s="274"/>
      <c r="AM423" s="275"/>
      <c r="AN423" s="275"/>
      <c r="AO423" s="275"/>
      <c r="AP423" s="275"/>
      <c r="AU423" s="276"/>
      <c r="BB423" s="266"/>
      <c r="BD423" s="266"/>
      <c r="BF423" s="266"/>
      <c r="BH423" s="266"/>
    </row>
    <row r="424" spans="4:60" s="262" customFormat="1" x14ac:dyDescent="0.25">
      <c r="D424" s="263"/>
      <c r="L424" s="274"/>
      <c r="AM424" s="275"/>
      <c r="AN424" s="275"/>
      <c r="AO424" s="275"/>
      <c r="AP424" s="275"/>
      <c r="AU424" s="276"/>
      <c r="BB424" s="266"/>
      <c r="BD424" s="266"/>
      <c r="BF424" s="266"/>
      <c r="BH424" s="266"/>
    </row>
    <row r="425" spans="4:60" s="262" customFormat="1" x14ac:dyDescent="0.25">
      <c r="D425" s="263"/>
      <c r="L425" s="274"/>
      <c r="AM425" s="275"/>
      <c r="AN425" s="275"/>
      <c r="AO425" s="275"/>
      <c r="AP425" s="275"/>
      <c r="AU425" s="276"/>
      <c r="BB425" s="266"/>
      <c r="BD425" s="266"/>
      <c r="BF425" s="266"/>
      <c r="BH425" s="266"/>
    </row>
    <row r="426" spans="4:60" s="262" customFormat="1" x14ac:dyDescent="0.25">
      <c r="D426" s="263"/>
      <c r="L426" s="274"/>
      <c r="AM426" s="275"/>
      <c r="AN426" s="275"/>
      <c r="AO426" s="275"/>
      <c r="AP426" s="275"/>
      <c r="AU426" s="276"/>
      <c r="BB426" s="266"/>
      <c r="BD426" s="266"/>
      <c r="BF426" s="266"/>
      <c r="BH426" s="266"/>
    </row>
    <row r="427" spans="4:60" s="262" customFormat="1" x14ac:dyDescent="0.25">
      <c r="D427" s="263"/>
      <c r="L427" s="274"/>
      <c r="AM427" s="275"/>
      <c r="AN427" s="275"/>
      <c r="AO427" s="275"/>
      <c r="AP427" s="275"/>
      <c r="AU427" s="276"/>
      <c r="BB427" s="266"/>
      <c r="BD427" s="266"/>
      <c r="BF427" s="266"/>
      <c r="BH427" s="266"/>
    </row>
    <row r="428" spans="4:60" s="262" customFormat="1" x14ac:dyDescent="0.25">
      <c r="D428" s="263"/>
      <c r="L428" s="274"/>
      <c r="AM428" s="275"/>
      <c r="AN428" s="275"/>
      <c r="AO428" s="275"/>
      <c r="AP428" s="275"/>
      <c r="AU428" s="276"/>
      <c r="BB428" s="266"/>
      <c r="BD428" s="266"/>
      <c r="BF428" s="266"/>
      <c r="BH428" s="266"/>
    </row>
    <row r="429" spans="4:60" s="262" customFormat="1" x14ac:dyDescent="0.25">
      <c r="D429" s="263"/>
      <c r="L429" s="274"/>
      <c r="AM429" s="275"/>
      <c r="AN429" s="275"/>
      <c r="AO429" s="275"/>
      <c r="AP429" s="275"/>
      <c r="AU429" s="276"/>
      <c r="BB429" s="266"/>
      <c r="BD429" s="266"/>
      <c r="BF429" s="266"/>
      <c r="BH429" s="266"/>
    </row>
    <row r="430" spans="4:60" s="262" customFormat="1" x14ac:dyDescent="0.25">
      <c r="D430" s="263"/>
      <c r="L430" s="274"/>
      <c r="AM430" s="275"/>
      <c r="AN430" s="275"/>
      <c r="AO430" s="275"/>
      <c r="AP430" s="275"/>
      <c r="AU430" s="276"/>
      <c r="BB430" s="266"/>
      <c r="BD430" s="266"/>
      <c r="BF430" s="266"/>
      <c r="BH430" s="266"/>
    </row>
    <row r="431" spans="4:60" s="262" customFormat="1" x14ac:dyDescent="0.25">
      <c r="D431" s="263"/>
      <c r="L431" s="274"/>
      <c r="AM431" s="275"/>
      <c r="AN431" s="275"/>
      <c r="AO431" s="275"/>
      <c r="AP431" s="275"/>
      <c r="AU431" s="276"/>
      <c r="BB431" s="266"/>
      <c r="BD431" s="266"/>
      <c r="BF431" s="266"/>
      <c r="BH431" s="266"/>
    </row>
    <row r="432" spans="4:60" s="262" customFormat="1" x14ac:dyDescent="0.25">
      <c r="D432" s="263"/>
      <c r="L432" s="274"/>
      <c r="AM432" s="275"/>
      <c r="AN432" s="275"/>
      <c r="AO432" s="275"/>
      <c r="AP432" s="275"/>
      <c r="AU432" s="276"/>
      <c r="BB432" s="266"/>
      <c r="BD432" s="266"/>
      <c r="BF432" s="266"/>
      <c r="BH432" s="266"/>
    </row>
    <row r="433" spans="4:60" s="262" customFormat="1" x14ac:dyDescent="0.25">
      <c r="D433" s="263"/>
      <c r="L433" s="274"/>
      <c r="AM433" s="275"/>
      <c r="AN433" s="275"/>
      <c r="AO433" s="275"/>
      <c r="AP433" s="275"/>
      <c r="AU433" s="276"/>
      <c r="BB433" s="266"/>
      <c r="BD433" s="266"/>
      <c r="BF433" s="266"/>
      <c r="BH433" s="266"/>
    </row>
    <row r="434" spans="4:60" s="262" customFormat="1" x14ac:dyDescent="0.25">
      <c r="D434" s="263"/>
      <c r="L434" s="274"/>
      <c r="AM434" s="275"/>
      <c r="AN434" s="275"/>
      <c r="AO434" s="275"/>
      <c r="AP434" s="275"/>
      <c r="AU434" s="276"/>
      <c r="BB434" s="266"/>
      <c r="BD434" s="266"/>
      <c r="BF434" s="266"/>
      <c r="BH434" s="266"/>
    </row>
    <row r="435" spans="4:60" s="262" customFormat="1" x14ac:dyDescent="0.25">
      <c r="D435" s="263"/>
      <c r="L435" s="274"/>
      <c r="AM435" s="275"/>
      <c r="AN435" s="275"/>
      <c r="AO435" s="275"/>
      <c r="AP435" s="275"/>
      <c r="AU435" s="276"/>
      <c r="BB435" s="266"/>
      <c r="BD435" s="266"/>
      <c r="BF435" s="266"/>
      <c r="BH435" s="266"/>
    </row>
    <row r="436" spans="4:60" s="262" customFormat="1" x14ac:dyDescent="0.25">
      <c r="D436" s="263"/>
      <c r="L436" s="274"/>
      <c r="AM436" s="275"/>
      <c r="AN436" s="275"/>
      <c r="AO436" s="275"/>
      <c r="AP436" s="275"/>
      <c r="AU436" s="276"/>
      <c r="BB436" s="266"/>
      <c r="BD436" s="266"/>
      <c r="BF436" s="266"/>
      <c r="BH436" s="266"/>
    </row>
    <row r="437" spans="4:60" s="262" customFormat="1" x14ac:dyDescent="0.25">
      <c r="D437" s="263"/>
      <c r="L437" s="274"/>
      <c r="AM437" s="275"/>
      <c r="AN437" s="275"/>
      <c r="AO437" s="275"/>
      <c r="AP437" s="275"/>
      <c r="AU437" s="276"/>
      <c r="BB437" s="266"/>
      <c r="BD437" s="266"/>
      <c r="BF437" s="266"/>
      <c r="BH437" s="266"/>
    </row>
    <row r="438" spans="4:60" s="262" customFormat="1" x14ac:dyDescent="0.25">
      <c r="D438" s="263"/>
      <c r="L438" s="274"/>
      <c r="AM438" s="275"/>
      <c r="AN438" s="275"/>
      <c r="AO438" s="275"/>
      <c r="AP438" s="275"/>
      <c r="AU438" s="276"/>
      <c r="BB438" s="266"/>
      <c r="BD438" s="266"/>
      <c r="BF438" s="266"/>
      <c r="BH438" s="266"/>
    </row>
    <row r="439" spans="4:60" s="262" customFormat="1" x14ac:dyDescent="0.25">
      <c r="D439" s="263"/>
      <c r="L439" s="274"/>
      <c r="AM439" s="275"/>
      <c r="AN439" s="275"/>
      <c r="AO439" s="275"/>
      <c r="AP439" s="275"/>
      <c r="AU439" s="276"/>
      <c r="BB439" s="266"/>
      <c r="BD439" s="266"/>
      <c r="BF439" s="266"/>
      <c r="BH439" s="266"/>
    </row>
    <row r="440" spans="4:60" s="262" customFormat="1" x14ac:dyDescent="0.25">
      <c r="D440" s="263"/>
      <c r="L440" s="274"/>
      <c r="AM440" s="275"/>
      <c r="AN440" s="275"/>
      <c r="AO440" s="275"/>
      <c r="AP440" s="275"/>
      <c r="AU440" s="276"/>
      <c r="BB440" s="266"/>
      <c r="BD440" s="266"/>
      <c r="BF440" s="266"/>
      <c r="BH440" s="266"/>
    </row>
    <row r="441" spans="4:60" s="262" customFormat="1" x14ac:dyDescent="0.25">
      <c r="D441" s="263"/>
      <c r="L441" s="274"/>
      <c r="AM441" s="275"/>
      <c r="AN441" s="275"/>
      <c r="AO441" s="275"/>
      <c r="AP441" s="275"/>
      <c r="AU441" s="276"/>
      <c r="BB441" s="266"/>
      <c r="BD441" s="266"/>
      <c r="BF441" s="266"/>
      <c r="BH441" s="266"/>
    </row>
    <row r="442" spans="4:60" s="262" customFormat="1" x14ac:dyDescent="0.25">
      <c r="D442" s="263"/>
      <c r="L442" s="274"/>
      <c r="AM442" s="275"/>
      <c r="AN442" s="275"/>
      <c r="AO442" s="275"/>
      <c r="AP442" s="275"/>
      <c r="AU442" s="276"/>
      <c r="BB442" s="266"/>
      <c r="BD442" s="266"/>
      <c r="BF442" s="266"/>
      <c r="BH442" s="266"/>
    </row>
    <row r="443" spans="4:60" s="262" customFormat="1" x14ac:dyDescent="0.25">
      <c r="D443" s="263"/>
      <c r="L443" s="274"/>
      <c r="AM443" s="275"/>
      <c r="AN443" s="275"/>
      <c r="AO443" s="275"/>
      <c r="AP443" s="275"/>
      <c r="AU443" s="276"/>
      <c r="BB443" s="266"/>
      <c r="BD443" s="266"/>
      <c r="BF443" s="266"/>
      <c r="BH443" s="266"/>
    </row>
    <row r="444" spans="4:60" s="262" customFormat="1" x14ac:dyDescent="0.25">
      <c r="D444" s="263"/>
      <c r="L444" s="274"/>
      <c r="AM444" s="275"/>
      <c r="AN444" s="275"/>
      <c r="AO444" s="275"/>
      <c r="AP444" s="275"/>
      <c r="AU444" s="276"/>
      <c r="BB444" s="266"/>
      <c r="BD444" s="266"/>
      <c r="BF444" s="266"/>
      <c r="BH444" s="266"/>
    </row>
    <row r="445" spans="4:60" s="262" customFormat="1" x14ac:dyDescent="0.25">
      <c r="D445" s="263"/>
      <c r="L445" s="274"/>
      <c r="AM445" s="275"/>
      <c r="AN445" s="275"/>
      <c r="AO445" s="275"/>
      <c r="AP445" s="275"/>
      <c r="AU445" s="276"/>
      <c r="BB445" s="266"/>
      <c r="BD445" s="266"/>
      <c r="BF445" s="266"/>
      <c r="BH445" s="266"/>
    </row>
    <row r="446" spans="4:60" s="262" customFormat="1" x14ac:dyDescent="0.25">
      <c r="D446" s="263"/>
      <c r="L446" s="274"/>
      <c r="AM446" s="275"/>
      <c r="AN446" s="275"/>
      <c r="AO446" s="275"/>
      <c r="AP446" s="275"/>
      <c r="AU446" s="276"/>
      <c r="BB446" s="266"/>
      <c r="BD446" s="266"/>
      <c r="BF446" s="266"/>
      <c r="BH446" s="266"/>
    </row>
    <row r="447" spans="4:60" s="262" customFormat="1" x14ac:dyDescent="0.25">
      <c r="D447" s="263"/>
      <c r="L447" s="274"/>
      <c r="AM447" s="275"/>
      <c r="AN447" s="275"/>
      <c r="AO447" s="275"/>
      <c r="AP447" s="275"/>
      <c r="AU447" s="276"/>
      <c r="BB447" s="266"/>
      <c r="BD447" s="266"/>
      <c r="BF447" s="266"/>
      <c r="BH447" s="266"/>
    </row>
    <row r="448" spans="4:60" s="262" customFormat="1" x14ac:dyDescent="0.25">
      <c r="D448" s="263"/>
      <c r="L448" s="274"/>
      <c r="AM448" s="275"/>
      <c r="AN448" s="275"/>
      <c r="AO448" s="275"/>
      <c r="AP448" s="275"/>
      <c r="AU448" s="276"/>
      <c r="BB448" s="266"/>
      <c r="BD448" s="266"/>
      <c r="BF448" s="266"/>
      <c r="BH448" s="266"/>
    </row>
    <row r="449" spans="4:60" s="262" customFormat="1" x14ac:dyDescent="0.25">
      <c r="D449" s="263"/>
      <c r="L449" s="274"/>
      <c r="AM449" s="275"/>
      <c r="AN449" s="275"/>
      <c r="AO449" s="275"/>
      <c r="AP449" s="275"/>
      <c r="AU449" s="276"/>
      <c r="BB449" s="266"/>
      <c r="BD449" s="266"/>
      <c r="BF449" s="266"/>
      <c r="BH449" s="266"/>
    </row>
    <row r="450" spans="4:60" s="262" customFormat="1" x14ac:dyDescent="0.25">
      <c r="D450" s="263"/>
      <c r="L450" s="274"/>
      <c r="AM450" s="275"/>
      <c r="AN450" s="275"/>
      <c r="AO450" s="275"/>
      <c r="AP450" s="275"/>
      <c r="AU450" s="276"/>
      <c r="BB450" s="266"/>
      <c r="BD450" s="266"/>
      <c r="BF450" s="266"/>
      <c r="BH450" s="266"/>
    </row>
    <row r="451" spans="4:60" s="262" customFormat="1" x14ac:dyDescent="0.25">
      <c r="D451" s="263"/>
      <c r="L451" s="274"/>
      <c r="AM451" s="275"/>
      <c r="AN451" s="275"/>
      <c r="AO451" s="275"/>
      <c r="AP451" s="275"/>
      <c r="AU451" s="276"/>
      <c r="BB451" s="266"/>
      <c r="BD451" s="266"/>
      <c r="BF451" s="266"/>
      <c r="BH451" s="266"/>
    </row>
    <row r="452" spans="4:60" s="262" customFormat="1" x14ac:dyDescent="0.25">
      <c r="D452" s="263"/>
      <c r="L452" s="274"/>
      <c r="AM452" s="275"/>
      <c r="AN452" s="275"/>
      <c r="AO452" s="275"/>
      <c r="AP452" s="275"/>
      <c r="AU452" s="276"/>
      <c r="BB452" s="266"/>
      <c r="BD452" s="266"/>
      <c r="BF452" s="266"/>
      <c r="BH452" s="266"/>
    </row>
    <row r="453" spans="4:60" s="262" customFormat="1" x14ac:dyDescent="0.25">
      <c r="D453" s="263"/>
      <c r="L453" s="274"/>
      <c r="AM453" s="275"/>
      <c r="AN453" s="275"/>
      <c r="AO453" s="275"/>
      <c r="AP453" s="275"/>
      <c r="AU453" s="276"/>
      <c r="BB453" s="266"/>
      <c r="BD453" s="266"/>
      <c r="BF453" s="266"/>
      <c r="BH453" s="266"/>
    </row>
    <row r="454" spans="4:60" s="262" customFormat="1" x14ac:dyDescent="0.25">
      <c r="D454" s="263"/>
      <c r="L454" s="274"/>
      <c r="AM454" s="275"/>
      <c r="AN454" s="275"/>
      <c r="AO454" s="275"/>
      <c r="AP454" s="275"/>
      <c r="AU454" s="276"/>
      <c r="BB454" s="266"/>
      <c r="BD454" s="266"/>
      <c r="BF454" s="266"/>
      <c r="BH454" s="266"/>
    </row>
    <row r="455" spans="4:60" s="262" customFormat="1" x14ac:dyDescent="0.25">
      <c r="D455" s="263"/>
      <c r="L455" s="274"/>
      <c r="AM455" s="275"/>
      <c r="AN455" s="275"/>
      <c r="AO455" s="275"/>
      <c r="AP455" s="275"/>
      <c r="AU455" s="276"/>
      <c r="BB455" s="266"/>
      <c r="BD455" s="266"/>
      <c r="BF455" s="266"/>
      <c r="BH455" s="266"/>
    </row>
    <row r="456" spans="4:60" s="262" customFormat="1" x14ac:dyDescent="0.25">
      <c r="D456" s="263"/>
      <c r="L456" s="274"/>
      <c r="AM456" s="275"/>
      <c r="AN456" s="275"/>
      <c r="AO456" s="275"/>
      <c r="AP456" s="275"/>
      <c r="AU456" s="276"/>
      <c r="BB456" s="266"/>
      <c r="BD456" s="266"/>
      <c r="BF456" s="266"/>
      <c r="BH456" s="266"/>
    </row>
    <row r="457" spans="4:60" s="262" customFormat="1" x14ac:dyDescent="0.25">
      <c r="D457" s="263"/>
      <c r="L457" s="274"/>
      <c r="AM457" s="275"/>
      <c r="AN457" s="275"/>
      <c r="AO457" s="275"/>
      <c r="AP457" s="275"/>
      <c r="AU457" s="276"/>
      <c r="BB457" s="266"/>
      <c r="BD457" s="266"/>
      <c r="BF457" s="266"/>
      <c r="BH457" s="266"/>
    </row>
    <row r="458" spans="4:60" s="262" customFormat="1" x14ac:dyDescent="0.25">
      <c r="D458" s="263"/>
      <c r="L458" s="274"/>
      <c r="AM458" s="275"/>
      <c r="AN458" s="275"/>
      <c r="AO458" s="275"/>
      <c r="AP458" s="275"/>
      <c r="AU458" s="276"/>
      <c r="BB458" s="266"/>
      <c r="BD458" s="266"/>
      <c r="BF458" s="266"/>
      <c r="BH458" s="266"/>
    </row>
    <row r="459" spans="4:60" s="262" customFormat="1" x14ac:dyDescent="0.25">
      <c r="D459" s="263"/>
      <c r="L459" s="274"/>
      <c r="AM459" s="275"/>
      <c r="AN459" s="275"/>
      <c r="AO459" s="275"/>
      <c r="AP459" s="275"/>
      <c r="AU459" s="276"/>
      <c r="BB459" s="266"/>
      <c r="BD459" s="266"/>
      <c r="BF459" s="266"/>
      <c r="BH459" s="266"/>
    </row>
    <row r="460" spans="4:60" s="262" customFormat="1" x14ac:dyDescent="0.25">
      <c r="D460" s="263"/>
      <c r="L460" s="274"/>
      <c r="AM460" s="275"/>
      <c r="AN460" s="275"/>
      <c r="AO460" s="275"/>
      <c r="AP460" s="275"/>
      <c r="AU460" s="276"/>
      <c r="BB460" s="266"/>
      <c r="BD460" s="266"/>
      <c r="BF460" s="266"/>
      <c r="BH460" s="266"/>
    </row>
    <row r="461" spans="4:60" s="262" customFormat="1" x14ac:dyDescent="0.25">
      <c r="D461" s="263"/>
      <c r="L461" s="274"/>
      <c r="AM461" s="275"/>
      <c r="AN461" s="275"/>
      <c r="AO461" s="275"/>
      <c r="AP461" s="275"/>
      <c r="AU461" s="276"/>
      <c r="BB461" s="266"/>
      <c r="BD461" s="266"/>
      <c r="BF461" s="266"/>
      <c r="BH461" s="266"/>
    </row>
    <row r="462" spans="4:60" s="262" customFormat="1" x14ac:dyDescent="0.25">
      <c r="D462" s="263"/>
      <c r="L462" s="274"/>
      <c r="AM462" s="275"/>
      <c r="AN462" s="275"/>
      <c r="AO462" s="275"/>
      <c r="AP462" s="275"/>
      <c r="AU462" s="276"/>
      <c r="BB462" s="266"/>
      <c r="BD462" s="266"/>
      <c r="BF462" s="266"/>
      <c r="BH462" s="266"/>
    </row>
    <row r="463" spans="4:60" s="262" customFormat="1" x14ac:dyDescent="0.25">
      <c r="D463" s="263"/>
      <c r="L463" s="274"/>
      <c r="AM463" s="275"/>
      <c r="AN463" s="275"/>
      <c r="AO463" s="275"/>
      <c r="AP463" s="275"/>
      <c r="AU463" s="276"/>
      <c r="BB463" s="266"/>
      <c r="BD463" s="266"/>
      <c r="BF463" s="266"/>
      <c r="BH463" s="266"/>
    </row>
    <row r="464" spans="4:60" s="262" customFormat="1" x14ac:dyDescent="0.25">
      <c r="D464" s="263"/>
      <c r="L464" s="274"/>
      <c r="AM464" s="275"/>
      <c r="AN464" s="275"/>
      <c r="AO464" s="275"/>
      <c r="AP464" s="275"/>
      <c r="AU464" s="276"/>
      <c r="BB464" s="266"/>
      <c r="BD464" s="266"/>
      <c r="BF464" s="266"/>
      <c r="BH464" s="266"/>
    </row>
    <row r="465" spans="4:60" s="262" customFormat="1" x14ac:dyDescent="0.25">
      <c r="D465" s="263"/>
      <c r="L465" s="274"/>
      <c r="AM465" s="275"/>
      <c r="AN465" s="275"/>
      <c r="AO465" s="275"/>
      <c r="AP465" s="275"/>
      <c r="AU465" s="276"/>
      <c r="BB465" s="266"/>
      <c r="BD465" s="266"/>
      <c r="BF465" s="266"/>
      <c r="BH465" s="266"/>
    </row>
    <row r="466" spans="4:60" s="262" customFormat="1" x14ac:dyDescent="0.25">
      <c r="D466" s="263"/>
      <c r="L466" s="274"/>
      <c r="AM466" s="275"/>
      <c r="AN466" s="275"/>
      <c r="AO466" s="275"/>
      <c r="AP466" s="275"/>
      <c r="AU466" s="276"/>
      <c r="BB466" s="266"/>
      <c r="BD466" s="266"/>
      <c r="BF466" s="266"/>
      <c r="BH466" s="266"/>
    </row>
    <row r="467" spans="4:60" s="262" customFormat="1" x14ac:dyDescent="0.25">
      <c r="D467" s="263"/>
      <c r="L467" s="274"/>
      <c r="AM467" s="275"/>
      <c r="AN467" s="275"/>
      <c r="AO467" s="275"/>
      <c r="AP467" s="275"/>
      <c r="AU467" s="276"/>
      <c r="BB467" s="266"/>
      <c r="BD467" s="266"/>
      <c r="BF467" s="266"/>
      <c r="BH467" s="266"/>
    </row>
    <row r="468" spans="4:60" s="262" customFormat="1" x14ac:dyDescent="0.25">
      <c r="D468" s="263"/>
      <c r="L468" s="274"/>
      <c r="AM468" s="275"/>
      <c r="AN468" s="275"/>
      <c r="AO468" s="275"/>
      <c r="AP468" s="275"/>
      <c r="AU468" s="276"/>
      <c r="BB468" s="266"/>
      <c r="BD468" s="266"/>
      <c r="BF468" s="266"/>
      <c r="BH468" s="266"/>
    </row>
    <row r="469" spans="4:60" s="262" customFormat="1" x14ac:dyDescent="0.25">
      <c r="D469" s="263"/>
      <c r="L469" s="274"/>
      <c r="AM469" s="275"/>
      <c r="AN469" s="275"/>
      <c r="AO469" s="275"/>
      <c r="AP469" s="275"/>
      <c r="AU469" s="276"/>
      <c r="BB469" s="266"/>
      <c r="BD469" s="266"/>
      <c r="BF469" s="266"/>
      <c r="BH469" s="266"/>
    </row>
    <row r="470" spans="4:60" s="262" customFormat="1" x14ac:dyDescent="0.25">
      <c r="D470" s="263"/>
      <c r="L470" s="274"/>
      <c r="AM470" s="275"/>
      <c r="AN470" s="275"/>
      <c r="AO470" s="275"/>
      <c r="AP470" s="275"/>
      <c r="AU470" s="276"/>
      <c r="BB470" s="266"/>
      <c r="BD470" s="266"/>
      <c r="BF470" s="266"/>
      <c r="BH470" s="266"/>
    </row>
    <row r="471" spans="4:60" s="262" customFormat="1" x14ac:dyDescent="0.25">
      <c r="D471" s="263"/>
      <c r="L471" s="274"/>
      <c r="AM471" s="275"/>
      <c r="AN471" s="275"/>
      <c r="AO471" s="275"/>
      <c r="AP471" s="275"/>
      <c r="AU471" s="276"/>
      <c r="BB471" s="266"/>
      <c r="BD471" s="266"/>
      <c r="BF471" s="266"/>
      <c r="BH471" s="266"/>
    </row>
    <row r="472" spans="4:60" s="262" customFormat="1" x14ac:dyDescent="0.25">
      <c r="D472" s="263"/>
      <c r="L472" s="274"/>
      <c r="AM472" s="275"/>
      <c r="AN472" s="275"/>
      <c r="AO472" s="275"/>
      <c r="AP472" s="275"/>
      <c r="AU472" s="276"/>
      <c r="BB472" s="266"/>
      <c r="BD472" s="266"/>
      <c r="BF472" s="266"/>
      <c r="BH472" s="266"/>
    </row>
    <row r="473" spans="4:60" s="262" customFormat="1" x14ac:dyDescent="0.25">
      <c r="D473" s="263"/>
      <c r="L473" s="274"/>
      <c r="AM473" s="275"/>
      <c r="AN473" s="275"/>
      <c r="AO473" s="275"/>
      <c r="AP473" s="275"/>
      <c r="AU473" s="276"/>
      <c r="BB473" s="266"/>
      <c r="BD473" s="266"/>
      <c r="BF473" s="266"/>
      <c r="BH473" s="266"/>
    </row>
    <row r="474" spans="4:60" s="262" customFormat="1" x14ac:dyDescent="0.25">
      <c r="D474" s="263"/>
      <c r="L474" s="274"/>
      <c r="AM474" s="275"/>
      <c r="AN474" s="275"/>
      <c r="AO474" s="275"/>
      <c r="AP474" s="275"/>
      <c r="AU474" s="276"/>
      <c r="BB474" s="266"/>
      <c r="BD474" s="266"/>
      <c r="BF474" s="266"/>
      <c r="BH474" s="266"/>
    </row>
    <row r="475" spans="4:60" s="262" customFormat="1" x14ac:dyDescent="0.25">
      <c r="D475" s="263"/>
      <c r="L475" s="274"/>
      <c r="AM475" s="275"/>
      <c r="AN475" s="275"/>
      <c r="AO475" s="275"/>
      <c r="AP475" s="275"/>
      <c r="AU475" s="276"/>
      <c r="BB475" s="266"/>
      <c r="BD475" s="266"/>
      <c r="BF475" s="266"/>
      <c r="BH475" s="266"/>
    </row>
    <row r="476" spans="4:60" s="262" customFormat="1" x14ac:dyDescent="0.25">
      <c r="D476" s="263"/>
      <c r="L476" s="274"/>
      <c r="AM476" s="275"/>
      <c r="AN476" s="275"/>
      <c r="AO476" s="275"/>
      <c r="AP476" s="275"/>
      <c r="AU476" s="276"/>
      <c r="BB476" s="266"/>
      <c r="BD476" s="266"/>
      <c r="BF476" s="266"/>
      <c r="BH476" s="266"/>
    </row>
    <row r="477" spans="4:60" s="262" customFormat="1" x14ac:dyDescent="0.25">
      <c r="D477" s="263"/>
      <c r="L477" s="274"/>
      <c r="AM477" s="275"/>
      <c r="AN477" s="275"/>
      <c r="AO477" s="275"/>
      <c r="AP477" s="275"/>
      <c r="AU477" s="276"/>
      <c r="BB477" s="266"/>
      <c r="BD477" s="266"/>
      <c r="BF477" s="266"/>
      <c r="BH477" s="266"/>
    </row>
    <row r="478" spans="4:60" s="262" customFormat="1" x14ac:dyDescent="0.25">
      <c r="D478" s="263"/>
      <c r="L478" s="274"/>
      <c r="AM478" s="275"/>
      <c r="AN478" s="275"/>
      <c r="AO478" s="275"/>
      <c r="AP478" s="275"/>
      <c r="AU478" s="276"/>
      <c r="BB478" s="266"/>
      <c r="BD478" s="266"/>
      <c r="BF478" s="266"/>
      <c r="BH478" s="266"/>
    </row>
    <row r="479" spans="4:60" s="262" customFormat="1" x14ac:dyDescent="0.25">
      <c r="D479" s="263"/>
      <c r="L479" s="274"/>
      <c r="AM479" s="275"/>
      <c r="AN479" s="275"/>
      <c r="AO479" s="275"/>
      <c r="AP479" s="275"/>
      <c r="AU479" s="276"/>
      <c r="BB479" s="266"/>
      <c r="BD479" s="266"/>
      <c r="BF479" s="266"/>
      <c r="BH479" s="266"/>
    </row>
    <row r="480" spans="4:60" s="262" customFormat="1" x14ac:dyDescent="0.25">
      <c r="D480" s="263"/>
      <c r="L480" s="274"/>
      <c r="AM480" s="275"/>
      <c r="AN480" s="275"/>
      <c r="AO480" s="275"/>
      <c r="AP480" s="275"/>
      <c r="AU480" s="276"/>
      <c r="BB480" s="266"/>
      <c r="BD480" s="266"/>
      <c r="BF480" s="266"/>
      <c r="BH480" s="266"/>
    </row>
    <row r="481" spans="4:60" s="262" customFormat="1" x14ac:dyDescent="0.25">
      <c r="D481" s="263"/>
      <c r="L481" s="274"/>
      <c r="AM481" s="275"/>
      <c r="AN481" s="275"/>
      <c r="AO481" s="275"/>
      <c r="AP481" s="275"/>
      <c r="AU481" s="276"/>
      <c r="BB481" s="266"/>
      <c r="BD481" s="266"/>
      <c r="BF481" s="266"/>
      <c r="BH481" s="266"/>
    </row>
    <row r="482" spans="4:60" s="262" customFormat="1" x14ac:dyDescent="0.25">
      <c r="D482" s="263"/>
      <c r="L482" s="274"/>
      <c r="AM482" s="275"/>
      <c r="AN482" s="275"/>
      <c r="AO482" s="275"/>
      <c r="AP482" s="275"/>
      <c r="AU482" s="276"/>
      <c r="BB482" s="266"/>
      <c r="BD482" s="266"/>
      <c r="BF482" s="266"/>
      <c r="BH482" s="266"/>
    </row>
    <row r="483" spans="4:60" s="262" customFormat="1" x14ac:dyDescent="0.25">
      <c r="D483" s="263"/>
      <c r="L483" s="274"/>
      <c r="AM483" s="275"/>
      <c r="AN483" s="275"/>
      <c r="AO483" s="275"/>
      <c r="AP483" s="275"/>
      <c r="AU483" s="276"/>
      <c r="BB483" s="266"/>
      <c r="BD483" s="266"/>
      <c r="BF483" s="266"/>
      <c r="BH483" s="266"/>
    </row>
    <row r="484" spans="4:60" s="262" customFormat="1" x14ac:dyDescent="0.25">
      <c r="D484" s="263"/>
      <c r="L484" s="274"/>
      <c r="AM484" s="275"/>
      <c r="AN484" s="275"/>
      <c r="AO484" s="275"/>
      <c r="AP484" s="275"/>
      <c r="AU484" s="276"/>
      <c r="BB484" s="266"/>
      <c r="BD484" s="266"/>
      <c r="BF484" s="266"/>
      <c r="BH484" s="266"/>
    </row>
    <row r="485" spans="4:60" s="262" customFormat="1" x14ac:dyDescent="0.25">
      <c r="D485" s="263"/>
      <c r="L485" s="274"/>
      <c r="AM485" s="275"/>
      <c r="AN485" s="275"/>
      <c r="AO485" s="275"/>
      <c r="AP485" s="275"/>
      <c r="AU485" s="276"/>
      <c r="BB485" s="266"/>
      <c r="BD485" s="266"/>
      <c r="BF485" s="266"/>
      <c r="BH485" s="266"/>
    </row>
    <row r="486" spans="4:60" s="262" customFormat="1" x14ac:dyDescent="0.25">
      <c r="D486" s="263"/>
      <c r="L486" s="274"/>
      <c r="AM486" s="275"/>
      <c r="AN486" s="275"/>
      <c r="AO486" s="275"/>
      <c r="AP486" s="275"/>
      <c r="AU486" s="276"/>
      <c r="BB486" s="266"/>
      <c r="BD486" s="266"/>
      <c r="BF486" s="266"/>
      <c r="BH486" s="266"/>
    </row>
    <row r="487" spans="4:60" s="262" customFormat="1" x14ac:dyDescent="0.25">
      <c r="D487" s="263"/>
      <c r="L487" s="274"/>
      <c r="AM487" s="275"/>
      <c r="AN487" s="275"/>
      <c r="AO487" s="275"/>
      <c r="AP487" s="275"/>
      <c r="AU487" s="276"/>
      <c r="BB487" s="266"/>
      <c r="BD487" s="266"/>
      <c r="BF487" s="266"/>
      <c r="BH487" s="266"/>
    </row>
    <row r="488" spans="4:60" s="262" customFormat="1" x14ac:dyDescent="0.25">
      <c r="D488" s="263"/>
      <c r="L488" s="274"/>
      <c r="AM488" s="275"/>
      <c r="AN488" s="275"/>
      <c r="AO488" s="275"/>
      <c r="AP488" s="275"/>
      <c r="AU488" s="276"/>
      <c r="BB488" s="266"/>
      <c r="BD488" s="266"/>
      <c r="BF488" s="266"/>
      <c r="BH488" s="266"/>
    </row>
    <row r="489" spans="4:60" s="262" customFormat="1" x14ac:dyDescent="0.25">
      <c r="D489" s="263"/>
      <c r="L489" s="274"/>
      <c r="AM489" s="275"/>
      <c r="AN489" s="275"/>
      <c r="AO489" s="275"/>
      <c r="AP489" s="275"/>
      <c r="AU489" s="276"/>
      <c r="BB489" s="266"/>
      <c r="BD489" s="266"/>
      <c r="BF489" s="266"/>
      <c r="BH489" s="266"/>
    </row>
    <row r="490" spans="4:60" s="262" customFormat="1" x14ac:dyDescent="0.25">
      <c r="D490" s="263"/>
      <c r="L490" s="274"/>
      <c r="AM490" s="275"/>
      <c r="AN490" s="275"/>
      <c r="AO490" s="275"/>
      <c r="AP490" s="275"/>
      <c r="AU490" s="276"/>
      <c r="BB490" s="266"/>
      <c r="BD490" s="266"/>
      <c r="BF490" s="266"/>
      <c r="BH490" s="266"/>
    </row>
    <row r="491" spans="4:60" s="262" customFormat="1" x14ac:dyDescent="0.25">
      <c r="D491" s="263"/>
      <c r="L491" s="274"/>
      <c r="AM491" s="275"/>
      <c r="AN491" s="275"/>
      <c r="AO491" s="275"/>
      <c r="AP491" s="275"/>
      <c r="AU491" s="276"/>
      <c r="BB491" s="266"/>
      <c r="BD491" s="266"/>
      <c r="BF491" s="266"/>
      <c r="BH491" s="266"/>
    </row>
    <row r="492" spans="4:60" s="262" customFormat="1" x14ac:dyDescent="0.25">
      <c r="D492" s="263"/>
      <c r="L492" s="274"/>
      <c r="AM492" s="275"/>
      <c r="AN492" s="275"/>
      <c r="AO492" s="275"/>
      <c r="AP492" s="275"/>
      <c r="AU492" s="276"/>
      <c r="BB492" s="266"/>
      <c r="BD492" s="266"/>
      <c r="BF492" s="266"/>
      <c r="BH492" s="266"/>
    </row>
    <row r="493" spans="4:60" s="262" customFormat="1" x14ac:dyDescent="0.25">
      <c r="D493" s="263"/>
      <c r="L493" s="274"/>
      <c r="AM493" s="275"/>
      <c r="AN493" s="275"/>
      <c r="AO493" s="275"/>
      <c r="AP493" s="275"/>
      <c r="AU493" s="276"/>
      <c r="BB493" s="266"/>
      <c r="BD493" s="266"/>
      <c r="BF493" s="266"/>
      <c r="BH493" s="266"/>
    </row>
    <row r="494" spans="4:60" s="262" customFormat="1" x14ac:dyDescent="0.25">
      <c r="D494" s="263"/>
      <c r="L494" s="274"/>
      <c r="AM494" s="275"/>
      <c r="AN494" s="275"/>
      <c r="AO494" s="275"/>
      <c r="AP494" s="275"/>
      <c r="AU494" s="276"/>
      <c r="BB494" s="266"/>
      <c r="BD494" s="266"/>
      <c r="BF494" s="266"/>
      <c r="BH494" s="266"/>
    </row>
    <row r="495" spans="4:60" s="262" customFormat="1" x14ac:dyDescent="0.25">
      <c r="D495" s="263"/>
      <c r="L495" s="274"/>
      <c r="AM495" s="275"/>
      <c r="AN495" s="275"/>
      <c r="AO495" s="275"/>
      <c r="AP495" s="275"/>
      <c r="AU495" s="276"/>
      <c r="BB495" s="266"/>
      <c r="BD495" s="266"/>
      <c r="BF495" s="266"/>
      <c r="BH495" s="266"/>
    </row>
    <row r="496" spans="4:60" s="262" customFormat="1" x14ac:dyDescent="0.25">
      <c r="D496" s="263"/>
      <c r="L496" s="274"/>
      <c r="AM496" s="275"/>
      <c r="AN496" s="275"/>
      <c r="AO496" s="275"/>
      <c r="AP496" s="275"/>
      <c r="AU496" s="276"/>
      <c r="BB496" s="266"/>
      <c r="BD496" s="266"/>
      <c r="BF496" s="266"/>
      <c r="BH496" s="266"/>
    </row>
    <row r="497" spans="4:60" s="262" customFormat="1" x14ac:dyDescent="0.25">
      <c r="D497" s="263"/>
      <c r="L497" s="274"/>
      <c r="AM497" s="275"/>
      <c r="AN497" s="275"/>
      <c r="AO497" s="275"/>
      <c r="AP497" s="275"/>
      <c r="AU497" s="276"/>
      <c r="BB497" s="266"/>
      <c r="BD497" s="266"/>
      <c r="BF497" s="266"/>
      <c r="BH497" s="266"/>
    </row>
    <row r="498" spans="4:60" s="262" customFormat="1" x14ac:dyDescent="0.25">
      <c r="D498" s="263"/>
      <c r="L498" s="274"/>
      <c r="AM498" s="275"/>
      <c r="AN498" s="275"/>
      <c r="AO498" s="275"/>
      <c r="AP498" s="275"/>
      <c r="AU498" s="276"/>
      <c r="BB498" s="266"/>
      <c r="BD498" s="266"/>
      <c r="BF498" s="266"/>
      <c r="BH498" s="266"/>
    </row>
    <row r="499" spans="4:60" s="262" customFormat="1" x14ac:dyDescent="0.25">
      <c r="D499" s="263"/>
      <c r="L499" s="274"/>
      <c r="AM499" s="275"/>
      <c r="AN499" s="275"/>
      <c r="AO499" s="275"/>
      <c r="AP499" s="275"/>
      <c r="AU499" s="276"/>
      <c r="BB499" s="266"/>
      <c r="BD499" s="266"/>
      <c r="BF499" s="266"/>
      <c r="BH499" s="266"/>
    </row>
    <row r="500" spans="4:60" s="262" customFormat="1" x14ac:dyDescent="0.25">
      <c r="D500" s="263"/>
      <c r="L500" s="274"/>
      <c r="AM500" s="275"/>
      <c r="AN500" s="275"/>
      <c r="AO500" s="275"/>
      <c r="AP500" s="275"/>
      <c r="AU500" s="276"/>
      <c r="BB500" s="266"/>
      <c r="BD500" s="266"/>
      <c r="BF500" s="266"/>
      <c r="BH500" s="266"/>
    </row>
    <row r="501" spans="4:60" s="262" customFormat="1" x14ac:dyDescent="0.25">
      <c r="D501" s="263"/>
      <c r="L501" s="274"/>
      <c r="AM501" s="275"/>
      <c r="AN501" s="275"/>
      <c r="AO501" s="275"/>
      <c r="AP501" s="275"/>
      <c r="AU501" s="276"/>
      <c r="BB501" s="266"/>
      <c r="BD501" s="266"/>
      <c r="BF501" s="266"/>
      <c r="BH501" s="266"/>
    </row>
    <row r="502" spans="4:60" s="262" customFormat="1" x14ac:dyDescent="0.25">
      <c r="D502" s="263"/>
      <c r="L502" s="274"/>
      <c r="AM502" s="275"/>
      <c r="AN502" s="275"/>
      <c r="AO502" s="275"/>
      <c r="AP502" s="275"/>
      <c r="AU502" s="276"/>
      <c r="BB502" s="266"/>
      <c r="BD502" s="266"/>
      <c r="BF502" s="266"/>
      <c r="BH502" s="266"/>
    </row>
    <row r="503" spans="4:60" s="262" customFormat="1" x14ac:dyDescent="0.25">
      <c r="D503" s="263"/>
      <c r="L503" s="274"/>
      <c r="AM503" s="275"/>
      <c r="AN503" s="275"/>
      <c r="AO503" s="275"/>
      <c r="AP503" s="275"/>
      <c r="AU503" s="276"/>
      <c r="BB503" s="266"/>
      <c r="BD503" s="266"/>
      <c r="BF503" s="266"/>
      <c r="BH503" s="266"/>
    </row>
    <row r="504" spans="4:60" s="262" customFormat="1" x14ac:dyDescent="0.25">
      <c r="D504" s="263"/>
      <c r="L504" s="274"/>
      <c r="AM504" s="275"/>
      <c r="AN504" s="275"/>
      <c r="AO504" s="275"/>
      <c r="AP504" s="275"/>
      <c r="AU504" s="276"/>
      <c r="BB504" s="266"/>
      <c r="BD504" s="266"/>
      <c r="BF504" s="266"/>
      <c r="BH504" s="266"/>
    </row>
    <row r="505" spans="4:60" s="262" customFormat="1" x14ac:dyDescent="0.25">
      <c r="D505" s="263"/>
      <c r="L505" s="274"/>
      <c r="AM505" s="275"/>
      <c r="AN505" s="275"/>
      <c r="AO505" s="275"/>
      <c r="AP505" s="275"/>
      <c r="AU505" s="276"/>
      <c r="BB505" s="266"/>
      <c r="BD505" s="266"/>
      <c r="BF505" s="266"/>
      <c r="BH505" s="266"/>
    </row>
    <row r="506" spans="4:60" s="262" customFormat="1" x14ac:dyDescent="0.25">
      <c r="D506" s="263"/>
      <c r="L506" s="274"/>
      <c r="AM506" s="275"/>
      <c r="AN506" s="275"/>
      <c r="AO506" s="275"/>
      <c r="AP506" s="275"/>
      <c r="AU506" s="276"/>
      <c r="BB506" s="266"/>
      <c r="BD506" s="266"/>
      <c r="BF506" s="266"/>
      <c r="BH506" s="266"/>
    </row>
    <row r="507" spans="4:60" s="262" customFormat="1" x14ac:dyDescent="0.25">
      <c r="D507" s="263"/>
      <c r="L507" s="274"/>
      <c r="AM507" s="275"/>
      <c r="AN507" s="275"/>
      <c r="AO507" s="275"/>
      <c r="AP507" s="275"/>
      <c r="AU507" s="276"/>
      <c r="BB507" s="266"/>
      <c r="BD507" s="266"/>
      <c r="BF507" s="266"/>
      <c r="BH507" s="266"/>
    </row>
    <row r="508" spans="4:60" s="262" customFormat="1" x14ac:dyDescent="0.25">
      <c r="D508" s="263"/>
      <c r="L508" s="274"/>
      <c r="AM508" s="275"/>
      <c r="AN508" s="275"/>
      <c r="AO508" s="275"/>
      <c r="AP508" s="275"/>
      <c r="AU508" s="276"/>
      <c r="BB508" s="266"/>
      <c r="BD508" s="266"/>
      <c r="BF508" s="266"/>
      <c r="BH508" s="266"/>
    </row>
    <row r="509" spans="4:60" s="262" customFormat="1" x14ac:dyDescent="0.25">
      <c r="D509" s="263"/>
      <c r="L509" s="274"/>
      <c r="AM509" s="275"/>
      <c r="AN509" s="275"/>
      <c r="AO509" s="275"/>
      <c r="AP509" s="275"/>
      <c r="AU509" s="276"/>
      <c r="BB509" s="266"/>
      <c r="BD509" s="266"/>
      <c r="BF509" s="266"/>
      <c r="BH509" s="266"/>
    </row>
    <row r="510" spans="4:60" s="262" customFormat="1" x14ac:dyDescent="0.25">
      <c r="D510" s="263"/>
      <c r="L510" s="274"/>
      <c r="AM510" s="275"/>
      <c r="AN510" s="275"/>
      <c r="AO510" s="275"/>
      <c r="AP510" s="275"/>
      <c r="AU510" s="276"/>
      <c r="BB510" s="266"/>
      <c r="BD510" s="266"/>
      <c r="BF510" s="266"/>
      <c r="BH510" s="266"/>
    </row>
    <row r="511" spans="4:60" s="262" customFormat="1" x14ac:dyDescent="0.25">
      <c r="D511" s="263"/>
      <c r="L511" s="274"/>
      <c r="AM511" s="275"/>
      <c r="AN511" s="275"/>
      <c r="AO511" s="275"/>
      <c r="AP511" s="275"/>
      <c r="AU511" s="276"/>
      <c r="BB511" s="266"/>
      <c r="BD511" s="266"/>
      <c r="BF511" s="266"/>
      <c r="BH511" s="266"/>
    </row>
    <row r="512" spans="4:60" s="262" customFormat="1" x14ac:dyDescent="0.25">
      <c r="D512" s="263"/>
      <c r="L512" s="274"/>
      <c r="AM512" s="275"/>
      <c r="AN512" s="275"/>
      <c r="AO512" s="275"/>
      <c r="AP512" s="275"/>
      <c r="AU512" s="276"/>
      <c r="BB512" s="266"/>
      <c r="BD512" s="266"/>
      <c r="BF512" s="266"/>
      <c r="BH512" s="266"/>
    </row>
    <row r="513" spans="4:60" s="262" customFormat="1" x14ac:dyDescent="0.25">
      <c r="D513" s="263"/>
      <c r="L513" s="274"/>
      <c r="AM513" s="275"/>
      <c r="AN513" s="275"/>
      <c r="AO513" s="275"/>
      <c r="AP513" s="275"/>
      <c r="AU513" s="276"/>
      <c r="BB513" s="266"/>
      <c r="BD513" s="266"/>
      <c r="BF513" s="266"/>
      <c r="BH513" s="266"/>
    </row>
    <row r="514" spans="4:60" s="262" customFormat="1" x14ac:dyDescent="0.25">
      <c r="D514" s="263"/>
      <c r="L514" s="274"/>
      <c r="AM514" s="275"/>
      <c r="AN514" s="275"/>
      <c r="AO514" s="275"/>
      <c r="AP514" s="275"/>
      <c r="AU514" s="276"/>
      <c r="BB514" s="266"/>
      <c r="BD514" s="266"/>
      <c r="BF514" s="266"/>
      <c r="BH514" s="266"/>
    </row>
    <row r="515" spans="4:60" s="262" customFormat="1" x14ac:dyDescent="0.25">
      <c r="D515" s="263"/>
      <c r="L515" s="274"/>
      <c r="AM515" s="275"/>
      <c r="AN515" s="275"/>
      <c r="AO515" s="275"/>
      <c r="AP515" s="275"/>
      <c r="AU515" s="276"/>
      <c r="BB515" s="266"/>
      <c r="BD515" s="266"/>
      <c r="BF515" s="266"/>
      <c r="BH515" s="266"/>
    </row>
    <row r="516" spans="4:60" s="262" customFormat="1" x14ac:dyDescent="0.25">
      <c r="D516" s="263"/>
      <c r="L516" s="274"/>
      <c r="AM516" s="275"/>
      <c r="AN516" s="275"/>
      <c r="AO516" s="275"/>
      <c r="AP516" s="275"/>
      <c r="AU516" s="276"/>
      <c r="BB516" s="266"/>
      <c r="BD516" s="266"/>
      <c r="BF516" s="266"/>
      <c r="BH516" s="266"/>
    </row>
    <row r="517" spans="4:60" s="262" customFormat="1" x14ac:dyDescent="0.25">
      <c r="D517" s="263"/>
      <c r="L517" s="274"/>
      <c r="AM517" s="275"/>
      <c r="AN517" s="275"/>
      <c r="AO517" s="275"/>
      <c r="AP517" s="275"/>
      <c r="AU517" s="276"/>
      <c r="BB517" s="266"/>
      <c r="BD517" s="266"/>
      <c r="BF517" s="266"/>
      <c r="BH517" s="266"/>
    </row>
    <row r="518" spans="4:60" s="262" customFormat="1" x14ac:dyDescent="0.25">
      <c r="D518" s="263"/>
      <c r="L518" s="274"/>
      <c r="AM518" s="275"/>
      <c r="AN518" s="275"/>
      <c r="AO518" s="275"/>
      <c r="AP518" s="275"/>
      <c r="AU518" s="276"/>
      <c r="BB518" s="266"/>
      <c r="BD518" s="266"/>
      <c r="BF518" s="266"/>
      <c r="BH518" s="266"/>
    </row>
    <row r="519" spans="4:60" s="262" customFormat="1" x14ac:dyDescent="0.25">
      <c r="D519" s="263"/>
      <c r="L519" s="274"/>
      <c r="AM519" s="275"/>
      <c r="AN519" s="275"/>
      <c r="AO519" s="275"/>
      <c r="AP519" s="275"/>
      <c r="AU519" s="276"/>
      <c r="BB519" s="266"/>
      <c r="BD519" s="266"/>
      <c r="BF519" s="266"/>
      <c r="BH519" s="266"/>
    </row>
    <row r="520" spans="4:60" s="262" customFormat="1" x14ac:dyDescent="0.25">
      <c r="D520" s="263"/>
      <c r="L520" s="274"/>
      <c r="AM520" s="275"/>
      <c r="AN520" s="275"/>
      <c r="AO520" s="275"/>
      <c r="AP520" s="275"/>
      <c r="AU520" s="276"/>
      <c r="BB520" s="266"/>
      <c r="BD520" s="266"/>
      <c r="BF520" s="266"/>
      <c r="BH520" s="266"/>
    </row>
    <row r="521" spans="4:60" s="262" customFormat="1" x14ac:dyDescent="0.25">
      <c r="D521" s="263"/>
      <c r="L521" s="274"/>
      <c r="AM521" s="275"/>
      <c r="AN521" s="275"/>
      <c r="AO521" s="275"/>
      <c r="AP521" s="275"/>
      <c r="AU521" s="276"/>
      <c r="BB521" s="266"/>
      <c r="BD521" s="266"/>
      <c r="BF521" s="266"/>
      <c r="BH521" s="266"/>
    </row>
    <row r="522" spans="4:60" s="262" customFormat="1" x14ac:dyDescent="0.25">
      <c r="D522" s="263"/>
      <c r="L522" s="274"/>
      <c r="AM522" s="275"/>
      <c r="AN522" s="275"/>
      <c r="AO522" s="275"/>
      <c r="AP522" s="275"/>
      <c r="AU522" s="276"/>
      <c r="BB522" s="266"/>
      <c r="BD522" s="266"/>
      <c r="BF522" s="266"/>
      <c r="BH522" s="266"/>
    </row>
    <row r="523" spans="4:60" s="262" customFormat="1" x14ac:dyDescent="0.25">
      <c r="D523" s="263"/>
      <c r="L523" s="274"/>
      <c r="AM523" s="275"/>
      <c r="AN523" s="275"/>
      <c r="AO523" s="275"/>
      <c r="AP523" s="275"/>
      <c r="AU523" s="276"/>
      <c r="BB523" s="266"/>
      <c r="BD523" s="266"/>
      <c r="BF523" s="266"/>
      <c r="BH523" s="266"/>
    </row>
    <row r="524" spans="4:60" s="262" customFormat="1" x14ac:dyDescent="0.25">
      <c r="D524" s="263"/>
      <c r="L524" s="274"/>
      <c r="AM524" s="275"/>
      <c r="AN524" s="275"/>
      <c r="AO524" s="275"/>
      <c r="AP524" s="275"/>
      <c r="AU524" s="276"/>
      <c r="BB524" s="266"/>
      <c r="BD524" s="266"/>
      <c r="BF524" s="266"/>
      <c r="BH524" s="266"/>
    </row>
    <row r="525" spans="4:60" s="262" customFormat="1" x14ac:dyDescent="0.25">
      <c r="D525" s="263"/>
      <c r="L525" s="274"/>
      <c r="AM525" s="275"/>
      <c r="AN525" s="275"/>
      <c r="AO525" s="275"/>
      <c r="AP525" s="275"/>
      <c r="AU525" s="276"/>
      <c r="BB525" s="266"/>
      <c r="BD525" s="266"/>
      <c r="BF525" s="266"/>
      <c r="BH525" s="266"/>
    </row>
    <row r="526" spans="4:60" s="262" customFormat="1" x14ac:dyDescent="0.25">
      <c r="D526" s="263"/>
      <c r="L526" s="274"/>
      <c r="AM526" s="275"/>
      <c r="AN526" s="275"/>
      <c r="AO526" s="275"/>
      <c r="AP526" s="275"/>
      <c r="AU526" s="276"/>
      <c r="BB526" s="266"/>
      <c r="BD526" s="266"/>
      <c r="BF526" s="266"/>
      <c r="BH526" s="266"/>
    </row>
    <row r="527" spans="4:60" s="262" customFormat="1" x14ac:dyDescent="0.25">
      <c r="D527" s="263"/>
      <c r="L527" s="274"/>
      <c r="AM527" s="275"/>
      <c r="AN527" s="275"/>
      <c r="AO527" s="275"/>
      <c r="AP527" s="275"/>
      <c r="AU527" s="276"/>
      <c r="BB527" s="266"/>
      <c r="BD527" s="266"/>
      <c r="BF527" s="266"/>
      <c r="BH527" s="266"/>
    </row>
    <row r="528" spans="4:60" s="262" customFormat="1" x14ac:dyDescent="0.25">
      <c r="D528" s="263"/>
      <c r="L528" s="274"/>
      <c r="AM528" s="275"/>
      <c r="AN528" s="275"/>
      <c r="AO528" s="275"/>
      <c r="AP528" s="275"/>
      <c r="AU528" s="276"/>
      <c r="BB528" s="266"/>
      <c r="BD528" s="266"/>
      <c r="BF528" s="266"/>
      <c r="BH528" s="266"/>
    </row>
    <row r="529" spans="4:60" s="262" customFormat="1" x14ac:dyDescent="0.25">
      <c r="D529" s="263"/>
      <c r="L529" s="274"/>
      <c r="AM529" s="275"/>
      <c r="AN529" s="275"/>
      <c r="AO529" s="275"/>
      <c r="AP529" s="275"/>
      <c r="AU529" s="276"/>
      <c r="BB529" s="266"/>
      <c r="BD529" s="266"/>
      <c r="BF529" s="266"/>
      <c r="BH529" s="266"/>
    </row>
    <row r="530" spans="4:60" s="262" customFormat="1" x14ac:dyDescent="0.25">
      <c r="D530" s="263"/>
      <c r="L530" s="274"/>
      <c r="AM530" s="275"/>
      <c r="AN530" s="275"/>
      <c r="AO530" s="275"/>
      <c r="AP530" s="275"/>
      <c r="AU530" s="276"/>
      <c r="BB530" s="266"/>
      <c r="BD530" s="266"/>
      <c r="BF530" s="266"/>
      <c r="BH530" s="266"/>
    </row>
    <row r="531" spans="4:60" s="262" customFormat="1" x14ac:dyDescent="0.25">
      <c r="D531" s="263"/>
      <c r="L531" s="274"/>
      <c r="AM531" s="275"/>
      <c r="AN531" s="275"/>
      <c r="AO531" s="275"/>
      <c r="AP531" s="275"/>
      <c r="AU531" s="276"/>
      <c r="BB531" s="266"/>
      <c r="BD531" s="266"/>
      <c r="BF531" s="266"/>
      <c r="BH531" s="266"/>
    </row>
    <row r="532" spans="4:60" s="262" customFormat="1" x14ac:dyDescent="0.25">
      <c r="D532" s="263"/>
      <c r="L532" s="274"/>
      <c r="AM532" s="275"/>
      <c r="AN532" s="275"/>
      <c r="AO532" s="275"/>
      <c r="AP532" s="275"/>
      <c r="AU532" s="276"/>
      <c r="BB532" s="266"/>
      <c r="BD532" s="266"/>
      <c r="BF532" s="266"/>
      <c r="BH532" s="266"/>
    </row>
    <row r="533" spans="4:60" s="262" customFormat="1" x14ac:dyDescent="0.25">
      <c r="D533" s="263"/>
      <c r="L533" s="274"/>
      <c r="AM533" s="275"/>
      <c r="AN533" s="275"/>
      <c r="AO533" s="275"/>
      <c r="AP533" s="275"/>
      <c r="AU533" s="276"/>
      <c r="BB533" s="266"/>
      <c r="BD533" s="266"/>
      <c r="BF533" s="266"/>
      <c r="BH533" s="266"/>
    </row>
    <row r="534" spans="4:60" s="262" customFormat="1" x14ac:dyDescent="0.25">
      <c r="D534" s="263"/>
      <c r="L534" s="274"/>
      <c r="AM534" s="275"/>
      <c r="AN534" s="275"/>
      <c r="AO534" s="275"/>
      <c r="AP534" s="275"/>
      <c r="AU534" s="276"/>
      <c r="BB534" s="266"/>
      <c r="BD534" s="266"/>
      <c r="BF534" s="266"/>
      <c r="BH534" s="266"/>
    </row>
    <row r="535" spans="4:60" s="262" customFormat="1" x14ac:dyDescent="0.25">
      <c r="D535" s="263"/>
      <c r="L535" s="274"/>
      <c r="AM535" s="275"/>
      <c r="AN535" s="275"/>
      <c r="AO535" s="275"/>
      <c r="AP535" s="275"/>
      <c r="AU535" s="276"/>
      <c r="BB535" s="266"/>
      <c r="BD535" s="266"/>
      <c r="BF535" s="266"/>
      <c r="BH535" s="266"/>
    </row>
    <row r="536" spans="4:60" s="262" customFormat="1" x14ac:dyDescent="0.25">
      <c r="D536" s="263"/>
      <c r="L536" s="274"/>
      <c r="AM536" s="275"/>
      <c r="AN536" s="275"/>
      <c r="AO536" s="275"/>
      <c r="AP536" s="275"/>
      <c r="AU536" s="276"/>
      <c r="BB536" s="266"/>
      <c r="BD536" s="266"/>
      <c r="BF536" s="266"/>
      <c r="BH536" s="266"/>
    </row>
    <row r="537" spans="4:60" s="262" customFormat="1" x14ac:dyDescent="0.25">
      <c r="D537" s="263"/>
      <c r="L537" s="274"/>
      <c r="AM537" s="275"/>
      <c r="AN537" s="275"/>
      <c r="AO537" s="275"/>
      <c r="AP537" s="275"/>
      <c r="AU537" s="276"/>
      <c r="BB537" s="266"/>
      <c r="BD537" s="266"/>
      <c r="BF537" s="266"/>
      <c r="BH537" s="266"/>
    </row>
    <row r="538" spans="4:60" s="262" customFormat="1" x14ac:dyDescent="0.25">
      <c r="D538" s="263"/>
      <c r="L538" s="274"/>
      <c r="AM538" s="275"/>
      <c r="AN538" s="275"/>
      <c r="AO538" s="275"/>
      <c r="AP538" s="275"/>
      <c r="AU538" s="276"/>
      <c r="BB538" s="266"/>
      <c r="BD538" s="266"/>
      <c r="BF538" s="266"/>
      <c r="BH538" s="266"/>
    </row>
    <row r="539" spans="4:60" s="262" customFormat="1" x14ac:dyDescent="0.25">
      <c r="D539" s="263"/>
      <c r="L539" s="274"/>
      <c r="AM539" s="275"/>
      <c r="AN539" s="275"/>
      <c r="AO539" s="275"/>
      <c r="AP539" s="275"/>
      <c r="AU539" s="276"/>
      <c r="BB539" s="266"/>
      <c r="BD539" s="266"/>
      <c r="BF539" s="266"/>
      <c r="BH539" s="266"/>
    </row>
    <row r="540" spans="4:60" s="262" customFormat="1" x14ac:dyDescent="0.25">
      <c r="D540" s="263"/>
      <c r="L540" s="274"/>
      <c r="AM540" s="275"/>
      <c r="AN540" s="275"/>
      <c r="AO540" s="275"/>
      <c r="AP540" s="275"/>
      <c r="AU540" s="276"/>
      <c r="BB540" s="266"/>
      <c r="BD540" s="266"/>
      <c r="BF540" s="266"/>
      <c r="BH540" s="266"/>
    </row>
    <row r="541" spans="4:60" s="262" customFormat="1" x14ac:dyDescent="0.25">
      <c r="D541" s="263"/>
      <c r="L541" s="274"/>
      <c r="AM541" s="275"/>
      <c r="AN541" s="275"/>
      <c r="AO541" s="275"/>
      <c r="AP541" s="275"/>
      <c r="AU541" s="276"/>
      <c r="BB541" s="266"/>
      <c r="BD541" s="266"/>
      <c r="BF541" s="266"/>
      <c r="BH541" s="266"/>
    </row>
    <row r="542" spans="4:60" s="262" customFormat="1" x14ac:dyDescent="0.25">
      <c r="D542" s="263"/>
      <c r="L542" s="274"/>
      <c r="AM542" s="275"/>
      <c r="AN542" s="275"/>
      <c r="AO542" s="275"/>
      <c r="AP542" s="275"/>
      <c r="AU542" s="276"/>
      <c r="BB542" s="266"/>
      <c r="BD542" s="266"/>
      <c r="BF542" s="266"/>
      <c r="BH542" s="266"/>
    </row>
    <row r="543" spans="4:60" s="262" customFormat="1" x14ac:dyDescent="0.25">
      <c r="D543" s="263"/>
      <c r="L543" s="274"/>
      <c r="AM543" s="275"/>
      <c r="AN543" s="275"/>
      <c r="AO543" s="275"/>
      <c r="AP543" s="275"/>
      <c r="AU543" s="276"/>
      <c r="BB543" s="266"/>
      <c r="BD543" s="266"/>
      <c r="BF543" s="266"/>
      <c r="BH543" s="266"/>
    </row>
    <row r="544" spans="4:60" s="262" customFormat="1" x14ac:dyDescent="0.25">
      <c r="D544" s="263"/>
      <c r="L544" s="274"/>
      <c r="AM544" s="275"/>
      <c r="AN544" s="275"/>
      <c r="AO544" s="275"/>
      <c r="AP544" s="275"/>
      <c r="AU544" s="276"/>
      <c r="BB544" s="266"/>
      <c r="BD544" s="266"/>
      <c r="BF544" s="266"/>
      <c r="BH544" s="266"/>
    </row>
    <row r="545" spans="1:60" s="262" customFormat="1" x14ac:dyDescent="0.25">
      <c r="D545" s="263"/>
      <c r="L545" s="274"/>
      <c r="AM545" s="275"/>
      <c r="AN545" s="275"/>
      <c r="AO545" s="275"/>
      <c r="AP545" s="275"/>
      <c r="AU545" s="276"/>
      <c r="BB545" s="266"/>
      <c r="BD545" s="266"/>
      <c r="BF545" s="266"/>
      <c r="BH545" s="266"/>
    </row>
    <row r="546" spans="1:60" s="262" customFormat="1" x14ac:dyDescent="0.25">
      <c r="D546" s="263"/>
      <c r="L546" s="274"/>
      <c r="AM546" s="275"/>
      <c r="AN546" s="275"/>
      <c r="AO546" s="275"/>
      <c r="AP546" s="275"/>
      <c r="AU546" s="276"/>
      <c r="BB546" s="266"/>
      <c r="BD546" s="266"/>
      <c r="BF546" s="266"/>
      <c r="BH546" s="266"/>
    </row>
    <row r="547" spans="1:60" s="262" customFormat="1" x14ac:dyDescent="0.25">
      <c r="D547" s="263"/>
      <c r="L547" s="274"/>
      <c r="AM547" s="275"/>
      <c r="AN547" s="275"/>
      <c r="AO547" s="275"/>
      <c r="AP547" s="275"/>
      <c r="AU547" s="276"/>
      <c r="BB547" s="266"/>
      <c r="BD547" s="266"/>
      <c r="BF547" s="266"/>
      <c r="BH547" s="266"/>
    </row>
    <row r="548" spans="1:60" s="262" customFormat="1" x14ac:dyDescent="0.25">
      <c r="D548" s="263"/>
      <c r="L548" s="274"/>
      <c r="AM548" s="275"/>
      <c r="AN548" s="275"/>
      <c r="AO548" s="275"/>
      <c r="AP548" s="275"/>
      <c r="AU548" s="276"/>
      <c r="BB548" s="266"/>
      <c r="BD548" s="266"/>
      <c r="BF548" s="266"/>
      <c r="BH548" s="266"/>
    </row>
    <row r="549" spans="1:60" s="262" customFormat="1" x14ac:dyDescent="0.25">
      <c r="D549" s="263"/>
      <c r="L549" s="274"/>
      <c r="AM549" s="275"/>
      <c r="AN549" s="275"/>
      <c r="AO549" s="275"/>
      <c r="AP549" s="275"/>
      <c r="AU549" s="276"/>
      <c r="BB549" s="266"/>
      <c r="BD549" s="266"/>
      <c r="BF549" s="266"/>
      <c r="BH549" s="266"/>
    </row>
    <row r="550" spans="1:60" s="262" customFormat="1" x14ac:dyDescent="0.25">
      <c r="D550" s="263"/>
      <c r="L550" s="274"/>
      <c r="AM550" s="275"/>
      <c r="AN550" s="275"/>
      <c r="AO550" s="275"/>
      <c r="AP550" s="275"/>
      <c r="AU550" s="276"/>
      <c r="BB550" s="266"/>
      <c r="BD550" s="266"/>
      <c r="BF550" s="266"/>
      <c r="BH550" s="266"/>
    </row>
    <row r="551" spans="1:60" s="262" customFormat="1" x14ac:dyDescent="0.25">
      <c r="D551" s="263"/>
      <c r="L551" s="274"/>
      <c r="AM551" s="275"/>
      <c r="AN551" s="275"/>
      <c r="AO551" s="275"/>
      <c r="AP551" s="275"/>
      <c r="AU551" s="276"/>
      <c r="BB551" s="266"/>
      <c r="BD551" s="266"/>
      <c r="BF551" s="266"/>
      <c r="BH551" s="266"/>
    </row>
    <row r="552" spans="1:60" s="262" customFormat="1" x14ac:dyDescent="0.25">
      <c r="D552" s="263"/>
      <c r="L552" s="274"/>
      <c r="AM552" s="275"/>
      <c r="AN552" s="275"/>
      <c r="AO552" s="275"/>
      <c r="AP552" s="275"/>
      <c r="AU552" s="276"/>
      <c r="BB552" s="266"/>
      <c r="BD552" s="266"/>
      <c r="BF552" s="266"/>
      <c r="BH552" s="266"/>
    </row>
    <row r="553" spans="1:60" s="262" customFormat="1" x14ac:dyDescent="0.25">
      <c r="D553" s="263"/>
      <c r="L553" s="274"/>
      <c r="AM553" s="275"/>
      <c r="AN553" s="275"/>
      <c r="AO553" s="275"/>
      <c r="AP553" s="275"/>
      <c r="AU553" s="276"/>
      <c r="BB553" s="266"/>
      <c r="BD553" s="266"/>
      <c r="BF553" s="266"/>
      <c r="BH553" s="266"/>
    </row>
    <row r="554" spans="1:60" x14ac:dyDescent="0.25">
      <c r="A554" s="262"/>
    </row>
  </sheetData>
  <sheetProtection formatCells="0" formatColumns="0" formatRows="0"/>
  <dataConsolidate/>
  <mergeCells count="106">
    <mergeCell ref="A1:E3"/>
    <mergeCell ref="F1:O1"/>
    <mergeCell ref="P1:Q1"/>
    <mergeCell ref="F2:O2"/>
    <mergeCell ref="P2:Q2"/>
    <mergeCell ref="F3:O3"/>
    <mergeCell ref="P3:S3"/>
    <mergeCell ref="B30:AA30"/>
    <mergeCell ref="BM14:BT16"/>
    <mergeCell ref="H5:AE5"/>
    <mergeCell ref="AF15:AF16"/>
    <mergeCell ref="AK15:AK16"/>
    <mergeCell ref="AV15:AV16"/>
    <mergeCell ref="AX15:AX16"/>
    <mergeCell ref="AS15:AS16"/>
    <mergeCell ref="H28:I28"/>
    <mergeCell ref="H27:I27"/>
    <mergeCell ref="H24:I24"/>
    <mergeCell ref="H22:I22"/>
    <mergeCell ref="H23:I23"/>
    <mergeCell ref="H26:I26"/>
    <mergeCell ref="H25:I25"/>
    <mergeCell ref="L15:L16"/>
    <mergeCell ref="AU15:AU16"/>
    <mergeCell ref="AY15:AY16"/>
    <mergeCell ref="H15:I16"/>
    <mergeCell ref="N15:N16"/>
    <mergeCell ref="AI14:AW14"/>
    <mergeCell ref="H14:AE14"/>
    <mergeCell ref="BM17:BT17"/>
    <mergeCell ref="BM18:BT18"/>
    <mergeCell ref="AW15:AW16"/>
    <mergeCell ref="AM15:AM16"/>
    <mergeCell ref="AG15:AG16"/>
    <mergeCell ref="BA14:BK15"/>
    <mergeCell ref="F15:F16"/>
    <mergeCell ref="P15:AE15"/>
    <mergeCell ref="AI15:AI16"/>
    <mergeCell ref="H17:I17"/>
    <mergeCell ref="H18:I18"/>
    <mergeCell ref="H19:I19"/>
    <mergeCell ref="H20:I20"/>
    <mergeCell ref="H21:I21"/>
    <mergeCell ref="AQ15:AQ16"/>
    <mergeCell ref="AO15:AO16"/>
    <mergeCell ref="BV14:CC16"/>
    <mergeCell ref="CE14:CL16"/>
    <mergeCell ref="BV17:CC17"/>
    <mergeCell ref="CE17:CL17"/>
    <mergeCell ref="BM27:BT27"/>
    <mergeCell ref="BM28:BT28"/>
    <mergeCell ref="BM22:BT22"/>
    <mergeCell ref="BM23:BT23"/>
    <mergeCell ref="BM24:BT24"/>
    <mergeCell ref="BM25:BT25"/>
    <mergeCell ref="BM26:BT26"/>
    <mergeCell ref="BM19:BT19"/>
    <mergeCell ref="BM20:BT20"/>
    <mergeCell ref="BM21:BT21"/>
    <mergeCell ref="BV23:CC23"/>
    <mergeCell ref="CE18:CL18"/>
    <mergeCell ref="CE19:CL19"/>
    <mergeCell ref="CE20:CL20"/>
    <mergeCell ref="CE21:CL21"/>
    <mergeCell ref="CE22:CL22"/>
    <mergeCell ref="CE23:CL23"/>
    <mergeCell ref="BV18:CC18"/>
    <mergeCell ref="BV19:CC19"/>
    <mergeCell ref="BV20:CC20"/>
    <mergeCell ref="BV21:CC21"/>
    <mergeCell ref="BV22:CC22"/>
    <mergeCell ref="CE29:CL29"/>
    <mergeCell ref="CE30:CL30"/>
    <mergeCell ref="CE31:CL31"/>
    <mergeCell ref="CE32:CL32"/>
    <mergeCell ref="CE33:CL33"/>
    <mergeCell ref="CE24:CL24"/>
    <mergeCell ref="CE25:CL25"/>
    <mergeCell ref="CE26:CL26"/>
    <mergeCell ref="CE27:CL27"/>
    <mergeCell ref="CE28:CL28"/>
    <mergeCell ref="BV24:CC24"/>
    <mergeCell ref="BV25:CC25"/>
    <mergeCell ref="BV26:CC26"/>
    <mergeCell ref="BV27:CC27"/>
    <mergeCell ref="BV28:CC28"/>
    <mergeCell ref="CE39:CL39"/>
    <mergeCell ref="CE40:CL40"/>
    <mergeCell ref="CE41:CL41"/>
    <mergeCell ref="CE42:CL42"/>
    <mergeCell ref="CE43:CL43"/>
    <mergeCell ref="CE34:CL34"/>
    <mergeCell ref="CE35:CL35"/>
    <mergeCell ref="CE36:CL36"/>
    <mergeCell ref="CE37:CL37"/>
    <mergeCell ref="CE38:CL38"/>
    <mergeCell ref="CE49:CL49"/>
    <mergeCell ref="CE50:CL50"/>
    <mergeCell ref="CE51:CL51"/>
    <mergeCell ref="CE52:CL52"/>
    <mergeCell ref="CE53:CL53"/>
    <mergeCell ref="CE44:CL44"/>
    <mergeCell ref="CE45:CL45"/>
    <mergeCell ref="CE46:CL46"/>
    <mergeCell ref="CE47:CL47"/>
    <mergeCell ref="CE48:CL48"/>
  </mergeCells>
  <conditionalFormatting sqref="J8 N8:N9 I9 J9:L12">
    <cfRule type="expression" dxfId="608" priority="2827">
      <formula>+IF($L$8="Sede Direccion General",1,0)</formula>
    </cfRule>
    <cfRule type="expression" dxfId="607" priority="2828">
      <formula>+IF($L$8="",1,0)</formula>
    </cfRule>
  </conditionalFormatting>
  <conditionalFormatting sqref="J8 N8 J9:L12">
    <cfRule type="expression" dxfId="606" priority="2826">
      <formula>+IF($L$9="",1,0)</formula>
    </cfRule>
  </conditionalFormatting>
  <conditionalFormatting sqref="AQ17:AR17 AE17:AG17">
    <cfRule type="cellIs" dxfId="605" priority="940" operator="equal">
      <formula>"EXTREMA-INACEPTABLE 25"</formula>
    </cfRule>
    <cfRule type="cellIs" dxfId="604" priority="941" operator="equal">
      <formula>"EXTREMA-INACEPTABLE 20"</formula>
    </cfRule>
    <cfRule type="cellIs" dxfId="603" priority="942" operator="equal">
      <formula>"EXTREMA-INACEPTABLE 15"</formula>
    </cfRule>
    <cfRule type="cellIs" dxfId="602" priority="943" operator="equal">
      <formula>"EXTREMA-INACEPTABLE 10"</formula>
    </cfRule>
    <cfRule type="cellIs" dxfId="601" priority="944" operator="equal">
      <formula>"EXTREMA-INACEPTABLE 20"</formula>
    </cfRule>
    <cfRule type="cellIs" dxfId="600" priority="945" operator="equal">
      <formula>"EXTREMA-INACEPTABLE 16"</formula>
    </cfRule>
    <cfRule type="cellIs" dxfId="599" priority="946" operator="equal">
      <formula>"EXTREMA-INACEPTABLE 12"</formula>
    </cfRule>
    <cfRule type="cellIs" dxfId="598" priority="947" operator="equal">
      <formula>"EXTREMA- INACEPTABLE 15"</formula>
    </cfRule>
    <cfRule type="cellIs" dxfId="597" priority="948" operator="equal">
      <formula>"ALTA-IMPORTANTE 5"</formula>
    </cfRule>
    <cfRule type="cellIs" dxfId="596" priority="949" operator="equal">
      <formula>"ALTA-IMPORTANTE 8"</formula>
    </cfRule>
    <cfRule type="cellIs" dxfId="595" priority="950" operator="equal">
      <formula>"ALTA-IMPORTANTE 4"</formula>
    </cfRule>
    <cfRule type="cellIs" dxfId="594" priority="951" operator="equal">
      <formula>"ALTA-IMPORTANTE 12"</formula>
    </cfRule>
    <cfRule type="cellIs" dxfId="593" priority="952" operator="equal">
      <formula>"ALTA-IMPORTANTE 9"</formula>
    </cfRule>
    <cfRule type="cellIs" dxfId="592" priority="953" operator="equal">
      <formula>"ALTA-IMPORTANTE 10"</formula>
    </cfRule>
    <cfRule type="cellIs" dxfId="591" priority="954" operator="equal">
      <formula>"ALTA-IMPORTANTE 8"</formula>
    </cfRule>
    <cfRule type="cellIs" dxfId="590" priority="955" operator="equal">
      <formula>"ALTA-IMPORTANTE 5"</formula>
    </cfRule>
    <cfRule type="cellIs" dxfId="589" priority="956" operator="equal">
      <formula>"MODERADO 4"</formula>
    </cfRule>
    <cfRule type="cellIs" dxfId="588" priority="957" operator="equal">
      <formula>"MODERADO 6"</formula>
    </cfRule>
    <cfRule type="cellIs" dxfId="587" priority="958" operator="equal">
      <formula>"MODERADO 6"</formula>
    </cfRule>
    <cfRule type="cellIs" dxfId="586" priority="959" operator="equal">
      <formula>"MODERADO 3"</formula>
    </cfRule>
    <cfRule type="cellIs" dxfId="585" priority="960" operator="equal">
      <formula>"BAJO-TRIVIAL 3"</formula>
    </cfRule>
    <cfRule type="cellIs" dxfId="584" priority="961" operator="equal">
      <formula>"BAJO-ACEPTABLE 4"</formula>
    </cfRule>
    <cfRule type="cellIs" dxfId="583" priority="962" operator="equal">
      <formula>"BAJO-TRIVIAL 2"</formula>
    </cfRule>
    <cfRule type="cellIs" dxfId="582" priority="963" operator="equal">
      <formula>"BAJO-ACEPTABLE 2"</formula>
    </cfRule>
    <cfRule type="cellIs" dxfId="581" priority="964" operator="equal">
      <formula>"BAJO-TRIVIAL 1"</formula>
    </cfRule>
  </conditionalFormatting>
  <conditionalFormatting sqref="AW17">
    <cfRule type="cellIs" dxfId="580" priority="915" operator="equal">
      <formula>"EXTREMA-INACEPTABLE 25"</formula>
    </cfRule>
    <cfRule type="cellIs" dxfId="579" priority="916" operator="equal">
      <formula>"EXTREMA-INACEPTABLE 20"</formula>
    </cfRule>
    <cfRule type="cellIs" dxfId="578" priority="917" operator="equal">
      <formula>"EXTREMA-INACEPTABLE 15"</formula>
    </cfRule>
    <cfRule type="cellIs" dxfId="577" priority="918" operator="equal">
      <formula>"EXTREMA-INACEPTABLE 5"</formula>
    </cfRule>
    <cfRule type="cellIs" dxfId="576" priority="919" operator="equal">
      <formula>"EXTREMA-INACEPTABLE 20"</formula>
    </cfRule>
    <cfRule type="cellIs" dxfId="575" priority="920" operator="equal">
      <formula>"EXTREMA-INACEPTABLE 16"</formula>
    </cfRule>
    <cfRule type="cellIs" dxfId="574" priority="921" operator="equal">
      <formula>"EXTREMA-INACEPTABLE 12"</formula>
    </cfRule>
    <cfRule type="cellIs" dxfId="573" priority="922" operator="equal">
      <formula>"EXTREMA- INACEPTABLE 15"</formula>
    </cfRule>
    <cfRule type="cellIs" dxfId="572" priority="923" operator="equal">
      <formula>"ALTA-IMPORTANTE 5"</formula>
    </cfRule>
    <cfRule type="cellIs" dxfId="571" priority="924" operator="equal">
      <formula>"ALTA-IMPORTANTE 8"</formula>
    </cfRule>
    <cfRule type="cellIs" dxfId="570" priority="925" operator="equal">
      <formula>"ALTA-IMPORTANTE 4"</formula>
    </cfRule>
    <cfRule type="cellIs" dxfId="569" priority="926" operator="equal">
      <formula>"ALTA-IMPORTANTE 12"</formula>
    </cfRule>
    <cfRule type="cellIs" dxfId="568" priority="927" operator="equal">
      <formula>"ALTA-IMPORTANTE 9"</formula>
    </cfRule>
    <cfRule type="cellIs" dxfId="567" priority="928" operator="equal">
      <formula>"ALTA-IMPORTANTE 10"</formula>
    </cfRule>
    <cfRule type="cellIs" dxfId="566" priority="929" operator="equal">
      <formula>"ALTA-IMPORTANTE 8"</formula>
    </cfRule>
    <cfRule type="cellIs" dxfId="565" priority="930" operator="equal">
      <formula>"ALTA-IMPORTANTE 5"</formula>
    </cfRule>
    <cfRule type="cellIs" dxfId="564" priority="931" operator="equal">
      <formula>"MODERADO 4"</formula>
    </cfRule>
    <cfRule type="cellIs" dxfId="563" priority="932" operator="equal">
      <formula>"MODERADO 6"</formula>
    </cfRule>
    <cfRule type="cellIs" dxfId="562" priority="933" operator="equal">
      <formula>"MODERADO 6"</formula>
    </cfRule>
    <cfRule type="cellIs" dxfId="561" priority="934" operator="equal">
      <formula>"MODERADO 3"</formula>
    </cfRule>
    <cfRule type="cellIs" dxfId="560" priority="935" operator="equal">
      <formula>"BAJO-TRIVIAL 3"</formula>
    </cfRule>
    <cfRule type="cellIs" dxfId="559" priority="936" operator="equal">
      <formula>"BAJO-ACEPTABLE 4"</formula>
    </cfRule>
    <cfRule type="cellIs" dxfId="558" priority="937" operator="equal">
      <formula>"BAJO-TRIVIAL 2"</formula>
    </cfRule>
    <cfRule type="cellIs" dxfId="557" priority="938" operator="equal">
      <formula>"BAJO-ACEPTABLE 2"</formula>
    </cfRule>
    <cfRule type="cellIs" dxfId="556" priority="939" operator="equal">
      <formula>"BAJO-TRIVIAL 1"</formula>
    </cfRule>
  </conditionalFormatting>
  <conditionalFormatting sqref="AS17">
    <cfRule type="cellIs" dxfId="555" priority="206" operator="equal">
      <formula>"EXTREMA-INACEPTABLE 25"</formula>
    </cfRule>
    <cfRule type="cellIs" dxfId="554" priority="207" operator="equal">
      <formula>"EXTREMA-INACEPTABLE 20"</formula>
    </cfRule>
    <cfRule type="cellIs" dxfId="553" priority="208" operator="equal">
      <formula>"EXTREMA-INACEPTABLE 15"</formula>
    </cfRule>
    <cfRule type="cellIs" dxfId="552" priority="209" operator="equal">
      <formula>"EXTREMA-INACEPTABLE 10"</formula>
    </cfRule>
    <cfRule type="cellIs" dxfId="551" priority="210" operator="equal">
      <formula>"EXTREMA-INACEPTABLE 20"</formula>
    </cfRule>
    <cfRule type="cellIs" dxfId="550" priority="211" operator="equal">
      <formula>"EXTREMA-INACEPTABLE 16"</formula>
    </cfRule>
    <cfRule type="cellIs" dxfId="549" priority="212" operator="equal">
      <formula>"EXTREMA-INACEPTABLE 12"</formula>
    </cfRule>
    <cfRule type="cellIs" dxfId="548" priority="213" operator="equal">
      <formula>"EXTREMA- INACEPTABLE 15"</formula>
    </cfRule>
    <cfRule type="cellIs" dxfId="547" priority="214" operator="equal">
      <formula>"ALTA-IMPORTANTE 5"</formula>
    </cfRule>
    <cfRule type="cellIs" dxfId="546" priority="215" operator="equal">
      <formula>"ALTA-IMPORTANTE 8"</formula>
    </cfRule>
    <cfRule type="cellIs" dxfId="545" priority="216" operator="equal">
      <formula>"ALTA-IMPORTANTE 4"</formula>
    </cfRule>
    <cfRule type="cellIs" dxfId="544" priority="217" operator="equal">
      <formula>"ALTA-IMPORTANTE 12"</formula>
    </cfRule>
    <cfRule type="cellIs" dxfId="543" priority="218" operator="equal">
      <formula>"ALTA-IMPORTANTE 9"</formula>
    </cfRule>
    <cfRule type="cellIs" dxfId="542" priority="219" operator="equal">
      <formula>"ALTA-IMPORTANTE 10"</formula>
    </cfRule>
    <cfRule type="cellIs" dxfId="541" priority="220" operator="equal">
      <formula>"ALTA-IMPORTANTE 8"</formula>
    </cfRule>
    <cfRule type="cellIs" dxfId="540" priority="221" operator="equal">
      <formula>"ALTA-IMPORTANTE 5"</formula>
    </cfRule>
    <cfRule type="cellIs" dxfId="539" priority="222" operator="equal">
      <formula>"MODERADO 4"</formula>
    </cfRule>
    <cfRule type="cellIs" dxfId="538" priority="223" operator="equal">
      <formula>"MODERADO 6"</formula>
    </cfRule>
    <cfRule type="cellIs" dxfId="537" priority="224" operator="equal">
      <formula>"MODERADO 6"</formula>
    </cfRule>
    <cfRule type="cellIs" dxfId="536" priority="225" operator="equal">
      <formula>"MODERADO 3"</formula>
    </cfRule>
    <cfRule type="cellIs" dxfId="535" priority="226" operator="equal">
      <formula>"BAJO-TRIVIAL 3"</formula>
    </cfRule>
    <cfRule type="cellIs" dxfId="534" priority="227" operator="equal">
      <formula>"BAJO-ACEPTABLE 4"</formula>
    </cfRule>
    <cfRule type="cellIs" dxfId="533" priority="228" operator="equal">
      <formula>"BAJO-TRIVIAL 2"</formula>
    </cfRule>
    <cfRule type="cellIs" dxfId="532" priority="229" operator="equal">
      <formula>"BAJO-ACEPTABLE 2"</formula>
    </cfRule>
    <cfRule type="cellIs" dxfId="531" priority="230" operator="equal">
      <formula>"BAJO-TRIVIAL 1"</formula>
    </cfRule>
  </conditionalFormatting>
  <conditionalFormatting sqref="AQ18:AR28 AE18:AG28">
    <cfRule type="cellIs" dxfId="530" priority="81" operator="equal">
      <formula>"EXTREMA-INACEPTABLE 25"</formula>
    </cfRule>
    <cfRule type="cellIs" dxfId="529" priority="82" operator="equal">
      <formula>"EXTREMA-INACEPTABLE 20"</formula>
    </cfRule>
    <cfRule type="cellIs" dxfId="528" priority="83" operator="equal">
      <formula>"EXTREMA-INACEPTABLE 15"</formula>
    </cfRule>
    <cfRule type="cellIs" dxfId="527" priority="84" operator="equal">
      <formula>"EXTREMA-INACEPTABLE 10"</formula>
    </cfRule>
    <cfRule type="cellIs" dxfId="526" priority="85" operator="equal">
      <formula>"EXTREMA-INACEPTABLE 20"</formula>
    </cfRule>
    <cfRule type="cellIs" dxfId="525" priority="86" operator="equal">
      <formula>"EXTREMA-INACEPTABLE 16"</formula>
    </cfRule>
    <cfRule type="cellIs" dxfId="524" priority="87" operator="equal">
      <formula>"EXTREMA-INACEPTABLE 12"</formula>
    </cfRule>
    <cfRule type="cellIs" dxfId="523" priority="88" operator="equal">
      <formula>"EXTREMA- INACEPTABLE 15"</formula>
    </cfRule>
    <cfRule type="cellIs" dxfId="522" priority="89" operator="equal">
      <formula>"ALTA-IMPORTANTE 5"</formula>
    </cfRule>
    <cfRule type="cellIs" dxfId="521" priority="90" operator="equal">
      <formula>"ALTA-IMPORTANTE 8"</formula>
    </cfRule>
    <cfRule type="cellIs" dxfId="520" priority="91" operator="equal">
      <formula>"ALTA-IMPORTANTE 4"</formula>
    </cfRule>
    <cfRule type="cellIs" dxfId="519" priority="92" operator="equal">
      <formula>"ALTA-IMPORTANTE 12"</formula>
    </cfRule>
    <cfRule type="cellIs" dxfId="518" priority="93" operator="equal">
      <formula>"ALTA-IMPORTANTE 9"</formula>
    </cfRule>
    <cfRule type="cellIs" dxfId="517" priority="94" operator="equal">
      <formula>"ALTA-IMPORTANTE 10"</formula>
    </cfRule>
    <cfRule type="cellIs" dxfId="516" priority="95" operator="equal">
      <formula>"ALTA-IMPORTANTE 8"</formula>
    </cfRule>
    <cfRule type="cellIs" dxfId="515" priority="96" operator="equal">
      <formula>"ALTA-IMPORTANTE 5"</formula>
    </cfRule>
    <cfRule type="cellIs" dxfId="514" priority="97" operator="equal">
      <formula>"MODERADO 4"</formula>
    </cfRule>
    <cfRule type="cellIs" dxfId="513" priority="98" operator="equal">
      <formula>"MODERADO 6"</formula>
    </cfRule>
    <cfRule type="cellIs" dxfId="512" priority="99" operator="equal">
      <formula>"MODERADO 6"</formula>
    </cfRule>
    <cfRule type="cellIs" dxfId="511" priority="100" operator="equal">
      <formula>"MODERADO 3"</formula>
    </cfRule>
    <cfRule type="cellIs" dxfId="510" priority="101" operator="equal">
      <formula>"BAJO-TRIVIAL 3"</formula>
    </cfRule>
    <cfRule type="cellIs" dxfId="509" priority="102" operator="equal">
      <formula>"BAJO-ACEPTABLE 4"</formula>
    </cfRule>
    <cfRule type="cellIs" dxfId="508" priority="103" operator="equal">
      <formula>"BAJO-TRIVIAL 2"</formula>
    </cfRule>
    <cfRule type="cellIs" dxfId="507" priority="104" operator="equal">
      <formula>"BAJO-ACEPTABLE 2"</formula>
    </cfRule>
    <cfRule type="cellIs" dxfId="506" priority="105" operator="equal">
      <formula>"BAJO-TRIVIAL 1"</formula>
    </cfRule>
  </conditionalFormatting>
  <conditionalFormatting sqref="AW18:AW28">
    <cfRule type="cellIs" dxfId="505" priority="56" operator="equal">
      <formula>"EXTREMA-INACEPTABLE 25"</formula>
    </cfRule>
    <cfRule type="cellIs" dxfId="504" priority="57" operator="equal">
      <formula>"EXTREMA-INACEPTABLE 20"</formula>
    </cfRule>
    <cfRule type="cellIs" dxfId="503" priority="58" operator="equal">
      <formula>"EXTREMA-INACEPTABLE 15"</formula>
    </cfRule>
    <cfRule type="cellIs" dxfId="502" priority="59" operator="equal">
      <formula>"EXTREMA-INACEPTABLE 5"</formula>
    </cfRule>
    <cfRule type="cellIs" dxfId="501" priority="60" operator="equal">
      <formula>"EXTREMA-INACEPTABLE 20"</formula>
    </cfRule>
    <cfRule type="cellIs" dxfId="500" priority="61" operator="equal">
      <formula>"EXTREMA-INACEPTABLE 16"</formula>
    </cfRule>
    <cfRule type="cellIs" dxfId="499" priority="62" operator="equal">
      <formula>"EXTREMA-INACEPTABLE 12"</formula>
    </cfRule>
    <cfRule type="cellIs" dxfId="498" priority="63" operator="equal">
      <formula>"EXTREMA- INACEPTABLE 15"</formula>
    </cfRule>
    <cfRule type="cellIs" dxfId="497" priority="64" operator="equal">
      <formula>"ALTA-IMPORTANTE 5"</formula>
    </cfRule>
    <cfRule type="cellIs" dxfId="496" priority="65" operator="equal">
      <formula>"ALTA-IMPORTANTE 8"</formula>
    </cfRule>
    <cfRule type="cellIs" dxfId="495" priority="66" operator="equal">
      <formula>"ALTA-IMPORTANTE 4"</formula>
    </cfRule>
    <cfRule type="cellIs" dxfId="494" priority="67" operator="equal">
      <formula>"ALTA-IMPORTANTE 12"</formula>
    </cfRule>
    <cfRule type="cellIs" dxfId="493" priority="68" operator="equal">
      <formula>"ALTA-IMPORTANTE 9"</formula>
    </cfRule>
    <cfRule type="cellIs" dxfId="492" priority="69" operator="equal">
      <formula>"ALTA-IMPORTANTE 10"</formula>
    </cfRule>
    <cfRule type="cellIs" dxfId="491" priority="70" operator="equal">
      <formula>"ALTA-IMPORTANTE 8"</formula>
    </cfRule>
    <cfRule type="cellIs" dxfId="490" priority="71" operator="equal">
      <formula>"ALTA-IMPORTANTE 5"</formula>
    </cfRule>
    <cfRule type="cellIs" dxfId="489" priority="72" operator="equal">
      <formula>"MODERADO 4"</formula>
    </cfRule>
    <cfRule type="cellIs" dxfId="488" priority="73" operator="equal">
      <formula>"MODERADO 6"</formula>
    </cfRule>
    <cfRule type="cellIs" dxfId="487" priority="74" operator="equal">
      <formula>"MODERADO 6"</formula>
    </cfRule>
    <cfRule type="cellIs" dxfId="486" priority="75" operator="equal">
      <formula>"MODERADO 3"</formula>
    </cfRule>
    <cfRule type="cellIs" dxfId="485" priority="76" operator="equal">
      <formula>"BAJO-TRIVIAL 3"</formula>
    </cfRule>
    <cfRule type="cellIs" dxfId="484" priority="77" operator="equal">
      <formula>"BAJO-ACEPTABLE 4"</formula>
    </cfRule>
    <cfRule type="cellIs" dxfId="483" priority="78" operator="equal">
      <formula>"BAJO-TRIVIAL 2"</formula>
    </cfRule>
    <cfRule type="cellIs" dxfId="482" priority="79" operator="equal">
      <formula>"BAJO-ACEPTABLE 2"</formula>
    </cfRule>
    <cfRule type="cellIs" dxfId="481" priority="80" operator="equal">
      <formula>"BAJO-TRIVIAL 1"</formula>
    </cfRule>
  </conditionalFormatting>
  <conditionalFormatting sqref="AS18:AS28">
    <cfRule type="cellIs" dxfId="480" priority="1" operator="equal">
      <formula>"EXTREMA-INACEPTABLE 25"</formula>
    </cfRule>
    <cfRule type="cellIs" dxfId="479" priority="2" operator="equal">
      <formula>"EXTREMA-INACEPTABLE 20"</formula>
    </cfRule>
    <cfRule type="cellIs" dxfId="478" priority="3" operator="equal">
      <formula>"EXTREMA-INACEPTABLE 15"</formula>
    </cfRule>
    <cfRule type="cellIs" dxfId="477" priority="4" operator="equal">
      <formula>"EXTREMA-INACEPTABLE 10"</formula>
    </cfRule>
    <cfRule type="cellIs" dxfId="476" priority="5" operator="equal">
      <formula>"EXTREMA-INACEPTABLE 20"</formula>
    </cfRule>
    <cfRule type="cellIs" dxfId="475" priority="6" operator="equal">
      <formula>"EXTREMA-INACEPTABLE 16"</formula>
    </cfRule>
    <cfRule type="cellIs" dxfId="474" priority="7" operator="equal">
      <formula>"EXTREMA-INACEPTABLE 12"</formula>
    </cfRule>
    <cfRule type="cellIs" dxfId="473" priority="8" operator="equal">
      <formula>"EXTREMA- INACEPTABLE 15"</formula>
    </cfRule>
    <cfRule type="cellIs" dxfId="472" priority="9" operator="equal">
      <formula>"ALTA-IMPORTANTE 5"</formula>
    </cfRule>
    <cfRule type="cellIs" dxfId="471" priority="10" operator="equal">
      <formula>"ALTA-IMPORTANTE 8"</formula>
    </cfRule>
    <cfRule type="cellIs" dxfId="470" priority="11" operator="equal">
      <formula>"ALTA-IMPORTANTE 4"</formula>
    </cfRule>
    <cfRule type="cellIs" dxfId="469" priority="12" operator="equal">
      <formula>"ALTA-IMPORTANTE 12"</formula>
    </cfRule>
    <cfRule type="cellIs" dxfId="468" priority="13" operator="equal">
      <formula>"ALTA-IMPORTANTE 9"</formula>
    </cfRule>
    <cfRule type="cellIs" dxfId="467" priority="14" operator="equal">
      <formula>"ALTA-IMPORTANTE 10"</formula>
    </cfRule>
    <cfRule type="cellIs" dxfId="466" priority="15" operator="equal">
      <formula>"ALTA-IMPORTANTE 8"</formula>
    </cfRule>
    <cfRule type="cellIs" dxfId="465" priority="16" operator="equal">
      <formula>"ALTA-IMPORTANTE 5"</formula>
    </cfRule>
    <cfRule type="cellIs" dxfId="464" priority="17" operator="equal">
      <formula>"MODERADO 4"</formula>
    </cfRule>
    <cfRule type="cellIs" dxfId="463" priority="18" operator="equal">
      <formula>"MODERADO 6"</formula>
    </cfRule>
    <cfRule type="cellIs" dxfId="462" priority="19" operator="equal">
      <formula>"MODERADO 6"</formula>
    </cfRule>
    <cfRule type="cellIs" dxfId="461" priority="20" operator="equal">
      <formula>"MODERADO 3"</formula>
    </cfRule>
    <cfRule type="cellIs" dxfId="460" priority="21" operator="equal">
      <formula>"BAJO-TRIVIAL 3"</formula>
    </cfRule>
    <cfRule type="cellIs" dxfId="459" priority="22" operator="equal">
      <formula>"BAJO-ACEPTABLE 4"</formula>
    </cfRule>
    <cfRule type="cellIs" dxfId="458" priority="23" operator="equal">
      <formula>"BAJO-TRIVIAL 2"</formula>
    </cfRule>
    <cfRule type="cellIs" dxfId="457" priority="24" operator="equal">
      <formula>"BAJO-ACEPTABLE 2"</formula>
    </cfRule>
    <cfRule type="cellIs" dxfId="456" priority="25" operator="equal">
      <formula>"BAJO-TRIVIAL 1"</formula>
    </cfRule>
  </conditionalFormatting>
  <dataValidations xWindow="142" yWindow="351" count="3">
    <dataValidation type="list" allowBlank="1" showInputMessage="1" showErrorMessage="1" sqref="AR17:AR28" xr:uid="{00000000-0002-0000-0300-000000000000}">
      <formula1>ZONA_RIESGOS</formula1>
    </dataValidation>
    <dataValidation type="list" allowBlank="1" showInputMessage="1" showErrorMessage="1" sqref="AQ17:AQ28" xr:uid="{00000000-0002-0000-0300-000001000000}">
      <formula1>CONTROLES_PROBABILIDAD</formula1>
    </dataValidation>
    <dataValidation allowBlank="1" showInputMessage="1" showErrorMessage="1" promptTitle="FECHA" prompt="INGRESE DD/MM/AA" sqref="I11" xr:uid="{00000000-0002-0000-0300-000002000000}"/>
  </dataValidations>
  <pageMargins left="0.7" right="0.7" top="0.75" bottom="0.75" header="0.3" footer="0.3"/>
  <pageSetup orientation="portrait" horizontalDpi="300" verticalDpi="300" r:id="rId1"/>
  <ignoredErrors>
    <ignoredError sqref="AI17"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16</xdr:row>
                <xdr:rowOff>0</xdr:rowOff>
              </from>
              <to>
                <xdr:col>18</xdr:col>
                <xdr:colOff>304800</xdr:colOff>
                <xdr:row>16</xdr:row>
                <xdr:rowOff>247650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256" operator="equal" id="{E0AEEC95-5EB9-4DD0-B0AA-DE331D558B14}">
            <xm:f>DATOS!$BF$22</xm:f>
            <x14:dxf>
              <fill>
                <patternFill>
                  <bgColor rgb="FFFFFF00"/>
                </patternFill>
              </fill>
            </x14:dxf>
          </x14:cfRule>
          <x14:cfRule type="cellIs" priority="257" operator="equal" id="{00741B51-0978-4779-9043-50B934713931}">
            <xm:f>DATOS!$BF$21</xm:f>
            <x14:dxf>
              <fill>
                <patternFill>
                  <bgColor rgb="FFFFC000"/>
                </patternFill>
              </fill>
            </x14:dxf>
          </x14:cfRule>
          <x14:cfRule type="cellIs" priority="258" operator="equal" id="{E84BEF85-B79A-4D7B-BCED-5D83A10F6524}">
            <xm:f>DATOS!$BF$20</xm:f>
            <x14:dxf>
              <fill>
                <patternFill>
                  <bgColor rgb="FFFF0000"/>
                </patternFill>
              </fill>
            </x14:dxf>
          </x14:cfRule>
          <x14:cfRule type="cellIs" priority="259" operator="equal" id="{72CC8BA8-5BAE-4F04-84D0-6045353EF26A}">
            <xm:f>DATOS!$BF$19</xm:f>
            <x14:dxf>
              <fill>
                <patternFill>
                  <bgColor rgb="FFFF0000"/>
                </patternFill>
              </fill>
            </x14:dxf>
          </x14:cfRule>
          <x14:cfRule type="cellIs" priority="260" operator="equal" id="{A2064864-E340-46DC-8BF1-DB49C8ECB141}">
            <xm:f>DATOS!$BF$18</xm:f>
            <x14:dxf>
              <fill>
                <patternFill>
                  <bgColor rgb="FFFF0000"/>
                </patternFill>
              </fill>
            </x14:dxf>
          </x14:cfRule>
          <x14:cfRule type="cellIs" priority="261" operator="equal" id="{6889AD77-1BA0-4464-90DB-7CD42E9A64B2}">
            <xm:f>DATOS!$BE$22</xm:f>
            <x14:dxf>
              <fill>
                <patternFill>
                  <bgColor theme="9"/>
                </patternFill>
              </fill>
            </x14:dxf>
          </x14:cfRule>
          <x14:cfRule type="cellIs" priority="262" operator="equal" id="{89F4CE92-7911-4AFA-8ECE-C994E3B7FBA3}">
            <xm:f>DATOS!$BE$21</xm:f>
            <x14:dxf>
              <fill>
                <patternFill>
                  <bgColor rgb="FFFFFF00"/>
                </patternFill>
              </fill>
            </x14:dxf>
          </x14:cfRule>
          <x14:cfRule type="cellIs" priority="263" operator="equal" id="{CA18B779-748F-4F41-8427-45562D1A3BC6}">
            <xm:f>DATOS!$BE$20</xm:f>
            <x14:dxf>
              <fill>
                <patternFill>
                  <bgColor rgb="FFFFC000"/>
                </patternFill>
              </fill>
            </x14:dxf>
          </x14:cfRule>
          <x14:cfRule type="cellIs" priority="264" operator="equal" id="{D1F941CE-9BDB-4EA6-946C-A435CD9806C2}">
            <xm:f>DATOS!$BE$19</xm:f>
            <x14:dxf>
              <fill>
                <patternFill>
                  <bgColor rgb="FFFFC000"/>
                </patternFill>
              </fill>
            </x14:dxf>
          </x14:cfRule>
          <x14:cfRule type="cellIs" priority="265" operator="equal" id="{3AA0F3F8-92CC-42C6-9752-74E1EB74DD22}">
            <xm:f>DATOS!$BE$18</xm:f>
            <x14:dxf>
              <fill>
                <patternFill>
                  <bgColor rgb="FFFFC000"/>
                </patternFill>
              </fill>
            </x14:dxf>
          </x14:cfRule>
          <x14:cfRule type="cellIs" priority="266" operator="equal" id="{47B18FD7-3B7B-451B-88DC-5E0D92F1D699}">
            <xm:f>DATOS!$BD$22</xm:f>
            <x14:dxf>
              <fill>
                <patternFill>
                  <bgColor theme="9"/>
                </patternFill>
              </fill>
            </x14:dxf>
          </x14:cfRule>
          <x14:cfRule type="cellIs" priority="267" operator="equal" id="{5D2BE9CC-475C-49EA-9A16-7C33C2F7518C}">
            <xm:f>DATOS!$BD$21</xm:f>
            <x14:dxf>
              <fill>
                <patternFill>
                  <bgColor theme="9"/>
                </patternFill>
              </fill>
            </x14:dxf>
          </x14:cfRule>
          <x14:cfRule type="cellIs" priority="268" operator="equal" id="{91F03120-B789-4ADF-B29C-E0ED80FA34BE}">
            <xm:f>DATOS!$BD$20</xm:f>
            <x14:dxf>
              <fill>
                <patternFill>
                  <bgColor rgb="FFFFFF00"/>
                </patternFill>
              </fill>
            </x14:dxf>
          </x14:cfRule>
          <x14:cfRule type="cellIs" priority="269" operator="equal" id="{037047CF-3AEE-4256-8C24-08416FDFD818}">
            <xm:f>DATOS!$BD$19</xm:f>
            <x14:dxf>
              <fill>
                <patternFill>
                  <bgColor rgb="FFFFFF00"/>
                </patternFill>
              </fill>
            </x14:dxf>
          </x14:cfRule>
          <x14:cfRule type="cellIs" priority="270" operator="equal" id="{A50FBDDE-00F7-41C9-A332-85649E4BEAD4}">
            <xm:f>DATOS!$BD$18</xm:f>
            <x14:dxf>
              <fill>
                <patternFill>
                  <bgColor rgb="FFFFFF00"/>
                </patternFill>
              </fill>
            </x14:dxf>
          </x14:cfRule>
          <xm:sqref>AW17</xm:sqref>
        </x14:conditionalFormatting>
        <x14:conditionalFormatting xmlns:xm="http://schemas.microsoft.com/office/excel/2006/main">
          <x14:cfRule type="cellIs" priority="271" operator="equal" id="{EDCD60E6-E08D-40D2-B77D-D8754211065E}">
            <xm:f>DATOS!$BF$20</xm:f>
            <x14:dxf>
              <fill>
                <patternFill>
                  <bgColor rgb="FFFF0000"/>
                </patternFill>
              </fill>
            </x14:dxf>
          </x14:cfRule>
          <x14:cfRule type="cellIs" priority="272" operator="equal" id="{013E0093-45B7-448D-A4A8-E8A2BC160DFF}">
            <xm:f>DATOS!$BF$19</xm:f>
            <x14:dxf>
              <fill>
                <patternFill>
                  <bgColor rgb="FFFF0000"/>
                </patternFill>
              </fill>
            </x14:dxf>
          </x14:cfRule>
          <x14:cfRule type="cellIs" priority="273" operator="equal" id="{F9B34DC5-C919-4D0F-9BC9-71D3D5AF53C7}">
            <xm:f>DATOS!$BF$18</xm:f>
            <x14:dxf>
              <fill>
                <patternFill>
                  <bgColor rgb="FFFF0000"/>
                </patternFill>
              </fill>
            </x14:dxf>
          </x14:cfRule>
          <x14:cfRule type="cellIs" priority="274" operator="equal" id="{F8C15B56-F5BC-4EFC-A257-7916F6AFDC06}">
            <xm:f>DATOS!$BF$21</xm:f>
            <x14:dxf>
              <fill>
                <patternFill>
                  <bgColor rgb="FFFFC000"/>
                </patternFill>
              </fill>
            </x14:dxf>
          </x14:cfRule>
          <x14:cfRule type="cellIs" priority="275" operator="equal" id="{5835E5F1-D2BB-4363-8C4A-1813ADCC600F}">
            <xm:f>DATOS!$BE$20</xm:f>
            <x14:dxf>
              <fill>
                <patternFill>
                  <bgColor rgb="FFFFC000"/>
                </patternFill>
              </fill>
            </x14:dxf>
          </x14:cfRule>
          <x14:cfRule type="cellIs" priority="276" operator="equal" id="{FE30F1E6-805B-4A7C-9D7D-E435B6B17323}">
            <xm:f>DATOS!$BE$19</xm:f>
            <x14:dxf>
              <fill>
                <patternFill>
                  <bgColor rgb="FFFFC000"/>
                </patternFill>
              </fill>
            </x14:dxf>
          </x14:cfRule>
          <x14:cfRule type="cellIs" priority="278" operator="equal" id="{266CEFC0-C77B-405E-95F0-CF4EF85EA145}">
            <xm:f>DATOS!$BE$18</xm:f>
            <x14:dxf>
              <fill>
                <patternFill>
                  <bgColor rgb="FFFFC000"/>
                </patternFill>
              </fill>
            </x14:dxf>
          </x14:cfRule>
          <x14:cfRule type="cellIs" priority="279" operator="equal" id="{650B0DC9-D1A3-467F-AB91-5128A7DE32DB}">
            <xm:f>DATOS!$BF$22</xm:f>
            <x14:dxf>
              <fill>
                <patternFill>
                  <bgColor rgb="FFFFFF00"/>
                </patternFill>
              </fill>
            </x14:dxf>
          </x14:cfRule>
          <x14:cfRule type="cellIs" priority="280" operator="equal" id="{EDEC8ED2-D9AB-4328-B9D8-2DF9094705DB}">
            <xm:f>DATOS!$BE$21</xm:f>
            <x14:dxf>
              <fill>
                <patternFill>
                  <bgColor rgb="FFFFFF00"/>
                </patternFill>
              </fill>
            </x14:dxf>
          </x14:cfRule>
          <x14:cfRule type="cellIs" priority="281" operator="equal" id="{9432A00B-B2F7-4952-8DDD-ACA7C44A99F9}">
            <xm:f>DATOS!$BD$20</xm:f>
            <x14:dxf>
              <fill>
                <patternFill>
                  <bgColor rgb="FFFFFF00"/>
                </patternFill>
              </fill>
            </x14:dxf>
          </x14:cfRule>
          <x14:cfRule type="cellIs" priority="282" operator="equal" id="{DE180D60-B768-4464-A3EB-98E059A16ECA}">
            <xm:f>DATOS!$BD$19</xm:f>
            <x14:dxf>
              <fill>
                <patternFill>
                  <bgColor rgb="FFFFFF00"/>
                </patternFill>
              </fill>
            </x14:dxf>
          </x14:cfRule>
          <x14:cfRule type="cellIs" priority="283" operator="equal" id="{7FDFEAD2-6200-4566-BBE4-40EA7630331A}">
            <xm:f>DATOS!$BD$18</xm:f>
            <x14:dxf>
              <fill>
                <patternFill>
                  <bgColor rgb="FFFFFF00"/>
                </patternFill>
              </fill>
            </x14:dxf>
          </x14:cfRule>
          <x14:cfRule type="cellIs" priority="284" operator="equal" id="{D4B26F65-617F-4ABD-86AE-FADFDA0D34A3}">
            <xm:f>DATOS!$BE$22</xm:f>
            <x14:dxf>
              <fill>
                <patternFill>
                  <bgColor theme="9"/>
                </patternFill>
              </fill>
            </x14:dxf>
          </x14:cfRule>
          <x14:cfRule type="cellIs" priority="285" operator="equal" id="{5AE04E5C-0FD4-40DE-8410-E6ADDABFF3D2}">
            <xm:f>DATOS!$BD$21</xm:f>
            <x14:dxf>
              <fill>
                <patternFill>
                  <bgColor theme="9"/>
                </patternFill>
              </fill>
            </x14:dxf>
          </x14:cfRule>
          <x14:cfRule type="cellIs" priority="286" operator="equal" id="{82509C84-6EEC-4556-961B-ACAA175C7242}">
            <xm:f>DATOS!$BD$22</xm:f>
            <x14:dxf>
              <fill>
                <patternFill>
                  <bgColor theme="9"/>
                </patternFill>
              </fill>
            </x14:dxf>
          </x14:cfRule>
          <xm:sqref>AE17</xm:sqref>
        </x14:conditionalFormatting>
        <x14:conditionalFormatting xmlns:xm="http://schemas.microsoft.com/office/excel/2006/main">
          <x14:cfRule type="cellIs" priority="26" operator="equal" id="{D798F4EB-190F-413A-832A-218BF9D6DD63}">
            <xm:f>DATOS!$BF$22</xm:f>
            <x14:dxf>
              <fill>
                <patternFill>
                  <bgColor rgb="FFFFFF00"/>
                </patternFill>
              </fill>
            </x14:dxf>
          </x14:cfRule>
          <x14:cfRule type="cellIs" priority="27" operator="equal" id="{255F70C1-314C-40BE-9A0E-3173982EC559}">
            <xm:f>DATOS!$BF$21</xm:f>
            <x14:dxf>
              <fill>
                <patternFill>
                  <bgColor rgb="FFFFC000"/>
                </patternFill>
              </fill>
            </x14:dxf>
          </x14:cfRule>
          <x14:cfRule type="cellIs" priority="28" operator="equal" id="{D350078A-599B-4F8D-934C-3F72E36EEE3A}">
            <xm:f>DATOS!$BF$20</xm:f>
            <x14:dxf>
              <fill>
                <patternFill>
                  <bgColor rgb="FFFF0000"/>
                </patternFill>
              </fill>
            </x14:dxf>
          </x14:cfRule>
          <x14:cfRule type="cellIs" priority="29" operator="equal" id="{70DA37F9-F43D-4505-B8B1-D7BE43CBEC2B}">
            <xm:f>DATOS!$BF$19</xm:f>
            <x14:dxf>
              <fill>
                <patternFill>
                  <bgColor rgb="FFFF0000"/>
                </patternFill>
              </fill>
            </x14:dxf>
          </x14:cfRule>
          <x14:cfRule type="cellIs" priority="30" operator="equal" id="{17924811-4F34-44A4-AC2C-376155A74CFE}">
            <xm:f>DATOS!$BF$18</xm:f>
            <x14:dxf>
              <fill>
                <patternFill>
                  <bgColor rgb="FFFF0000"/>
                </patternFill>
              </fill>
            </x14:dxf>
          </x14:cfRule>
          <x14:cfRule type="cellIs" priority="31" operator="equal" id="{65242BA1-CDBB-4211-9F37-75B8415C83DE}">
            <xm:f>DATOS!$BE$22</xm:f>
            <x14:dxf>
              <fill>
                <patternFill>
                  <bgColor theme="9"/>
                </patternFill>
              </fill>
            </x14:dxf>
          </x14:cfRule>
          <x14:cfRule type="cellIs" priority="32" operator="equal" id="{ABF582EC-F29F-47F5-B747-744ABCF4D573}">
            <xm:f>DATOS!$BE$21</xm:f>
            <x14:dxf>
              <fill>
                <patternFill>
                  <bgColor rgb="FFFFFF00"/>
                </patternFill>
              </fill>
            </x14:dxf>
          </x14:cfRule>
          <x14:cfRule type="cellIs" priority="33" operator="equal" id="{E5A7EE69-9FFA-45BA-93EA-00C59390E170}">
            <xm:f>DATOS!$BE$20</xm:f>
            <x14:dxf>
              <fill>
                <patternFill>
                  <bgColor rgb="FFFFC000"/>
                </patternFill>
              </fill>
            </x14:dxf>
          </x14:cfRule>
          <x14:cfRule type="cellIs" priority="34" operator="equal" id="{2AF47893-390C-433A-8122-B7A8B1E04387}">
            <xm:f>DATOS!$BE$19</xm:f>
            <x14:dxf>
              <fill>
                <patternFill>
                  <bgColor rgb="FFFFC000"/>
                </patternFill>
              </fill>
            </x14:dxf>
          </x14:cfRule>
          <x14:cfRule type="cellIs" priority="35" operator="equal" id="{C1DDC59B-57FA-41D5-8FDD-8192A6A2F524}">
            <xm:f>DATOS!$BE$18</xm:f>
            <x14:dxf>
              <fill>
                <patternFill>
                  <bgColor rgb="FFFFC000"/>
                </patternFill>
              </fill>
            </x14:dxf>
          </x14:cfRule>
          <x14:cfRule type="cellIs" priority="36" operator="equal" id="{593065FE-C118-4E22-86FB-8558E696FED8}">
            <xm:f>DATOS!$BD$22</xm:f>
            <x14:dxf>
              <fill>
                <patternFill>
                  <bgColor theme="9"/>
                </patternFill>
              </fill>
            </x14:dxf>
          </x14:cfRule>
          <x14:cfRule type="cellIs" priority="37" operator="equal" id="{6B537161-F1BE-4C0B-B4E2-FFE5817D653B}">
            <xm:f>DATOS!$BD$21</xm:f>
            <x14:dxf>
              <fill>
                <patternFill>
                  <bgColor theme="9"/>
                </patternFill>
              </fill>
            </x14:dxf>
          </x14:cfRule>
          <x14:cfRule type="cellIs" priority="38" operator="equal" id="{ACA2469E-A61B-4AD5-827B-26D336A71AB4}">
            <xm:f>DATOS!$BD$20</xm:f>
            <x14:dxf>
              <fill>
                <patternFill>
                  <bgColor rgb="FFFFFF00"/>
                </patternFill>
              </fill>
            </x14:dxf>
          </x14:cfRule>
          <x14:cfRule type="cellIs" priority="39" operator="equal" id="{3CB442C3-402A-40D4-B36F-E60ED5775A0F}">
            <xm:f>DATOS!$BD$19</xm:f>
            <x14:dxf>
              <fill>
                <patternFill>
                  <bgColor rgb="FFFFFF00"/>
                </patternFill>
              </fill>
            </x14:dxf>
          </x14:cfRule>
          <x14:cfRule type="cellIs" priority="40" operator="equal" id="{46AC3F39-3554-4F3D-A716-88FD091F7AED}">
            <xm:f>DATOS!$BD$18</xm:f>
            <x14:dxf>
              <fill>
                <patternFill>
                  <bgColor rgb="FFFFFF00"/>
                </patternFill>
              </fill>
            </x14:dxf>
          </x14:cfRule>
          <xm:sqref>AW18:AW28</xm:sqref>
        </x14:conditionalFormatting>
        <x14:conditionalFormatting xmlns:xm="http://schemas.microsoft.com/office/excel/2006/main">
          <x14:cfRule type="cellIs" priority="41" operator="equal" id="{55C3790D-EDD5-49D9-AE54-6EC0B7234B35}">
            <xm:f>DATOS!$BF$20</xm:f>
            <x14:dxf>
              <fill>
                <patternFill>
                  <bgColor rgb="FFFF0000"/>
                </patternFill>
              </fill>
            </x14:dxf>
          </x14:cfRule>
          <x14:cfRule type="cellIs" priority="42" operator="equal" id="{E4CA42A6-0798-4480-B3DA-83A6A610C4C2}">
            <xm:f>DATOS!$BF$19</xm:f>
            <x14:dxf>
              <fill>
                <patternFill>
                  <bgColor rgb="FFFF0000"/>
                </patternFill>
              </fill>
            </x14:dxf>
          </x14:cfRule>
          <x14:cfRule type="cellIs" priority="43" operator="equal" id="{EF02DC78-26C8-452A-AB9A-154D5B5DD687}">
            <xm:f>DATOS!$BF$18</xm:f>
            <x14:dxf>
              <fill>
                <patternFill>
                  <bgColor rgb="FFFF0000"/>
                </patternFill>
              </fill>
            </x14:dxf>
          </x14:cfRule>
          <x14:cfRule type="cellIs" priority="44" operator="equal" id="{58EA6505-4484-4601-95C4-E5F075F1E3D0}">
            <xm:f>DATOS!$BF$21</xm:f>
            <x14:dxf>
              <fill>
                <patternFill>
                  <bgColor rgb="FFFFC000"/>
                </patternFill>
              </fill>
            </x14:dxf>
          </x14:cfRule>
          <x14:cfRule type="cellIs" priority="45" operator="equal" id="{5B853172-9621-42BA-98A6-BECE5FFB9FCC}">
            <xm:f>DATOS!$BE$20</xm:f>
            <x14:dxf>
              <fill>
                <patternFill>
                  <bgColor rgb="FFFFC000"/>
                </patternFill>
              </fill>
            </x14:dxf>
          </x14:cfRule>
          <x14:cfRule type="cellIs" priority="46" operator="equal" id="{4950C9CB-63DB-43F2-9D35-32ED73373CED}">
            <xm:f>DATOS!$BE$19</xm:f>
            <x14:dxf>
              <fill>
                <patternFill>
                  <bgColor rgb="FFFFC000"/>
                </patternFill>
              </fill>
            </x14:dxf>
          </x14:cfRule>
          <x14:cfRule type="cellIs" priority="47" operator="equal" id="{9798F30D-CDDA-47B0-9F9B-E159C18E6994}">
            <xm:f>DATOS!$BE$18</xm:f>
            <x14:dxf>
              <fill>
                <patternFill>
                  <bgColor rgb="FFFFC000"/>
                </patternFill>
              </fill>
            </x14:dxf>
          </x14:cfRule>
          <x14:cfRule type="cellIs" priority="48" operator="equal" id="{594F6F58-D678-4E70-BD2B-E8C8F4BF384F}">
            <xm:f>DATOS!$BF$22</xm:f>
            <x14:dxf>
              <fill>
                <patternFill>
                  <bgColor rgb="FFFFFF00"/>
                </patternFill>
              </fill>
            </x14:dxf>
          </x14:cfRule>
          <x14:cfRule type="cellIs" priority="49" operator="equal" id="{FFEB0B67-EA23-4BFA-8B11-2086337A5823}">
            <xm:f>DATOS!$BE$21</xm:f>
            <x14:dxf>
              <fill>
                <patternFill>
                  <bgColor rgb="FFFFFF00"/>
                </patternFill>
              </fill>
            </x14:dxf>
          </x14:cfRule>
          <x14:cfRule type="cellIs" priority="50" operator="equal" id="{1FA735F6-1701-4696-BCD6-FA3789DAC807}">
            <xm:f>DATOS!$BD$20</xm:f>
            <x14:dxf>
              <fill>
                <patternFill>
                  <bgColor rgb="FFFFFF00"/>
                </patternFill>
              </fill>
            </x14:dxf>
          </x14:cfRule>
          <x14:cfRule type="cellIs" priority="51" operator="equal" id="{DDE9852E-A79C-4B5F-992B-26E4DD2644C9}">
            <xm:f>DATOS!$BD$19</xm:f>
            <x14:dxf>
              <fill>
                <patternFill>
                  <bgColor rgb="FFFFFF00"/>
                </patternFill>
              </fill>
            </x14:dxf>
          </x14:cfRule>
          <x14:cfRule type="cellIs" priority="52" operator="equal" id="{8E540934-692B-4712-B7FB-601F9C5A122C}">
            <xm:f>DATOS!$BD$18</xm:f>
            <x14:dxf>
              <fill>
                <patternFill>
                  <bgColor rgb="FFFFFF00"/>
                </patternFill>
              </fill>
            </x14:dxf>
          </x14:cfRule>
          <x14:cfRule type="cellIs" priority="53" operator="equal" id="{3E0271A3-42F5-408D-BF72-03735631F1B7}">
            <xm:f>DATOS!$BE$22</xm:f>
            <x14:dxf>
              <fill>
                <patternFill>
                  <bgColor theme="9"/>
                </patternFill>
              </fill>
            </x14:dxf>
          </x14:cfRule>
          <x14:cfRule type="cellIs" priority="54" operator="equal" id="{082993D0-D2B9-472E-9DF7-E16321F0C314}">
            <xm:f>DATOS!$BD$21</xm:f>
            <x14:dxf>
              <fill>
                <patternFill>
                  <bgColor theme="9"/>
                </patternFill>
              </fill>
            </x14:dxf>
          </x14:cfRule>
          <x14:cfRule type="cellIs" priority="55" operator="equal" id="{FBBA36E3-CE01-4E2B-A404-11C39D14BFE1}">
            <xm:f>DATOS!$BD$22</xm:f>
            <x14:dxf>
              <fill>
                <patternFill>
                  <bgColor theme="9"/>
                </patternFill>
              </fill>
            </x14:dxf>
          </x14:cfRule>
          <xm:sqref>AE18:AE28</xm:sqref>
        </x14:conditionalFormatting>
      </x14:conditionalFormattings>
    </ext>
    <ext xmlns:x14="http://schemas.microsoft.com/office/spreadsheetml/2009/9/main" uri="{CCE6A557-97BC-4b89-ADB6-D9C93CAAB3DF}">
      <x14:dataValidations xmlns:xm="http://schemas.microsoft.com/office/excel/2006/main" xWindow="142" yWindow="351" count="2">
        <x14:dataValidation type="list" allowBlank="1" showInputMessage="1" showErrorMessage="1" xr:uid="{00000000-0002-0000-0300-000003000000}">
          <x14:formula1>
            <xm:f>DATOS!$AU$14:$AU$18</xm:f>
          </x14:formula1>
          <xm:sqref>P17:P28</xm:sqref>
        </x14:dataValidation>
        <x14:dataValidation type="list" allowBlank="1" showInputMessage="1" showErrorMessage="1" xr:uid="{00000000-0002-0000-0300-000004000000}">
          <x14:formula1>
            <xm:f>DATOS!$AS$76:$AS$78</xm:f>
          </x14:formula1>
          <xm:sqref>AS17:AS28</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K593"/>
  <sheetViews>
    <sheetView topLeftCell="A25" zoomScale="70" zoomScaleNormal="70" workbookViewId="0">
      <selection activeCell="H27" sqref="H27"/>
    </sheetView>
  </sheetViews>
  <sheetFormatPr baseColWidth="10" defaultRowHeight="15" x14ac:dyDescent="0.25"/>
  <cols>
    <col min="1" max="1" width="1.28515625" style="1" customWidth="1"/>
    <col min="2" max="3" width="1" style="8" customWidth="1"/>
    <col min="4" max="4" width="15.28515625" style="73" customWidth="1"/>
    <col min="5" max="5" width="0.7109375" style="8" customWidth="1"/>
    <col min="6" max="6" width="12.7109375" style="8" customWidth="1"/>
    <col min="7" max="7" width="31.42578125" customWidth="1"/>
    <col min="8" max="8" width="36.85546875" customWidth="1"/>
    <col min="9" max="9" width="39.7109375" bestFit="1" customWidth="1"/>
    <col min="10" max="10" width="36.7109375" customWidth="1"/>
    <col min="11" max="11" width="30.140625" bestFit="1" customWidth="1"/>
    <col min="12" max="12" width="20.85546875" bestFit="1" customWidth="1"/>
    <col min="13" max="13" width="26" style="102" bestFit="1" customWidth="1"/>
    <col min="14" max="14" width="26" style="102" customWidth="1"/>
    <col min="15" max="15" width="22.42578125" bestFit="1" customWidth="1"/>
    <col min="16" max="16" width="21.140625" style="102" bestFit="1" customWidth="1"/>
    <col min="17" max="17" width="21" bestFit="1" customWidth="1"/>
    <col min="18" max="18" width="27.42578125" bestFit="1" customWidth="1"/>
    <col min="19" max="19" width="55.7109375" customWidth="1"/>
    <col min="20" max="20" width="21" bestFit="1" customWidth="1"/>
    <col min="21" max="21" width="46.5703125" bestFit="1" customWidth="1"/>
    <col min="22" max="22" width="26.7109375" customWidth="1"/>
    <col min="23" max="23" width="20.28515625" bestFit="1" customWidth="1"/>
    <col min="24" max="24" width="0.7109375" customWidth="1"/>
    <col min="25" max="30" width="12.7109375" customWidth="1"/>
  </cols>
  <sheetData>
    <row r="1" spans="1:63" s="1" customFormat="1" ht="30" customHeight="1" x14ac:dyDescent="0.25">
      <c r="A1" s="600"/>
      <c r="B1" s="600"/>
      <c r="C1" s="600"/>
      <c r="D1" s="600"/>
      <c r="E1" s="600"/>
      <c r="F1" s="561" t="s">
        <v>3</v>
      </c>
      <c r="G1" s="561"/>
      <c r="H1" s="561"/>
      <c r="I1" s="561"/>
      <c r="J1" s="561"/>
      <c r="K1" s="561"/>
      <c r="L1" s="433" t="s">
        <v>1698</v>
      </c>
      <c r="M1" s="434">
        <v>43441</v>
      </c>
      <c r="N1" s="435"/>
      <c r="O1" s="436"/>
      <c r="P1" s="437"/>
      <c r="Q1" s="438"/>
      <c r="R1" s="438"/>
      <c r="S1" s="385"/>
      <c r="AA1" s="385"/>
      <c r="AB1" s="385"/>
      <c r="AC1" s="385"/>
      <c r="AD1" s="439"/>
      <c r="AE1" s="440"/>
      <c r="AF1" s="439"/>
      <c r="AG1" s="439"/>
      <c r="AH1" s="439"/>
      <c r="AM1" s="9"/>
    </row>
    <row r="2" spans="1:63" s="1" customFormat="1" ht="30" customHeight="1" x14ac:dyDescent="0.25">
      <c r="A2" s="600"/>
      <c r="B2" s="600"/>
      <c r="C2" s="600"/>
      <c r="D2" s="600"/>
      <c r="E2" s="600"/>
      <c r="F2" s="564" t="s">
        <v>1693</v>
      </c>
      <c r="G2" s="564"/>
      <c r="H2" s="564"/>
      <c r="I2" s="564"/>
      <c r="J2" s="564"/>
      <c r="K2" s="564"/>
      <c r="L2" s="441" t="s">
        <v>1767</v>
      </c>
      <c r="M2" s="441" t="s">
        <v>1770</v>
      </c>
      <c r="N2" s="442"/>
      <c r="O2" s="436"/>
      <c r="P2" s="437"/>
      <c r="Q2" s="438"/>
      <c r="R2" s="438"/>
      <c r="S2" s="385"/>
      <c r="AA2" s="385"/>
      <c r="AB2" s="385"/>
      <c r="AC2" s="385"/>
      <c r="AD2" s="439"/>
      <c r="AE2" s="440"/>
      <c r="AF2" s="439"/>
      <c r="AG2" s="439"/>
      <c r="AH2" s="439"/>
      <c r="AM2" s="9"/>
    </row>
    <row r="3" spans="1:63" s="1" customFormat="1" ht="30" customHeight="1" x14ac:dyDescent="0.25">
      <c r="A3" s="600"/>
      <c r="B3" s="600"/>
      <c r="C3" s="600"/>
      <c r="D3" s="600"/>
      <c r="E3" s="600"/>
      <c r="F3" s="565" t="s">
        <v>1825</v>
      </c>
      <c r="G3" s="565"/>
      <c r="H3" s="565"/>
      <c r="I3" s="565"/>
      <c r="J3" s="565"/>
      <c r="K3" s="565"/>
      <c r="L3" s="566" t="s">
        <v>1694</v>
      </c>
      <c r="M3" s="566"/>
      <c r="N3" s="443"/>
      <c r="O3" s="444"/>
      <c r="P3" s="444"/>
      <c r="Q3" s="438"/>
      <c r="R3" s="438"/>
      <c r="S3" s="385"/>
      <c r="V3" s="445"/>
      <c r="W3" s="445"/>
      <c r="AA3" s="385"/>
      <c r="AB3" s="385"/>
      <c r="AC3" s="385"/>
      <c r="AD3" s="439"/>
      <c r="AE3" s="440"/>
      <c r="AF3" s="439"/>
      <c r="AG3" s="439"/>
      <c r="AH3" s="439"/>
      <c r="AM3" s="9"/>
    </row>
    <row r="4" spans="1:63" s="211" customFormat="1" x14ac:dyDescent="0.25">
      <c r="A4" s="1"/>
      <c r="B4" s="389"/>
      <c r="C4" s="389"/>
      <c r="D4" s="390"/>
      <c r="E4" s="389"/>
      <c r="F4" s="389"/>
      <c r="G4" s="389"/>
      <c r="H4" s="389"/>
      <c r="I4" s="389"/>
      <c r="J4" s="389"/>
      <c r="K4" s="391"/>
      <c r="L4" s="446"/>
      <c r="M4" s="391"/>
      <c r="N4" s="391"/>
      <c r="O4" s="394"/>
      <c r="P4" s="391"/>
      <c r="Q4" s="391"/>
      <c r="R4" s="391"/>
      <c r="S4" s="391"/>
      <c r="T4" s="389"/>
      <c r="U4" s="389"/>
      <c r="V4" s="445"/>
      <c r="W4" s="445"/>
      <c r="X4" s="389"/>
      <c r="Y4" s="235"/>
      <c r="Z4" s="235"/>
      <c r="AA4" s="235"/>
      <c r="AB4" s="235"/>
      <c r="AC4" s="235"/>
      <c r="AD4" s="235"/>
      <c r="AE4" s="235"/>
      <c r="AF4" s="447"/>
      <c r="AG4" s="235"/>
      <c r="AH4" s="339"/>
      <c r="AI4" s="235"/>
      <c r="AJ4" s="235"/>
      <c r="AK4" s="235"/>
      <c r="AL4" s="235"/>
      <c r="AM4" s="235"/>
      <c r="AN4" s="235"/>
      <c r="AO4" s="235"/>
      <c r="AP4" s="235"/>
      <c r="AQ4" s="448"/>
      <c r="AR4" s="235"/>
      <c r="AS4" s="235"/>
      <c r="AT4" s="235"/>
      <c r="AU4" s="235"/>
      <c r="AV4" s="235"/>
      <c r="AW4" s="235"/>
      <c r="AX4" s="235"/>
      <c r="AY4" s="235"/>
      <c r="AZ4" s="235"/>
      <c r="BA4" s="235"/>
      <c r="BB4" s="235"/>
      <c r="BC4" s="235"/>
      <c r="BD4" s="235"/>
      <c r="BE4" s="235"/>
      <c r="BF4" s="235"/>
      <c r="BG4" s="235"/>
      <c r="BH4" s="235"/>
      <c r="BI4" s="235"/>
    </row>
    <row r="5" spans="1:63" s="211" customFormat="1" ht="15.75" hidden="1" customHeight="1" x14ac:dyDescent="0.25">
      <c r="A5" s="1"/>
      <c r="B5" s="386"/>
      <c r="C5" s="386"/>
      <c r="D5" s="396"/>
      <c r="E5" s="386"/>
      <c r="F5" s="386"/>
      <c r="G5" s="386"/>
      <c r="H5" s="596" t="s">
        <v>1695</v>
      </c>
      <c r="I5" s="596"/>
      <c r="J5" s="596"/>
      <c r="K5" s="596"/>
      <c r="L5" s="596"/>
      <c r="M5" s="596"/>
      <c r="N5" s="596"/>
      <c r="O5" s="596"/>
      <c r="P5" s="596"/>
      <c r="Q5" s="596"/>
      <c r="R5" s="596"/>
      <c r="S5" s="596"/>
      <c r="T5" s="596"/>
      <c r="U5" s="449"/>
      <c r="V5" s="445"/>
      <c r="W5" s="445"/>
      <c r="X5" s="397"/>
      <c r="Y5" s="450"/>
      <c r="Z5" s="450"/>
      <c r="AA5" s="450"/>
      <c r="AB5" s="450"/>
      <c r="AC5" s="450"/>
      <c r="AD5" s="450"/>
      <c r="AE5" s="450"/>
      <c r="AF5" s="450"/>
      <c r="AG5" s="450"/>
      <c r="AH5" s="450"/>
      <c r="AI5" s="450"/>
      <c r="AJ5" s="450"/>
      <c r="AK5" s="450"/>
      <c r="AL5" s="450"/>
      <c r="AM5" s="450"/>
      <c r="AN5" s="450"/>
      <c r="AO5" s="450"/>
      <c r="AP5" s="450"/>
      <c r="AQ5" s="451"/>
    </row>
    <row r="6" spans="1:63" s="211" customFormat="1" hidden="1" x14ac:dyDescent="0.25">
      <c r="A6" s="1"/>
      <c r="B6" s="389"/>
      <c r="C6" s="389"/>
      <c r="D6" s="390"/>
      <c r="E6" s="389"/>
      <c r="F6" s="389"/>
      <c r="G6" s="389"/>
      <c r="H6" s="389"/>
      <c r="I6" s="389"/>
      <c r="J6" s="389"/>
      <c r="K6" s="391"/>
      <c r="L6" s="446"/>
      <c r="M6" s="391"/>
      <c r="N6" s="391"/>
      <c r="O6" s="394"/>
      <c r="P6" s="391"/>
      <c r="Q6" s="391"/>
      <c r="R6" s="391"/>
      <c r="S6" s="391"/>
      <c r="T6" s="389"/>
      <c r="U6" s="389"/>
      <c r="V6" s="445"/>
      <c r="W6" s="445"/>
      <c r="X6" s="389"/>
      <c r="Y6" s="235"/>
      <c r="Z6" s="235"/>
      <c r="AA6" s="235"/>
      <c r="AB6" s="235"/>
      <c r="AC6" s="235"/>
      <c r="AD6" s="235"/>
      <c r="AE6" s="235"/>
      <c r="AF6" s="447"/>
      <c r="AG6" s="235"/>
      <c r="AH6" s="339"/>
      <c r="AI6" s="235"/>
      <c r="AJ6" s="235"/>
      <c r="AK6" s="235"/>
      <c r="AL6" s="235"/>
      <c r="AM6" s="235"/>
      <c r="AN6" s="235"/>
      <c r="AO6" s="235"/>
      <c r="AP6" s="235"/>
      <c r="AQ6" s="448"/>
      <c r="AR6" s="235"/>
      <c r="AS6" s="235"/>
      <c r="AT6" s="235"/>
      <c r="AU6" s="235"/>
      <c r="AV6" s="235"/>
      <c r="AW6" s="235"/>
      <c r="AX6" s="235"/>
      <c r="AY6" s="235"/>
      <c r="AZ6" s="235"/>
      <c r="BA6" s="235"/>
      <c r="BB6" s="235"/>
      <c r="BC6" s="235"/>
      <c r="BD6" s="235"/>
      <c r="BE6" s="235"/>
      <c r="BF6" s="235"/>
      <c r="BG6" s="235"/>
      <c r="BH6" s="235"/>
      <c r="BI6" s="235"/>
    </row>
    <row r="7" spans="1:63" s="95" customFormat="1" x14ac:dyDescent="0.25">
      <c r="A7" s="3"/>
      <c r="B7" s="323"/>
      <c r="C7" s="323"/>
      <c r="D7" s="326"/>
      <c r="E7" s="323"/>
      <c r="F7" s="323"/>
      <c r="G7" s="323"/>
      <c r="H7" s="323"/>
      <c r="I7" s="323"/>
      <c r="J7" s="323"/>
      <c r="K7" s="323"/>
      <c r="L7" s="409"/>
      <c r="M7" s="323"/>
      <c r="N7" s="323"/>
      <c r="O7" s="409"/>
      <c r="P7" s="323"/>
      <c r="Q7" s="323"/>
      <c r="R7" s="323"/>
      <c r="S7" s="323"/>
      <c r="T7" s="400"/>
      <c r="U7" s="400"/>
      <c r="V7" s="445"/>
      <c r="W7" s="445"/>
      <c r="X7" s="400"/>
      <c r="Y7" s="448"/>
      <c r="Z7" s="448"/>
      <c r="AA7" s="448"/>
      <c r="AB7" s="448"/>
      <c r="AC7" s="448"/>
      <c r="AD7" s="448"/>
      <c r="AE7" s="448"/>
      <c r="AF7" s="452"/>
      <c r="AG7" s="448"/>
      <c r="AH7" s="453"/>
      <c r="AI7" s="448"/>
      <c r="AJ7" s="448"/>
      <c r="AK7" s="448"/>
      <c r="AL7" s="448"/>
      <c r="AM7" s="448"/>
      <c r="AN7" s="448"/>
      <c r="AO7" s="448"/>
      <c r="AP7" s="448"/>
      <c r="AQ7" s="235"/>
      <c r="AR7" s="448"/>
      <c r="AS7" s="448"/>
      <c r="AT7" s="448"/>
      <c r="AU7" s="448"/>
      <c r="AV7" s="448"/>
      <c r="AW7" s="448"/>
      <c r="AX7" s="448"/>
      <c r="AY7" s="448"/>
      <c r="AZ7" s="448"/>
      <c r="BA7" s="448"/>
      <c r="BB7" s="448"/>
      <c r="BC7" s="448"/>
      <c r="BD7" s="448"/>
      <c r="BE7" s="448"/>
      <c r="BF7" s="448"/>
      <c r="BG7" s="448"/>
      <c r="BH7" s="448"/>
      <c r="BI7" s="448"/>
    </row>
    <row r="8" spans="1:63" s="95" customFormat="1" x14ac:dyDescent="0.25">
      <c r="A8" s="3"/>
      <c r="B8" s="323"/>
      <c r="C8" s="323"/>
      <c r="D8" s="326"/>
      <c r="E8" s="323"/>
      <c r="F8" s="323"/>
      <c r="G8" s="323"/>
      <c r="H8" s="371" t="s">
        <v>3</v>
      </c>
      <c r="I8" s="320" t="str">
        <f>IF('1. IDENTIFICACION DEL RIESGO'!K8="","",'1. IDENTIFICACION DEL RIESGO'!K8)</f>
        <v>Protección</v>
      </c>
      <c r="J8" s="323"/>
      <c r="K8" s="404"/>
      <c r="L8" s="454"/>
      <c r="M8" s="323"/>
      <c r="N8" s="323"/>
      <c r="O8" s="404"/>
      <c r="P8" s="323"/>
      <c r="Q8" s="404"/>
      <c r="R8" s="406"/>
      <c r="S8" s="406"/>
      <c r="T8" s="406"/>
      <c r="U8" s="406"/>
      <c r="V8" s="445"/>
      <c r="W8" s="445"/>
      <c r="X8" s="406"/>
      <c r="Y8" s="455"/>
      <c r="Z8" s="455"/>
      <c r="AA8" s="455"/>
      <c r="AB8" s="455"/>
      <c r="AC8" s="455"/>
      <c r="AD8" s="455"/>
      <c r="AE8" s="455"/>
      <c r="AF8" s="455"/>
      <c r="AG8" s="452"/>
      <c r="AH8" s="452"/>
      <c r="AI8" s="448"/>
      <c r="AJ8" s="448"/>
      <c r="AK8" s="448"/>
      <c r="AL8" s="455"/>
      <c r="AM8" s="456"/>
      <c r="AN8" s="448"/>
      <c r="AO8" s="448"/>
      <c r="AP8" s="448"/>
      <c r="AQ8" s="448"/>
      <c r="AR8" s="235"/>
      <c r="AS8" s="448"/>
      <c r="AT8" s="448"/>
      <c r="AU8" s="448"/>
      <c r="AV8" s="448"/>
      <c r="AW8" s="448"/>
      <c r="AX8" s="448"/>
      <c r="AY8" s="448"/>
      <c r="AZ8" s="448"/>
      <c r="BA8" s="448"/>
      <c r="BB8" s="448"/>
      <c r="BC8" s="448"/>
      <c r="BD8" s="448"/>
      <c r="BE8" s="448"/>
      <c r="BF8" s="448"/>
      <c r="BG8" s="448"/>
      <c r="BH8" s="448"/>
      <c r="BI8" s="448"/>
      <c r="BJ8" s="448"/>
      <c r="BK8" s="448"/>
    </row>
    <row r="9" spans="1:63" s="95" customFormat="1" x14ac:dyDescent="0.25">
      <c r="A9" s="3"/>
      <c r="B9" s="323"/>
      <c r="C9" s="323"/>
      <c r="D9" s="326"/>
      <c r="E9" s="323"/>
      <c r="F9" s="323"/>
      <c r="G9" s="323"/>
      <c r="H9" s="323"/>
      <c r="I9" s="409"/>
      <c r="J9" s="323"/>
      <c r="K9" s="404"/>
      <c r="L9" s="457"/>
      <c r="M9" s="323"/>
      <c r="N9" s="323"/>
      <c r="O9" s="404"/>
      <c r="P9" s="404"/>
      <c r="Q9" s="404"/>
      <c r="R9" s="406"/>
      <c r="S9" s="406"/>
      <c r="T9" s="406"/>
      <c r="U9" s="406"/>
      <c r="V9" s="445"/>
      <c r="W9" s="445"/>
      <c r="X9" s="406"/>
      <c r="Y9" s="455"/>
      <c r="Z9" s="455"/>
      <c r="AA9" s="455"/>
      <c r="AB9" s="455"/>
      <c r="AC9" s="455"/>
      <c r="AD9" s="455"/>
      <c r="AE9" s="455"/>
      <c r="AF9" s="455"/>
      <c r="AG9" s="452"/>
      <c r="AH9" s="452"/>
      <c r="AI9" s="448"/>
      <c r="AJ9" s="448"/>
      <c r="AK9" s="448"/>
      <c r="AL9" s="455"/>
      <c r="AM9" s="456"/>
      <c r="AN9" s="448"/>
      <c r="AO9" s="448"/>
      <c r="AP9" s="448"/>
      <c r="AQ9" s="448"/>
      <c r="AR9" s="235"/>
      <c r="AS9" s="448"/>
      <c r="AT9" s="448"/>
      <c r="AU9" s="448"/>
      <c r="AV9" s="448"/>
      <c r="AW9" s="448"/>
      <c r="AX9" s="448"/>
      <c r="AY9" s="448"/>
      <c r="AZ9" s="448"/>
      <c r="BA9" s="448"/>
      <c r="BB9" s="448"/>
      <c r="BC9" s="448"/>
      <c r="BD9" s="448"/>
      <c r="BE9" s="448"/>
      <c r="BF9" s="448"/>
      <c r="BG9" s="448"/>
      <c r="BH9" s="448"/>
      <c r="BI9" s="448"/>
      <c r="BJ9" s="448"/>
      <c r="BK9" s="448"/>
    </row>
    <row r="10" spans="1:63" s="95" customFormat="1" hidden="1" x14ac:dyDescent="0.25">
      <c r="A10" s="3"/>
      <c r="B10" s="323"/>
      <c r="C10" s="323"/>
      <c r="D10" s="326"/>
      <c r="E10" s="323"/>
      <c r="F10" s="323"/>
      <c r="G10" s="323"/>
      <c r="H10" s="371" t="s">
        <v>1284</v>
      </c>
      <c r="I10" s="321"/>
      <c r="J10" s="323"/>
      <c r="K10" s="404"/>
      <c r="L10" s="457"/>
      <c r="M10" s="323"/>
      <c r="N10" s="323"/>
      <c r="O10" s="404"/>
      <c r="P10" s="404"/>
      <c r="Q10" s="404"/>
      <c r="R10" s="406"/>
      <c r="S10" s="406"/>
      <c r="T10" s="406"/>
      <c r="U10" s="406"/>
      <c r="V10" s="445"/>
      <c r="W10" s="445"/>
      <c r="X10" s="406"/>
      <c r="Y10" s="455"/>
      <c r="Z10" s="455"/>
      <c r="AA10" s="455"/>
      <c r="AB10" s="455"/>
      <c r="AC10" s="455"/>
      <c r="AD10" s="455"/>
      <c r="AE10" s="455"/>
      <c r="AF10" s="455"/>
      <c r="AG10" s="452"/>
      <c r="AH10" s="452"/>
      <c r="AI10" s="448"/>
      <c r="AJ10" s="448"/>
      <c r="AK10" s="448"/>
      <c r="AL10" s="455"/>
      <c r="AM10" s="456"/>
      <c r="AN10" s="448"/>
      <c r="AO10" s="448"/>
      <c r="AP10" s="448"/>
      <c r="AQ10" s="448"/>
      <c r="AR10" s="235"/>
      <c r="AS10" s="448"/>
      <c r="AT10" s="448"/>
      <c r="AU10" s="448"/>
      <c r="AV10" s="448"/>
      <c r="AW10" s="448"/>
      <c r="AX10" s="448"/>
      <c r="AY10" s="448"/>
      <c r="AZ10" s="448"/>
      <c r="BA10" s="448"/>
      <c r="BB10" s="448"/>
      <c r="BC10" s="448"/>
      <c r="BD10" s="448"/>
      <c r="BE10" s="448"/>
      <c r="BF10" s="448"/>
      <c r="BG10" s="448"/>
      <c r="BH10" s="448"/>
      <c r="BI10" s="448"/>
      <c r="BJ10" s="448"/>
      <c r="BK10" s="448"/>
    </row>
    <row r="11" spans="1:63" s="95" customFormat="1" x14ac:dyDescent="0.25">
      <c r="A11" s="3"/>
      <c r="B11" s="323"/>
      <c r="C11" s="323"/>
      <c r="D11" s="326"/>
      <c r="E11" s="323"/>
      <c r="F11" s="323"/>
      <c r="G11" s="323"/>
      <c r="H11" s="323"/>
      <c r="I11" s="409"/>
      <c r="J11" s="323"/>
      <c r="K11" s="404"/>
      <c r="L11" s="457"/>
      <c r="M11" s="323"/>
      <c r="N11" s="323"/>
      <c r="O11" s="404"/>
      <c r="P11" s="404"/>
      <c r="Q11" s="400"/>
      <c r="R11" s="400"/>
      <c r="S11" s="400"/>
      <c r="T11" s="400"/>
      <c r="U11" s="400"/>
      <c r="V11" s="445"/>
      <c r="W11" s="445"/>
      <c r="X11" s="400"/>
      <c r="Y11" s="448"/>
      <c r="Z11" s="448"/>
      <c r="AA11" s="448"/>
      <c r="AB11" s="448"/>
      <c r="AC11" s="448"/>
      <c r="AD11" s="448"/>
      <c r="AE11" s="448"/>
      <c r="AF11" s="448"/>
      <c r="AG11" s="452"/>
      <c r="AH11" s="452"/>
      <c r="AI11" s="448"/>
      <c r="AJ11" s="448"/>
      <c r="AK11" s="448"/>
      <c r="AL11" s="448"/>
      <c r="AM11" s="453"/>
      <c r="AN11" s="448"/>
      <c r="AO11" s="448"/>
      <c r="AP11" s="448"/>
      <c r="AQ11" s="448"/>
      <c r="AR11" s="235"/>
      <c r="AS11" s="448"/>
      <c r="AT11" s="448"/>
      <c r="AU11" s="448"/>
      <c r="AV11" s="448"/>
      <c r="AW11" s="448"/>
      <c r="AX11" s="448"/>
      <c r="AY11" s="448"/>
      <c r="AZ11" s="448"/>
      <c r="BA11" s="448"/>
      <c r="BB11" s="448"/>
      <c r="BC11" s="448"/>
      <c r="BD11" s="448"/>
      <c r="BE11" s="448"/>
      <c r="BF11" s="448"/>
      <c r="BG11" s="448"/>
      <c r="BH11" s="448"/>
      <c r="BI11" s="448"/>
      <c r="BJ11" s="448"/>
      <c r="BK11" s="448"/>
    </row>
    <row r="12" spans="1:63" s="95" customFormat="1" x14ac:dyDescent="0.25">
      <c r="A12" s="3"/>
      <c r="B12" s="323"/>
      <c r="C12" s="323"/>
      <c r="D12" s="326"/>
      <c r="E12" s="323"/>
      <c r="F12" s="323"/>
      <c r="G12" s="323"/>
      <c r="H12" s="371" t="s">
        <v>1285</v>
      </c>
      <c r="I12" s="321">
        <f>IF(ISBLANK('2. ANALISIS DEL RIESGO'!$I$11),"",'2. ANALISIS DEL RIESGO'!$I$11)</f>
        <v>43410</v>
      </c>
      <c r="J12" s="323"/>
      <c r="K12" s="404"/>
      <c r="L12" s="457"/>
      <c r="M12" s="323"/>
      <c r="N12" s="323"/>
      <c r="O12" s="404"/>
      <c r="P12" s="404"/>
      <c r="Q12" s="400"/>
      <c r="R12" s="400"/>
      <c r="S12" s="400"/>
      <c r="T12" s="400"/>
      <c r="U12" s="400"/>
      <c r="V12" s="445"/>
      <c r="W12" s="445"/>
      <c r="X12" s="400"/>
      <c r="Y12" s="448"/>
      <c r="Z12" s="448"/>
      <c r="AA12" s="448"/>
      <c r="AB12" s="448"/>
      <c r="AC12" s="448"/>
      <c r="AD12" s="448"/>
      <c r="AE12" s="448"/>
      <c r="AF12" s="448"/>
      <c r="AG12" s="458"/>
      <c r="AH12" s="458"/>
      <c r="AI12" s="235"/>
      <c r="AJ12" s="235"/>
      <c r="AK12" s="235"/>
      <c r="AL12" s="448"/>
      <c r="AM12" s="453"/>
      <c r="AN12" s="448"/>
      <c r="AO12" s="235"/>
      <c r="AP12" s="459"/>
      <c r="AQ12" s="459"/>
      <c r="AR12" s="235"/>
      <c r="AS12" s="448"/>
      <c r="AT12" s="448"/>
      <c r="AU12" s="448"/>
      <c r="AV12" s="448"/>
      <c r="AW12" s="448"/>
      <c r="AX12" s="448"/>
      <c r="AY12" s="448"/>
      <c r="AZ12" s="448"/>
      <c r="BA12" s="448"/>
      <c r="BB12" s="448"/>
      <c r="BC12" s="448"/>
      <c r="BD12" s="448"/>
      <c r="BE12" s="448"/>
      <c r="BF12" s="448"/>
      <c r="BG12" s="448"/>
      <c r="BH12" s="448"/>
      <c r="BI12" s="448"/>
      <c r="BJ12" s="448"/>
      <c r="BK12" s="448"/>
    </row>
    <row r="13" spans="1:63" s="95" customFormat="1" x14ac:dyDescent="0.25">
      <c r="A13" s="3"/>
      <c r="B13" s="323"/>
      <c r="C13" s="323"/>
      <c r="D13" s="326"/>
      <c r="E13" s="323"/>
      <c r="F13" s="323"/>
      <c r="G13" s="323"/>
      <c r="H13" s="323"/>
      <c r="I13" s="323"/>
      <c r="J13" s="323"/>
      <c r="K13" s="404"/>
      <c r="L13" s="457"/>
      <c r="M13" s="323"/>
      <c r="N13" s="323"/>
      <c r="O13" s="404"/>
      <c r="P13" s="404"/>
      <c r="Q13" s="323"/>
      <c r="R13" s="323"/>
      <c r="S13" s="323"/>
      <c r="T13" s="400"/>
      <c r="U13" s="400"/>
      <c r="V13" s="445"/>
      <c r="W13" s="445"/>
      <c r="X13" s="400"/>
      <c r="Y13" s="448"/>
      <c r="Z13" s="448"/>
      <c r="AA13" s="448"/>
      <c r="AB13" s="448"/>
      <c r="AC13" s="448"/>
      <c r="AD13" s="448"/>
      <c r="AE13" s="235"/>
      <c r="AF13" s="447"/>
      <c r="AG13" s="448"/>
      <c r="AH13" s="453"/>
      <c r="AI13" s="448"/>
      <c r="AJ13" s="448"/>
      <c r="AK13" s="448"/>
      <c r="AL13" s="235"/>
      <c r="AM13" s="235"/>
      <c r="AN13" s="235"/>
      <c r="AO13" s="235"/>
      <c r="AP13" s="235"/>
      <c r="AQ13" s="235"/>
      <c r="AR13" s="448"/>
      <c r="AS13" s="448"/>
      <c r="AT13" s="448"/>
      <c r="AU13" s="448"/>
      <c r="AV13" s="448"/>
      <c r="AW13" s="448"/>
      <c r="AX13" s="448"/>
      <c r="AY13" s="448"/>
      <c r="AZ13" s="448"/>
      <c r="BA13" s="448"/>
      <c r="BB13" s="448"/>
      <c r="BC13" s="448"/>
      <c r="BD13" s="448"/>
      <c r="BE13" s="448"/>
      <c r="BF13" s="448"/>
      <c r="BG13" s="448"/>
      <c r="BH13" s="448"/>
      <c r="BI13" s="448"/>
    </row>
    <row r="14" spans="1:63" s="95" customFormat="1" x14ac:dyDescent="0.25">
      <c r="A14" s="3"/>
      <c r="B14" s="323"/>
      <c r="C14" s="323"/>
      <c r="D14" s="326"/>
      <c r="E14" s="323"/>
      <c r="F14" s="323"/>
      <c r="G14" s="460"/>
      <c r="H14" s="323"/>
      <c r="I14" s="323"/>
      <c r="J14" s="323"/>
      <c r="K14" s="323"/>
      <c r="L14" s="409"/>
      <c r="M14" s="323"/>
      <c r="N14" s="323"/>
      <c r="O14" s="409"/>
      <c r="P14" s="323"/>
      <c r="Q14" s="323"/>
      <c r="R14" s="323"/>
      <c r="S14" s="323"/>
      <c r="T14" s="323"/>
      <c r="U14" s="323"/>
      <c r="V14" s="445"/>
      <c r="W14" s="445"/>
      <c r="X14" s="323"/>
      <c r="Y14" s="235"/>
      <c r="Z14" s="235"/>
      <c r="AA14" s="235"/>
      <c r="AB14" s="235"/>
      <c r="AC14" s="235"/>
      <c r="AD14" s="235"/>
      <c r="AE14" s="235"/>
      <c r="AF14" s="447"/>
      <c r="AG14" s="235"/>
      <c r="AH14" s="339"/>
      <c r="AI14" s="447"/>
      <c r="AJ14" s="447"/>
      <c r="AK14" s="447"/>
      <c r="AL14" s="447"/>
      <c r="AM14" s="447"/>
      <c r="AN14" s="447"/>
      <c r="AO14" s="447"/>
      <c r="AP14" s="447"/>
      <c r="AQ14" s="447"/>
      <c r="AR14" s="448"/>
      <c r="AS14" s="448"/>
      <c r="AT14" s="448"/>
      <c r="AU14" s="448"/>
      <c r="AV14" s="448"/>
      <c r="AW14" s="448"/>
      <c r="AX14" s="448"/>
      <c r="AY14" s="448"/>
      <c r="AZ14" s="448"/>
      <c r="BA14" s="448"/>
      <c r="BB14" s="448"/>
      <c r="BC14" s="448"/>
      <c r="BD14" s="448"/>
      <c r="BE14" s="448"/>
      <c r="BF14" s="448"/>
      <c r="BG14" s="448"/>
      <c r="BH14" s="448"/>
      <c r="BI14" s="448"/>
    </row>
    <row r="15" spans="1:63" s="95" customFormat="1" x14ac:dyDescent="0.25">
      <c r="A15" s="3"/>
      <c r="B15" s="323"/>
      <c r="C15" s="323"/>
      <c r="D15" s="326"/>
      <c r="E15" s="415"/>
      <c r="F15" s="331"/>
      <c r="G15" s="331"/>
      <c r="H15" s="331"/>
      <c r="I15" s="331"/>
      <c r="J15" s="331"/>
      <c r="K15" s="461" t="s">
        <v>1647</v>
      </c>
      <c r="L15" s="462"/>
      <c r="M15" s="331"/>
      <c r="N15" s="331"/>
      <c r="O15" s="462"/>
      <c r="P15" s="331"/>
      <c r="Q15" s="331"/>
      <c r="R15" s="331"/>
      <c r="S15" s="331"/>
      <c r="T15" s="331"/>
      <c r="U15" s="331"/>
      <c r="V15" s="445"/>
      <c r="W15" s="445"/>
      <c r="X15" s="331"/>
      <c r="Y15" s="235"/>
      <c r="Z15" s="235"/>
      <c r="AA15" s="235"/>
      <c r="AB15" s="235"/>
      <c r="AC15" s="235"/>
      <c r="AD15" s="235"/>
      <c r="AE15" s="235"/>
      <c r="AF15" s="447"/>
      <c r="AG15" s="235"/>
      <c r="AH15" s="339"/>
      <c r="AI15" s="235"/>
      <c r="AJ15" s="235"/>
      <c r="AK15" s="235"/>
      <c r="AL15" s="447"/>
      <c r="AM15" s="447"/>
      <c r="AN15" s="447"/>
      <c r="AO15" s="597"/>
      <c r="AP15" s="597"/>
      <c r="AQ15" s="597"/>
      <c r="AR15" s="211"/>
      <c r="AS15" s="211"/>
      <c r="AT15" s="211"/>
      <c r="AU15" s="211"/>
      <c r="AV15" s="211"/>
      <c r="AW15" s="211"/>
    </row>
    <row r="16" spans="1:63" s="95" customFormat="1" x14ac:dyDescent="0.25">
      <c r="A16" s="3"/>
      <c r="B16" s="323"/>
      <c r="C16" s="323"/>
      <c r="D16" s="326"/>
      <c r="E16" s="330"/>
      <c r="F16" s="86"/>
      <c r="G16" s="599" t="s">
        <v>1648</v>
      </c>
      <c r="H16" s="599"/>
      <c r="I16" s="599"/>
      <c r="J16" s="599"/>
      <c r="K16" s="599"/>
      <c r="L16" s="599"/>
      <c r="M16" s="599"/>
      <c r="N16" s="599"/>
      <c r="O16" s="599"/>
      <c r="P16" s="599"/>
      <c r="Q16" s="599"/>
      <c r="R16" s="599"/>
      <c r="S16" s="598" t="s">
        <v>1649</v>
      </c>
      <c r="T16" s="598"/>
      <c r="U16" s="463" t="s">
        <v>1650</v>
      </c>
      <c r="V16" s="445"/>
      <c r="W16" s="445"/>
      <c r="X16" s="86"/>
      <c r="Y16" s="235"/>
      <c r="Z16" s="235"/>
      <c r="AA16" s="235"/>
      <c r="AB16" s="235"/>
      <c r="AC16" s="235"/>
      <c r="AD16" s="235"/>
      <c r="AE16" s="235"/>
      <c r="AF16" s="447"/>
      <c r="AG16" s="235"/>
      <c r="AH16" s="339"/>
      <c r="AI16" s="235"/>
      <c r="AJ16" s="235"/>
      <c r="AK16" s="235"/>
      <c r="AL16" s="447"/>
      <c r="AM16" s="447"/>
      <c r="AN16" s="447"/>
      <c r="AO16" s="464"/>
      <c r="AP16" s="464"/>
      <c r="AQ16" s="464"/>
      <c r="AR16" s="211"/>
      <c r="AS16" s="211"/>
      <c r="AT16" s="211"/>
      <c r="AU16" s="211"/>
      <c r="AV16" s="211"/>
      <c r="AW16" s="211"/>
    </row>
    <row r="17" spans="1:22" s="212" customFormat="1" ht="70.5" customHeight="1" x14ac:dyDescent="0.25">
      <c r="A17" s="3"/>
      <c r="B17" s="2"/>
      <c r="C17" s="2"/>
      <c r="D17" s="72"/>
      <c r="E17" s="4"/>
      <c r="F17" s="128" t="s">
        <v>1483</v>
      </c>
      <c r="G17" s="128" t="s">
        <v>1274</v>
      </c>
      <c r="H17" s="369" t="s">
        <v>1311</v>
      </c>
      <c r="I17" s="369" t="s">
        <v>1509</v>
      </c>
      <c r="J17" s="369" t="s">
        <v>1729</v>
      </c>
      <c r="K17" s="369" t="s">
        <v>1728</v>
      </c>
      <c r="L17" s="128" t="s">
        <v>1719</v>
      </c>
      <c r="M17" s="128" t="s">
        <v>1723</v>
      </c>
      <c r="N17" s="128" t="s">
        <v>1718</v>
      </c>
      <c r="O17" s="128" t="s">
        <v>1717</v>
      </c>
      <c r="P17" s="128" t="s">
        <v>1482</v>
      </c>
      <c r="Q17" s="128" t="s">
        <v>1490</v>
      </c>
      <c r="R17" s="128" t="s">
        <v>1660</v>
      </c>
      <c r="S17" s="128" t="s">
        <v>1521</v>
      </c>
      <c r="T17" s="128" t="s">
        <v>1498</v>
      </c>
      <c r="U17" s="128" t="s">
        <v>1735</v>
      </c>
      <c r="V17" s="102"/>
    </row>
    <row r="18" spans="1:22" s="354" customFormat="1" ht="113.25" customHeight="1" x14ac:dyDescent="0.25">
      <c r="A18" s="347"/>
      <c r="B18" s="348"/>
      <c r="C18" s="348"/>
      <c r="D18" s="349"/>
      <c r="E18" s="350"/>
      <c r="F18" s="345" t="s">
        <v>1803</v>
      </c>
      <c r="G18" s="352" t="str">
        <f>IFERROR(VLOOKUP(Tabla46[[#This Row],[ID RIESGO]],'1. IDENTIFICACION DEL RIESGO'!$AB$27:$AL$38,11,0),"")</f>
        <v>Encuentro e integración fallida 
ADOPCIONES</v>
      </c>
      <c r="H18" s="230" t="s">
        <v>1804</v>
      </c>
      <c r="I18" s="360" t="s">
        <v>1805</v>
      </c>
      <c r="J18" s="345" t="s">
        <v>1730</v>
      </c>
      <c r="K18" s="345" t="s">
        <v>1510</v>
      </c>
      <c r="L18" s="345" t="s">
        <v>1720</v>
      </c>
      <c r="M18" s="345" t="s">
        <v>1724</v>
      </c>
      <c r="N18" s="345">
        <f>IF(Tabla46[[#This Row],[ID RIESGO]]="","",IF(Tabla46[[#This Row],[DESCRIPCION DEL CONTROL]]="",0,15))</f>
        <v>15</v>
      </c>
      <c r="O18" s="345">
        <f>IF(Tabla46[[#This Row],[ID RIESGO]]="","",IF(Tabla46[[#This Row],[RESPONSABLE DEL CONTROL (CARGO)]]="",0,20))</f>
        <v>20</v>
      </c>
      <c r="P18" s="345">
        <f>IF(Tabla46[[#This Row],[PERIODICIDAD DE EJECUCIÓN DEL CONTROL]]="",0,20)</f>
        <v>20</v>
      </c>
      <c r="Q18"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8" s="345" t="str">
        <f>IF(ISTEXT(Tabla46[[#This Row],[VALOR EVALUACION DISENO]]),"",IF(Tabla46[[#This Row],[VALOR EVALUACION DISENO]]&gt;96,DATOS!$AV$21,IF(Tabla46[[#This Row],[VALOR EVALUACION DISENO]]&gt;=86,DATOS!$AV$22,DATOS!$AV$23)))</f>
        <v>FUERTE</v>
      </c>
      <c r="S18" s="352" t="s">
        <v>1732</v>
      </c>
      <c r="T18" s="345" t="str">
        <f>IFERROR(VLOOKUP(Tabla46[[#This Row],[% DE CUMPLIMIENTO DE LA EJECUCION DEL CONTROL]],DATOS!$AS$38:$AT$40,2,0),"")</f>
        <v>FUERTE</v>
      </c>
      <c r="U18" s="353">
        <f>IF(Tabla46[[#This Row],[RESULTADO EVALUACIÓN DEL DISEÑO DEL CONTROL]]="","",SUMIFS(DATOS!$AT$49:$AT$57,DATOS!$AR$49:$AR$57,Tabla46[[#This Row],[RESULTADO EVALUACIÓN DEL DISEÑO DEL CONTROL]],DATOS!$AS$49:$AS$57,Tabla46[[#This Row],[RESULTADO EVALUACION DE LA EJECUCION]]))</f>
        <v>100</v>
      </c>
    </row>
    <row r="19" spans="1:22" s="354" customFormat="1" ht="63.75" x14ac:dyDescent="0.25">
      <c r="A19" s="347"/>
      <c r="B19" s="348"/>
      <c r="C19" s="348"/>
      <c r="D19" s="349"/>
      <c r="E19" s="350"/>
      <c r="F19" s="345" t="s">
        <v>1806</v>
      </c>
      <c r="G19" s="352" t="str">
        <f>IFERROR(VLOOKUP(Tabla46[[#This Row],[ID RIESGO]],'1. IDENTIFICACION DEL RIESGO'!$AB$27:$AL$38,11,0),"")</f>
        <v>Aprobación de solicitudes de adopción sin el cumplimiento de requisitos
ADOPCIONES</v>
      </c>
      <c r="H19" s="230" t="s">
        <v>1807</v>
      </c>
      <c r="I19" s="360" t="s">
        <v>1809</v>
      </c>
      <c r="J19" s="345" t="s">
        <v>1730</v>
      </c>
      <c r="K19" s="345" t="s">
        <v>1513</v>
      </c>
      <c r="L19" s="345" t="s">
        <v>1720</v>
      </c>
      <c r="M19" s="345" t="s">
        <v>1724</v>
      </c>
      <c r="N19" s="345">
        <f>IF(Tabla46[[#This Row],[ID RIESGO]]="","",IF(Tabla46[[#This Row],[DESCRIPCION DEL CONTROL]]="",0,15))</f>
        <v>15</v>
      </c>
      <c r="O19" s="345">
        <f>IF(Tabla46[[#This Row],[ID RIESGO]]="","",IF(Tabla46[[#This Row],[RESPONSABLE DEL CONTROL (CARGO)]]="",0,20))</f>
        <v>20</v>
      </c>
      <c r="P19" s="345">
        <f>IF(Tabla46[[#This Row],[PERIODICIDAD DE EJECUCIÓN DEL CONTROL]]="",0,20)</f>
        <v>20</v>
      </c>
      <c r="Q19"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9" s="345" t="str">
        <f>IF(ISTEXT(Tabla46[[#This Row],[VALOR EVALUACION DISENO]]),"",IF(Tabla46[[#This Row],[VALOR EVALUACION DISENO]]&gt;96,DATOS!$AV$21,IF(Tabla46[[#This Row],[VALOR EVALUACION DISENO]]&gt;=86,DATOS!$AV$22,DATOS!$AV$23)))</f>
        <v>FUERTE</v>
      </c>
      <c r="S19" s="352" t="s">
        <v>1732</v>
      </c>
      <c r="T19" s="345" t="str">
        <f>IFERROR(VLOOKUP(Tabla46[[#This Row],[% DE CUMPLIMIENTO DE LA EJECUCION DEL CONTROL]],DATOS!$AS$38:$AT$40,2,0),"")</f>
        <v>FUERTE</v>
      </c>
      <c r="U19" s="353">
        <f>IF(Tabla46[[#This Row],[RESULTADO EVALUACIÓN DEL DISEÑO DEL CONTROL]]="","",SUMIFS(DATOS!$AT$49:$AT$57,DATOS!$AR$49:$AR$57,Tabla46[[#This Row],[RESULTADO EVALUACIÓN DEL DISEÑO DEL CONTROL]],DATOS!$AS$49:$AS$57,Tabla46[[#This Row],[RESULTADO EVALUACION DE LA EJECUCION]]))</f>
        <v>100</v>
      </c>
    </row>
    <row r="20" spans="1:22" s="354" customFormat="1" ht="63.75" x14ac:dyDescent="0.25">
      <c r="A20" s="347"/>
      <c r="B20" s="348"/>
      <c r="C20" s="348"/>
      <c r="D20" s="349"/>
      <c r="E20" s="350"/>
      <c r="F20" s="345" t="s">
        <v>1806</v>
      </c>
      <c r="G20" s="352" t="str">
        <f>IFERROR(VLOOKUP(Tabla46[[#This Row],[ID RIESGO]],'1. IDENTIFICACION DEL RIESGO'!$AB$27:$AL$38,11,0),"")</f>
        <v>Aprobación de solicitudes de adopción sin el cumplimiento de requisitos
ADOPCIONES</v>
      </c>
      <c r="H20" s="345" t="s">
        <v>1808</v>
      </c>
      <c r="I20" s="345" t="s">
        <v>1810</v>
      </c>
      <c r="J20" s="345" t="s">
        <v>1730</v>
      </c>
      <c r="K20" s="345" t="s">
        <v>1513</v>
      </c>
      <c r="L20" s="345" t="s">
        <v>1720</v>
      </c>
      <c r="M20" s="345" t="s">
        <v>1724</v>
      </c>
      <c r="N20" s="345">
        <f>IF(Tabla46[[#This Row],[ID RIESGO]]="","",IF(Tabla46[[#This Row],[DESCRIPCION DEL CONTROL]]="",0,15))</f>
        <v>15</v>
      </c>
      <c r="O20" s="345">
        <f>IF(Tabla46[[#This Row],[ID RIESGO]]="","",IF(Tabla46[[#This Row],[RESPONSABLE DEL CONTROL (CARGO)]]="",0,20))</f>
        <v>20</v>
      </c>
      <c r="P20" s="345">
        <f>IF(Tabla46[[#This Row],[PERIODICIDAD DE EJECUCIÓN DEL CONTROL]]="",0,20)</f>
        <v>20</v>
      </c>
      <c r="Q20"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0" s="345" t="str">
        <f>IF(ISTEXT(Tabla46[[#This Row],[VALOR EVALUACION DISENO]]),"",IF(Tabla46[[#This Row],[VALOR EVALUACION DISENO]]&gt;96,DATOS!$AV$21,IF(Tabla46[[#This Row],[VALOR EVALUACION DISENO]]&gt;=86,DATOS!$AV$22,DATOS!$AV$23)))</f>
        <v>FUERTE</v>
      </c>
      <c r="S20" s="352" t="s">
        <v>1732</v>
      </c>
      <c r="T20" s="345" t="str">
        <f>IFERROR(VLOOKUP(Tabla46[[#This Row],[% DE CUMPLIMIENTO DE LA EJECUCION DEL CONTROL]],DATOS!$AS$38:$AT$40,2,0),"")</f>
        <v>FUERTE</v>
      </c>
      <c r="U20" s="353">
        <f>IF(Tabla46[[#This Row],[RESULTADO EVALUACIÓN DEL DISEÑO DEL CONTROL]]="","",SUMIFS(DATOS!$AT$49:$AT$57,DATOS!$AR$49:$AR$57,Tabla46[[#This Row],[RESULTADO EVALUACIÓN DEL DISEÑO DEL CONTROL]],DATOS!$AS$49:$AS$57,Tabla46[[#This Row],[RESULTADO EVALUACION DE LA EJECUCION]]))</f>
        <v>100</v>
      </c>
    </row>
    <row r="21" spans="1:22" s="354" customFormat="1" ht="51" x14ac:dyDescent="0.25">
      <c r="A21" s="347"/>
      <c r="B21" s="348"/>
      <c r="C21" s="348"/>
      <c r="D21" s="349"/>
      <c r="E21" s="350"/>
      <c r="F21" s="345" t="s">
        <v>1811</v>
      </c>
      <c r="G21" s="352" t="str">
        <f>IFERROR(VLOOKUP(Tabla46[[#This Row],[ID RIESGO]],'1. IDENTIFICACION DEL RIESGO'!$AB$27:$AL$38,11,0),"")</f>
        <v>Omisión de solicitudes de adopción aprobadas
ADOPCIONES</v>
      </c>
      <c r="H21" s="230" t="s">
        <v>1812</v>
      </c>
      <c r="I21" s="360" t="s">
        <v>1809</v>
      </c>
      <c r="J21" s="345" t="s">
        <v>1730</v>
      </c>
      <c r="K21" s="345" t="s">
        <v>1513</v>
      </c>
      <c r="L21" s="345" t="s">
        <v>1720</v>
      </c>
      <c r="M21" s="345" t="s">
        <v>1724</v>
      </c>
      <c r="N21" s="345">
        <f>IF(Tabla46[[#This Row],[ID RIESGO]]="","",IF(Tabla46[[#This Row],[DESCRIPCION DEL CONTROL]]="",0,15))</f>
        <v>15</v>
      </c>
      <c r="O21" s="345">
        <f>IF(Tabla46[[#This Row],[ID RIESGO]]="","",IF(Tabla46[[#This Row],[RESPONSABLE DEL CONTROL (CARGO)]]="",0,20))</f>
        <v>20</v>
      </c>
      <c r="P21" s="345">
        <f>IF(Tabla46[[#This Row],[PERIODICIDAD DE EJECUCIÓN DEL CONTROL]]="",0,20)</f>
        <v>20</v>
      </c>
      <c r="Q21"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1" s="345" t="str">
        <f>IF(ISTEXT(Tabla46[[#This Row],[VALOR EVALUACION DISENO]]),"",IF(Tabla46[[#This Row],[VALOR EVALUACION DISENO]]&gt;96,DATOS!$AV$21,IF(Tabla46[[#This Row],[VALOR EVALUACION DISENO]]&gt;=86,DATOS!$AV$22,DATOS!$AV$23)))</f>
        <v>FUERTE</v>
      </c>
      <c r="S21" s="352" t="s">
        <v>1732</v>
      </c>
      <c r="T21" s="345" t="str">
        <f>IFERROR(VLOOKUP(Tabla46[[#This Row],[% DE CUMPLIMIENTO DE LA EJECUCION DEL CONTROL]],DATOS!$AS$38:$AT$40,2,0),"")</f>
        <v>FUERTE</v>
      </c>
      <c r="U21" s="353">
        <f>IF(Tabla46[[#This Row],[RESULTADO EVALUACIÓN DEL DISEÑO DEL CONTROL]]="","",SUMIFS(DATOS!$AT$49:$AT$57,DATOS!$AR$49:$AR$57,Tabla46[[#This Row],[RESULTADO EVALUACIÓN DEL DISEÑO DEL CONTROL]],DATOS!$AS$49:$AS$57,Tabla46[[#This Row],[RESULTADO EVALUACION DE LA EJECUCION]]))</f>
        <v>100</v>
      </c>
    </row>
    <row r="22" spans="1:22" s="354" customFormat="1" ht="51" x14ac:dyDescent="0.25">
      <c r="A22" s="347"/>
      <c r="B22" s="348"/>
      <c r="C22" s="348"/>
      <c r="D22" s="349"/>
      <c r="E22" s="350"/>
      <c r="F22" s="345" t="s">
        <v>1811</v>
      </c>
      <c r="G22" s="352" t="str">
        <f>IFERROR(VLOOKUP(Tabla46[[#This Row],[ID RIESGO]],'1. IDENTIFICACION DEL RIESGO'!$AB$27:$AL$38,11,0),"")</f>
        <v>Omisión de solicitudes de adopción aprobadas
ADOPCIONES</v>
      </c>
      <c r="H22" s="345" t="s">
        <v>1808</v>
      </c>
      <c r="I22" s="345" t="s">
        <v>1810</v>
      </c>
      <c r="J22" s="345" t="s">
        <v>1730</v>
      </c>
      <c r="K22" s="345" t="s">
        <v>1513</v>
      </c>
      <c r="L22" s="345" t="s">
        <v>1720</v>
      </c>
      <c r="M22" s="345" t="s">
        <v>1724</v>
      </c>
      <c r="N22" s="345">
        <f>IF(Tabla46[[#This Row],[ID RIESGO]]="","",IF(Tabla46[[#This Row],[DESCRIPCION DEL CONTROL]]="",0,15))</f>
        <v>15</v>
      </c>
      <c r="O22" s="345">
        <f>IF(Tabla46[[#This Row],[ID RIESGO]]="","",IF(Tabla46[[#This Row],[RESPONSABLE DEL CONTROL (CARGO)]]="",0,20))</f>
        <v>20</v>
      </c>
      <c r="P22" s="345">
        <f>IF(Tabla46[[#This Row],[PERIODICIDAD DE EJECUCIÓN DEL CONTROL]]="",0,20)</f>
        <v>20</v>
      </c>
      <c r="Q22"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2" s="345" t="str">
        <f>IF(ISTEXT(Tabla46[[#This Row],[VALOR EVALUACION DISENO]]),"",IF(Tabla46[[#This Row],[VALOR EVALUACION DISENO]]&gt;96,DATOS!$AV$21,IF(Tabla46[[#This Row],[VALOR EVALUACION DISENO]]&gt;=86,DATOS!$AV$22,DATOS!$AV$23)))</f>
        <v>FUERTE</v>
      </c>
      <c r="S22" s="352" t="s">
        <v>1732</v>
      </c>
      <c r="T22" s="345" t="str">
        <f>IFERROR(VLOOKUP(Tabla46[[#This Row],[% DE CUMPLIMIENTO DE LA EJECUCION DEL CONTROL]],DATOS!$AS$38:$AT$40,2,0),"")</f>
        <v>FUERTE</v>
      </c>
      <c r="U22" s="353">
        <f>IF(Tabla46[[#This Row],[RESULTADO EVALUACIÓN DEL DISEÑO DEL CONTROL]]="","",SUMIFS(DATOS!$AT$49:$AT$57,DATOS!$AR$49:$AR$57,Tabla46[[#This Row],[RESULTADO EVALUACIÓN DEL DISEÑO DEL CONTROL]],DATOS!$AS$49:$AS$57,Tabla46[[#This Row],[RESULTADO EVALUACION DE LA EJECUCION]]))</f>
        <v>100</v>
      </c>
    </row>
    <row r="23" spans="1:22" s="354" customFormat="1" ht="102" x14ac:dyDescent="0.25">
      <c r="A23" s="347"/>
      <c r="B23" s="348"/>
      <c r="C23" s="348"/>
      <c r="D23" s="349"/>
      <c r="E23" s="350"/>
      <c r="F23" s="345" t="s">
        <v>1813</v>
      </c>
      <c r="G23" s="352" t="str">
        <f>IFERROR(VLOOKUP(Tabla46[[#This Row],[ID RIESGO]],'1. IDENTIFICACION DEL RIESGO'!$AB$27:$AL$38,11,0),"")</f>
        <v>Inadecuada prestación de los servicios y atención a los niños, niñas, adolescentes y jóvenes en protección y del SRPA por parte de los operadores. 
RESPONSABILIDAD PENAL 
RESTABLECIMIENTO DE DERECHOS.</v>
      </c>
      <c r="H23" s="345" t="s">
        <v>1814</v>
      </c>
      <c r="I23" s="345" t="s">
        <v>1816</v>
      </c>
      <c r="J23" s="345" t="s">
        <v>1730</v>
      </c>
      <c r="K23" s="345" t="s">
        <v>1515</v>
      </c>
      <c r="L23" s="345" t="s">
        <v>1720</v>
      </c>
      <c r="M23" s="345" t="s">
        <v>1724</v>
      </c>
      <c r="N23" s="345">
        <f>IF(Tabla46[[#This Row],[ID RIESGO]]="","",IF(Tabla46[[#This Row],[DESCRIPCION DEL CONTROL]]="",0,15))</f>
        <v>15</v>
      </c>
      <c r="O23" s="345">
        <f>IF(Tabla46[[#This Row],[ID RIESGO]]="","",IF(Tabla46[[#This Row],[RESPONSABLE DEL CONTROL (CARGO)]]="",0,20))</f>
        <v>20</v>
      </c>
      <c r="P23" s="345">
        <f>IF(Tabla46[[#This Row],[PERIODICIDAD DE EJECUCIÓN DEL CONTROL]]="",0,20)</f>
        <v>20</v>
      </c>
      <c r="Q23"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3" s="345" t="str">
        <f>IF(ISTEXT(Tabla46[[#This Row],[VALOR EVALUACION DISENO]]),"",IF(Tabla46[[#This Row],[VALOR EVALUACION DISENO]]&gt;96,DATOS!$AV$21,IF(Tabla46[[#This Row],[VALOR EVALUACION DISENO]]&gt;=86,DATOS!$AV$22,DATOS!$AV$23)))</f>
        <v>FUERTE</v>
      </c>
      <c r="S23" s="352" t="s">
        <v>1732</v>
      </c>
      <c r="T23" s="345" t="str">
        <f>IFERROR(VLOOKUP(Tabla46[[#This Row],[% DE CUMPLIMIENTO DE LA EJECUCION DEL CONTROL]],DATOS!$AS$38:$AT$40,2,0),"")</f>
        <v>FUERTE</v>
      </c>
      <c r="U23" s="353">
        <f>IF(Tabla46[[#This Row],[RESULTADO EVALUACIÓN DEL DISEÑO DEL CONTROL]]="","",SUMIFS(DATOS!$AT$49:$AT$57,DATOS!$AR$49:$AR$57,Tabla46[[#This Row],[RESULTADO EVALUACIÓN DEL DISEÑO DEL CONTROL]],DATOS!$AS$49:$AS$57,Tabla46[[#This Row],[RESULTADO EVALUACION DE LA EJECUCION]]))</f>
        <v>100</v>
      </c>
    </row>
    <row r="24" spans="1:22" s="354" customFormat="1" ht="102" x14ac:dyDescent="0.25">
      <c r="A24" s="347"/>
      <c r="B24" s="348"/>
      <c r="C24" s="348"/>
      <c r="D24" s="349"/>
      <c r="E24" s="350"/>
      <c r="F24" s="345" t="s">
        <v>1813</v>
      </c>
      <c r="G24" s="352" t="str">
        <f>IFERROR(VLOOKUP(Tabla46[[#This Row],[ID RIESGO]],'1. IDENTIFICACION DEL RIESGO'!$AB$27:$AL$38,11,0),"")</f>
        <v>Inadecuada prestación de los servicios y atención a los niños, niñas, adolescentes y jóvenes en protección y del SRPA por parte de los operadores. 
RESPONSABILIDAD PENAL 
RESTABLECIMIENTO DE DERECHOS.</v>
      </c>
      <c r="H24" s="345" t="s">
        <v>1815</v>
      </c>
      <c r="I24" s="345" t="s">
        <v>1817</v>
      </c>
      <c r="J24" s="345" t="s">
        <v>1730</v>
      </c>
      <c r="K24" s="345" t="s">
        <v>1513</v>
      </c>
      <c r="L24" s="345" t="s">
        <v>1720</v>
      </c>
      <c r="M24" s="345" t="s">
        <v>1724</v>
      </c>
      <c r="N24" s="345">
        <f>IF(Tabla46[[#This Row],[ID RIESGO]]="","",IF(Tabla46[[#This Row],[DESCRIPCION DEL CONTROL]]="",0,15))</f>
        <v>15</v>
      </c>
      <c r="O24" s="345">
        <f>IF(Tabla46[[#This Row],[ID RIESGO]]="","",IF(Tabla46[[#This Row],[RESPONSABLE DEL CONTROL (CARGO)]]="",0,20))</f>
        <v>20</v>
      </c>
      <c r="P24" s="345">
        <f>IF(Tabla46[[#This Row],[PERIODICIDAD DE EJECUCIÓN DEL CONTROL]]="",0,20)</f>
        <v>20</v>
      </c>
      <c r="Q24"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4" s="345" t="str">
        <f>IF(ISTEXT(Tabla46[[#This Row],[VALOR EVALUACION DISENO]]),"",IF(Tabla46[[#This Row],[VALOR EVALUACION DISENO]]&gt;96,DATOS!$AV$21,IF(Tabla46[[#This Row],[VALOR EVALUACION DISENO]]&gt;=86,DATOS!$AV$22,DATOS!$AV$23)))</f>
        <v>FUERTE</v>
      </c>
      <c r="S24" s="352" t="s">
        <v>1732</v>
      </c>
      <c r="T24" s="345" t="str">
        <f>IFERROR(VLOOKUP(Tabla46[[#This Row],[% DE CUMPLIMIENTO DE LA EJECUCION DEL CONTROL]],DATOS!$AS$38:$AT$40,2,0),"")</f>
        <v>FUERTE</v>
      </c>
      <c r="U24" s="353">
        <f>IF(Tabla46[[#This Row],[RESULTADO EVALUACIÓN DEL DISEÑO DEL CONTROL]]="","",SUMIFS(DATOS!$AT$49:$AT$57,DATOS!$AR$49:$AR$57,Tabla46[[#This Row],[RESULTADO EVALUACIÓN DEL DISEÑO DEL CONTROL]],DATOS!$AS$49:$AS$57,Tabla46[[#This Row],[RESULTADO EVALUACION DE LA EJECUCION]]))</f>
        <v>100</v>
      </c>
    </row>
    <row r="25" spans="1:22" s="354" customFormat="1" ht="89.25" x14ac:dyDescent="0.25">
      <c r="A25" s="347"/>
      <c r="B25" s="348"/>
      <c r="C25" s="348"/>
      <c r="D25" s="349"/>
      <c r="E25" s="350"/>
      <c r="F25" s="494" t="s">
        <v>1845</v>
      </c>
      <c r="G25" s="495" t="str">
        <f>IFERROR(VLOOKUP(Tabla46[[#This Row],[ID RIESGO]],'1. IDENTIFICACION DEL RIESGO'!$AB$27:$AL$38,11,0),"")</f>
        <v xml:space="preserve">Decisiones no correspondientes al acervo probatorio
RESTABLECIMIENTO DE DERECHOS 
Coordinación de Autoridades Administrativas  </v>
      </c>
      <c r="H25" s="496" t="s">
        <v>1846</v>
      </c>
      <c r="I25" s="496" t="s">
        <v>1847</v>
      </c>
      <c r="J25" s="345" t="s">
        <v>1730</v>
      </c>
      <c r="K25" s="345" t="s">
        <v>1510</v>
      </c>
      <c r="L25" s="345" t="s">
        <v>1720</v>
      </c>
      <c r="M25" s="345" t="s">
        <v>1724</v>
      </c>
      <c r="N25" s="345">
        <f>IF(Tabla46[[#This Row],[ID RIESGO]]="","",IF(Tabla46[[#This Row],[DESCRIPCION DEL CONTROL]]="",0,15))</f>
        <v>15</v>
      </c>
      <c r="O25" s="345">
        <f>IF(Tabla46[[#This Row],[ID RIESGO]]="","",IF(Tabla46[[#This Row],[RESPONSABLE DEL CONTROL (CARGO)]]="",0,20))</f>
        <v>20</v>
      </c>
      <c r="P25" s="345">
        <f>IF(Tabla46[[#This Row],[PERIODICIDAD DE EJECUCIÓN DEL CONTROL]]="",0,20)</f>
        <v>20</v>
      </c>
      <c r="Q25"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5" s="345" t="str">
        <f>IF(ISTEXT(Tabla46[[#This Row],[VALOR EVALUACION DISENO]]),"",IF(Tabla46[[#This Row],[VALOR EVALUACION DISENO]]&gt;96,DATOS!$AV$21,IF(Tabla46[[#This Row],[VALOR EVALUACION DISENO]]&gt;=86,DATOS!$AV$22,DATOS!$AV$23)))</f>
        <v>FUERTE</v>
      </c>
      <c r="S25" s="352" t="s">
        <v>1732</v>
      </c>
      <c r="T25" s="345" t="str">
        <f>IFERROR(VLOOKUP(Tabla46[[#This Row],[% DE CUMPLIMIENTO DE LA EJECUCION DEL CONTROL]],DATOS!$AS$38:$AT$40,2,0),"")</f>
        <v>FUERTE</v>
      </c>
      <c r="U25" s="353">
        <f>IF(Tabla46[[#This Row],[RESULTADO EVALUACIÓN DEL DISEÑO DEL CONTROL]]="","",SUMIFS(DATOS!$AT$49:$AT$57,DATOS!$AR$49:$AR$57,Tabla46[[#This Row],[RESULTADO EVALUACIÓN DEL DISEÑO DEL CONTROL]],DATOS!$AS$49:$AS$57,Tabla46[[#This Row],[RESULTADO EVALUACION DE LA EJECUCION]]))</f>
        <v>100</v>
      </c>
    </row>
    <row r="26" spans="1:22" s="354" customFormat="1" ht="89.25" x14ac:dyDescent="0.25">
      <c r="A26" s="347"/>
      <c r="B26" s="348"/>
      <c r="C26" s="348"/>
      <c r="D26" s="349"/>
      <c r="E26" s="350"/>
      <c r="F26" s="494" t="s">
        <v>1845</v>
      </c>
      <c r="G26" s="495" t="str">
        <f>IFERROR(VLOOKUP(Tabla46[[#This Row],[ID RIESGO]],'1. IDENTIFICACION DEL RIESGO'!$AB$27:$AL$38,11,0),"")</f>
        <v xml:space="preserve">Decisiones no correspondientes al acervo probatorio
RESTABLECIMIENTO DE DERECHOS 
Coordinación de Autoridades Administrativas  </v>
      </c>
      <c r="H26" s="496" t="s">
        <v>1848</v>
      </c>
      <c r="I26" s="496" t="s">
        <v>1847</v>
      </c>
      <c r="J26" s="345" t="s">
        <v>1730</v>
      </c>
      <c r="K26" s="345" t="s">
        <v>1510</v>
      </c>
      <c r="L26" s="345" t="s">
        <v>1720</v>
      </c>
      <c r="M26" s="345" t="s">
        <v>1724</v>
      </c>
      <c r="N26" s="345">
        <f>IF(Tabla46[[#This Row],[ID RIESGO]]="","",IF(Tabla46[[#This Row],[DESCRIPCION DEL CONTROL]]="",0,15))</f>
        <v>15</v>
      </c>
      <c r="O26" s="345">
        <f>IF(Tabla46[[#This Row],[ID RIESGO]]="","",IF(Tabla46[[#This Row],[RESPONSABLE DEL CONTROL (CARGO)]]="",0,20))</f>
        <v>20</v>
      </c>
      <c r="P26" s="345">
        <f>IF(Tabla46[[#This Row],[PERIODICIDAD DE EJECUCIÓN DEL CONTROL]]="",0,20)</f>
        <v>20</v>
      </c>
      <c r="Q26"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6" s="345" t="str">
        <f>IF(ISTEXT(Tabla46[[#This Row],[VALOR EVALUACION DISENO]]),"",IF(Tabla46[[#This Row],[VALOR EVALUACION DISENO]]&gt;96,DATOS!$AV$21,IF(Tabla46[[#This Row],[VALOR EVALUACION DISENO]]&gt;=86,DATOS!$AV$22,DATOS!$AV$23)))</f>
        <v>FUERTE</v>
      </c>
      <c r="S26" s="352" t="s">
        <v>1732</v>
      </c>
      <c r="T26" s="345" t="str">
        <f>IFERROR(VLOOKUP(Tabla46[[#This Row],[% DE CUMPLIMIENTO DE LA EJECUCION DEL CONTROL]],DATOS!$AS$38:$AT$40,2,0),"")</f>
        <v>FUERTE</v>
      </c>
      <c r="U26" s="353">
        <f>IF(Tabla46[[#This Row],[RESULTADO EVALUACIÓN DEL DISEÑO DEL CONTROL]]="","",SUMIFS(DATOS!$AT$49:$AT$57,DATOS!$AR$49:$AR$57,Tabla46[[#This Row],[RESULTADO EVALUACIÓN DEL DISEÑO DEL CONTROL]],DATOS!$AS$49:$AS$57,Tabla46[[#This Row],[RESULTADO EVALUACION DE LA EJECUCION]]))</f>
        <v>100</v>
      </c>
    </row>
    <row r="27" spans="1:22" s="354" customFormat="1" ht="89.25" x14ac:dyDescent="0.25">
      <c r="A27" s="347"/>
      <c r="B27" s="348"/>
      <c r="C27" s="348"/>
      <c r="D27" s="349"/>
      <c r="E27" s="350"/>
      <c r="F27" s="494" t="s">
        <v>1845</v>
      </c>
      <c r="G27" s="495" t="str">
        <f>IFERROR(VLOOKUP(Tabla46[[#This Row],[ID RIESGO]],'1. IDENTIFICACION DEL RIESGO'!$AB$27:$AL$38,11,0),"")</f>
        <v xml:space="preserve">Decisiones no correspondientes al acervo probatorio
RESTABLECIMIENTO DE DERECHOS 
Coordinación de Autoridades Administrativas  </v>
      </c>
      <c r="H27" s="496" t="s">
        <v>1849</v>
      </c>
      <c r="I27" s="496" t="s">
        <v>1847</v>
      </c>
      <c r="J27" s="345" t="s">
        <v>1730</v>
      </c>
      <c r="K27" s="345" t="s">
        <v>1510</v>
      </c>
      <c r="L27" s="345" t="s">
        <v>1720</v>
      </c>
      <c r="M27" s="345" t="s">
        <v>1724</v>
      </c>
      <c r="N27" s="345">
        <f>IF(Tabla46[[#This Row],[ID RIESGO]]="","",IF(Tabla46[[#This Row],[DESCRIPCION DEL CONTROL]]="",0,15))</f>
        <v>15</v>
      </c>
      <c r="O27" s="345">
        <f>IF(Tabla46[[#This Row],[ID RIESGO]]="","",IF(Tabla46[[#This Row],[RESPONSABLE DEL CONTROL (CARGO)]]="",0,20))</f>
        <v>20</v>
      </c>
      <c r="P27" s="345">
        <f>IF(Tabla46[[#This Row],[PERIODICIDAD DE EJECUCIÓN DEL CONTROL]]="",0,20)</f>
        <v>20</v>
      </c>
      <c r="Q27"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7" s="345" t="str">
        <f>IF(ISTEXT(Tabla46[[#This Row],[VALOR EVALUACION DISENO]]),"",IF(Tabla46[[#This Row],[VALOR EVALUACION DISENO]]&gt;96,DATOS!$AV$21,IF(Tabla46[[#This Row],[VALOR EVALUACION DISENO]]&gt;=86,DATOS!$AV$22,DATOS!$AV$23)))</f>
        <v>FUERTE</v>
      </c>
      <c r="S27" s="352" t="s">
        <v>1732</v>
      </c>
      <c r="T27" s="345" t="str">
        <f>IFERROR(VLOOKUP(Tabla46[[#This Row],[% DE CUMPLIMIENTO DE LA EJECUCION DEL CONTROL]],DATOS!$AS$38:$AT$40,2,0),"")</f>
        <v>FUERTE</v>
      </c>
      <c r="U27" s="353">
        <f>IF(Tabla46[[#This Row],[RESULTADO EVALUACIÓN DEL DISEÑO DEL CONTROL]]="","",SUMIFS(DATOS!$AT$49:$AT$57,DATOS!$AR$49:$AR$57,Tabla46[[#This Row],[RESULTADO EVALUACIÓN DEL DISEÑO DEL CONTROL]],DATOS!$AS$49:$AS$57,Tabla46[[#This Row],[RESULTADO EVALUACION DE LA EJECUCION]]))</f>
        <v>100</v>
      </c>
    </row>
    <row r="28" spans="1:22" s="354" customFormat="1" ht="89.25" x14ac:dyDescent="0.25">
      <c r="A28" s="347"/>
      <c r="B28" s="348"/>
      <c r="C28" s="348"/>
      <c r="D28" s="349"/>
      <c r="E28" s="350"/>
      <c r="F28" s="494" t="s">
        <v>1845</v>
      </c>
      <c r="G28" s="495" t="str">
        <f>IFERROR(VLOOKUP(Tabla46[[#This Row],[ID RIESGO]],'1. IDENTIFICACION DEL RIESGO'!$AB$27:$AL$38,11,0),"")</f>
        <v xml:space="preserve">Decisiones no correspondientes al acervo probatorio
RESTABLECIMIENTO DE DERECHOS 
Coordinación de Autoridades Administrativas  </v>
      </c>
      <c r="H28" s="496" t="s">
        <v>1850</v>
      </c>
      <c r="I28" s="496" t="s">
        <v>1847</v>
      </c>
      <c r="J28" s="345" t="s">
        <v>1730</v>
      </c>
      <c r="K28" s="345" t="s">
        <v>1510</v>
      </c>
      <c r="L28" s="345" t="s">
        <v>1720</v>
      </c>
      <c r="M28" s="345" t="s">
        <v>1724</v>
      </c>
      <c r="N28" s="345">
        <f>IF(Tabla46[[#This Row],[ID RIESGO]]="","",IF(Tabla46[[#This Row],[DESCRIPCION DEL CONTROL]]="",0,15))</f>
        <v>15</v>
      </c>
      <c r="O28" s="345">
        <f>IF(Tabla46[[#This Row],[ID RIESGO]]="","",IF(Tabla46[[#This Row],[RESPONSABLE DEL CONTROL (CARGO)]]="",0,20))</f>
        <v>20</v>
      </c>
      <c r="P28" s="345">
        <f>IF(Tabla46[[#This Row],[PERIODICIDAD DE EJECUCIÓN DEL CONTROL]]="",0,20)</f>
        <v>20</v>
      </c>
      <c r="Q28"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8" s="345" t="str">
        <f>IF(ISTEXT(Tabla46[[#This Row],[VALOR EVALUACION DISENO]]),"",IF(Tabla46[[#This Row],[VALOR EVALUACION DISENO]]&gt;96,DATOS!$AV$21,IF(Tabla46[[#This Row],[VALOR EVALUACION DISENO]]&gt;=86,DATOS!$AV$22,DATOS!$AV$23)))</f>
        <v>FUERTE</v>
      </c>
      <c r="S28" s="352" t="s">
        <v>1732</v>
      </c>
      <c r="T28" s="345" t="str">
        <f>IFERROR(VLOOKUP(Tabla46[[#This Row],[% DE CUMPLIMIENTO DE LA EJECUCION DEL CONTROL]],DATOS!$AS$38:$AT$40,2,0),"")</f>
        <v>FUERTE</v>
      </c>
      <c r="U28" s="353">
        <f>IF(Tabla46[[#This Row],[RESULTADO EVALUACIÓN DEL DISEÑO DEL CONTROL]]="","",SUMIFS(DATOS!$AT$49:$AT$57,DATOS!$AR$49:$AR$57,Tabla46[[#This Row],[RESULTADO EVALUACIÓN DEL DISEÑO DEL CONTROL]],DATOS!$AS$49:$AS$57,Tabla46[[#This Row],[RESULTADO EVALUACION DE LA EJECUCION]]))</f>
        <v>100</v>
      </c>
    </row>
    <row r="29" spans="1:22" s="354" customFormat="1" x14ac:dyDescent="0.25">
      <c r="A29" s="347"/>
      <c r="B29" s="348"/>
      <c r="C29" s="348"/>
      <c r="D29" s="349"/>
      <c r="E29" s="350"/>
      <c r="F29" s="345"/>
      <c r="G29" s="352" t="str">
        <f>IFERROR(VLOOKUP(Tabla46[[#This Row],[ID RIESGO]],'1. IDENTIFICACION DEL RIESGO'!$AB$27:$AL$38,11,0),"")</f>
        <v/>
      </c>
      <c r="H29" s="345"/>
      <c r="I29" s="345"/>
      <c r="J29" s="345"/>
      <c r="K29" s="345"/>
      <c r="L29" s="345"/>
      <c r="M29" s="345"/>
      <c r="N29" s="345" t="str">
        <f>IF(Tabla46[[#This Row],[ID RIESGO]]="","",IF(Tabla46[[#This Row],[DESCRIPCION DEL CONTROL]]="",0,15))</f>
        <v/>
      </c>
      <c r="O29" s="345" t="str">
        <f>IF(Tabla46[[#This Row],[ID RIESGO]]="","",IF(Tabla46[[#This Row],[RESPONSABLE DEL CONTROL (CARGO)]]="",0,20))</f>
        <v/>
      </c>
      <c r="P29" s="345">
        <f>IF(Tabla46[[#This Row],[PERIODICIDAD DE EJECUCIÓN DEL CONTROL]]="",0,20)</f>
        <v>0</v>
      </c>
      <c r="Q2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 s="345" t="str">
        <f>IF(ISTEXT(Tabla46[[#This Row],[VALOR EVALUACION DISENO]]),"",IF(Tabla46[[#This Row],[VALOR EVALUACION DISENO]]&gt;96,DATOS!$AV$21,IF(Tabla46[[#This Row],[VALOR EVALUACION DISENO]]&gt;=86,DATOS!$AV$22,DATOS!$AV$23)))</f>
        <v/>
      </c>
      <c r="S29" s="352"/>
      <c r="T29" s="345" t="str">
        <f>IFERROR(VLOOKUP(Tabla46[[#This Row],[% DE CUMPLIMIENTO DE LA EJECUCION DEL CONTROL]],DATOS!$AS$38:$AT$40,2,0),"")</f>
        <v/>
      </c>
      <c r="U29" s="353" t="str">
        <f>IF(Tabla46[[#This Row],[RESULTADO EVALUACIÓN DEL DISEÑO DEL CONTROL]]="","",SUMIFS(DATOS!$AT$49:$AT$57,DATOS!$AR$49:$AR$57,Tabla46[[#This Row],[RESULTADO EVALUACIÓN DEL DISEÑO DEL CONTROL]],DATOS!$AS$49:$AS$57,Tabla46[[#This Row],[RESULTADO EVALUACION DE LA EJECUCION]]))</f>
        <v/>
      </c>
    </row>
    <row r="30" spans="1:22" s="354" customFormat="1" x14ac:dyDescent="0.25">
      <c r="A30" s="347"/>
      <c r="B30" s="348"/>
      <c r="C30" s="348"/>
      <c r="D30" s="349"/>
      <c r="E30" s="350"/>
      <c r="F30" s="345"/>
      <c r="G30" s="352" t="str">
        <f>IFERROR(VLOOKUP(Tabla46[[#This Row],[ID RIESGO]],'1. IDENTIFICACION DEL RIESGO'!$AB$27:$AL$38,11,0),"")</f>
        <v/>
      </c>
      <c r="H30" s="345"/>
      <c r="I30" s="345"/>
      <c r="J30" s="345"/>
      <c r="K30" s="345"/>
      <c r="L30" s="345"/>
      <c r="M30" s="345"/>
      <c r="N30" s="345" t="str">
        <f>IF(Tabla46[[#This Row],[ID RIESGO]]="","",IF(Tabla46[[#This Row],[DESCRIPCION DEL CONTROL]]="",0,15))</f>
        <v/>
      </c>
      <c r="O30" s="345" t="str">
        <f>IF(Tabla46[[#This Row],[ID RIESGO]]="","",IF(Tabla46[[#This Row],[RESPONSABLE DEL CONTROL (CARGO)]]="",0,20))</f>
        <v/>
      </c>
      <c r="P30" s="345">
        <f>IF(Tabla46[[#This Row],[PERIODICIDAD DE EJECUCIÓN DEL CONTROL]]="",0,20)</f>
        <v>0</v>
      </c>
      <c r="Q3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 s="345" t="str">
        <f>IF(ISTEXT(Tabla46[[#This Row],[VALOR EVALUACION DISENO]]),"",IF(Tabla46[[#This Row],[VALOR EVALUACION DISENO]]&gt;96,DATOS!$AV$21,IF(Tabla46[[#This Row],[VALOR EVALUACION DISENO]]&gt;=86,DATOS!$AV$22,DATOS!$AV$23)))</f>
        <v/>
      </c>
      <c r="S30" s="352"/>
      <c r="T30" s="345" t="str">
        <f>IFERROR(VLOOKUP(Tabla46[[#This Row],[% DE CUMPLIMIENTO DE LA EJECUCION DEL CONTROL]],DATOS!$AS$38:$AT$40,2,0),"")</f>
        <v/>
      </c>
      <c r="U30" s="353" t="str">
        <f>IF(Tabla46[[#This Row],[RESULTADO EVALUACIÓN DEL DISEÑO DEL CONTROL]]="","",SUMIFS(DATOS!$AT$49:$AT$57,DATOS!$AR$49:$AR$57,Tabla46[[#This Row],[RESULTADO EVALUACIÓN DEL DISEÑO DEL CONTROL]],DATOS!$AS$49:$AS$57,Tabla46[[#This Row],[RESULTADO EVALUACION DE LA EJECUCION]]))</f>
        <v/>
      </c>
    </row>
    <row r="31" spans="1:22" s="354" customFormat="1" x14ac:dyDescent="0.25">
      <c r="A31" s="347"/>
      <c r="B31" s="348"/>
      <c r="C31" s="348"/>
      <c r="D31" s="349"/>
      <c r="E31" s="350"/>
      <c r="F31" s="345"/>
      <c r="G31" s="352" t="str">
        <f>IFERROR(VLOOKUP(Tabla46[[#This Row],[ID RIESGO]],'1. IDENTIFICACION DEL RIESGO'!$AB$27:$AL$38,11,0),"")</f>
        <v/>
      </c>
      <c r="H31" s="345"/>
      <c r="I31" s="345"/>
      <c r="J31" s="345"/>
      <c r="K31" s="345"/>
      <c r="L31" s="345"/>
      <c r="M31" s="345"/>
      <c r="N31" s="345" t="str">
        <f>IF(Tabla46[[#This Row],[ID RIESGO]]="","",IF(Tabla46[[#This Row],[DESCRIPCION DEL CONTROL]]="",0,15))</f>
        <v/>
      </c>
      <c r="O31" s="345" t="str">
        <f>IF(Tabla46[[#This Row],[ID RIESGO]]="","",IF(Tabla46[[#This Row],[RESPONSABLE DEL CONTROL (CARGO)]]="",0,20))</f>
        <v/>
      </c>
      <c r="P31" s="345">
        <f>IF(Tabla46[[#This Row],[PERIODICIDAD DE EJECUCIÓN DEL CONTROL]]="",0,20)</f>
        <v>0</v>
      </c>
      <c r="Q3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 s="345" t="str">
        <f>IF(ISTEXT(Tabla46[[#This Row],[VALOR EVALUACION DISENO]]),"",IF(Tabla46[[#This Row],[VALOR EVALUACION DISENO]]&gt;96,DATOS!$AV$21,IF(Tabla46[[#This Row],[VALOR EVALUACION DISENO]]&gt;=86,DATOS!$AV$22,DATOS!$AV$23)))</f>
        <v/>
      </c>
      <c r="S31" s="352"/>
      <c r="T31" s="345" t="str">
        <f>IFERROR(VLOOKUP(Tabla46[[#This Row],[% DE CUMPLIMIENTO DE LA EJECUCION DEL CONTROL]],DATOS!$AS$38:$AT$40,2,0),"")</f>
        <v/>
      </c>
      <c r="U31" s="353" t="str">
        <f>IF(Tabla46[[#This Row],[RESULTADO EVALUACIÓN DEL DISEÑO DEL CONTROL]]="","",SUMIFS(DATOS!$AT$49:$AT$57,DATOS!$AR$49:$AR$57,Tabla46[[#This Row],[RESULTADO EVALUACIÓN DEL DISEÑO DEL CONTROL]],DATOS!$AS$49:$AS$57,Tabla46[[#This Row],[RESULTADO EVALUACION DE LA EJECUCION]]))</f>
        <v/>
      </c>
    </row>
    <row r="32" spans="1:22" s="354" customFormat="1" x14ac:dyDescent="0.25">
      <c r="A32" s="347"/>
      <c r="B32" s="348"/>
      <c r="C32" s="348"/>
      <c r="D32" s="349"/>
      <c r="E32" s="350"/>
      <c r="F32" s="345"/>
      <c r="G32" s="352" t="str">
        <f>IFERROR(VLOOKUP(Tabla46[[#This Row],[ID RIESGO]],'1. IDENTIFICACION DEL RIESGO'!$AB$27:$AL$38,11,0),"")</f>
        <v/>
      </c>
      <c r="H32" s="345"/>
      <c r="I32" s="345"/>
      <c r="J32" s="345"/>
      <c r="K32" s="345"/>
      <c r="L32" s="345"/>
      <c r="M32" s="345"/>
      <c r="N32" s="345" t="str">
        <f>IF(Tabla46[[#This Row],[ID RIESGO]]="","",IF(Tabla46[[#This Row],[DESCRIPCION DEL CONTROL]]="",0,15))</f>
        <v/>
      </c>
      <c r="O32" s="345" t="str">
        <f>IF(Tabla46[[#This Row],[ID RIESGO]]="","",IF(Tabla46[[#This Row],[RESPONSABLE DEL CONTROL (CARGO)]]="",0,20))</f>
        <v/>
      </c>
      <c r="P32" s="345">
        <f>IF(Tabla46[[#This Row],[PERIODICIDAD DE EJECUCIÓN DEL CONTROL]]="",0,20)</f>
        <v>0</v>
      </c>
      <c r="Q3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 s="345" t="str">
        <f>IF(ISTEXT(Tabla46[[#This Row],[VALOR EVALUACION DISENO]]),"",IF(Tabla46[[#This Row],[VALOR EVALUACION DISENO]]&gt;96,DATOS!$AV$21,IF(Tabla46[[#This Row],[VALOR EVALUACION DISENO]]&gt;=86,DATOS!$AV$22,DATOS!$AV$23)))</f>
        <v/>
      </c>
      <c r="S32" s="352"/>
      <c r="T32" s="345" t="str">
        <f>IFERROR(VLOOKUP(Tabla46[[#This Row],[% DE CUMPLIMIENTO DE LA EJECUCION DEL CONTROL]],DATOS!$AS$38:$AT$40,2,0),"")</f>
        <v/>
      </c>
      <c r="U32" s="353" t="str">
        <f>IF(Tabla46[[#This Row],[RESULTADO EVALUACIÓN DEL DISEÑO DEL CONTROL]]="","",SUMIFS(DATOS!$AT$49:$AT$57,DATOS!$AR$49:$AR$57,Tabla46[[#This Row],[RESULTADO EVALUACIÓN DEL DISEÑO DEL CONTROL]],DATOS!$AS$49:$AS$57,Tabla46[[#This Row],[RESULTADO EVALUACION DE LA EJECUCION]]))</f>
        <v/>
      </c>
    </row>
    <row r="33" spans="1:21" s="354" customFormat="1" x14ac:dyDescent="0.25">
      <c r="A33" s="347"/>
      <c r="B33" s="348"/>
      <c r="C33" s="348"/>
      <c r="D33" s="349"/>
      <c r="E33" s="350"/>
      <c r="F33" s="345"/>
      <c r="G33" s="352" t="str">
        <f>IFERROR(VLOOKUP(Tabla46[[#This Row],[ID RIESGO]],'1. IDENTIFICACION DEL RIESGO'!$AB$27:$AL$38,11,0),"")</f>
        <v/>
      </c>
      <c r="H33" s="345"/>
      <c r="I33" s="345"/>
      <c r="J33" s="345"/>
      <c r="K33" s="345"/>
      <c r="L33" s="345"/>
      <c r="M33" s="345"/>
      <c r="N33" s="345" t="str">
        <f>IF(Tabla46[[#This Row],[ID RIESGO]]="","",IF(Tabla46[[#This Row],[DESCRIPCION DEL CONTROL]]="",0,15))</f>
        <v/>
      </c>
      <c r="O33" s="345" t="str">
        <f>IF(Tabla46[[#This Row],[ID RIESGO]]="","",IF(Tabla46[[#This Row],[RESPONSABLE DEL CONTROL (CARGO)]]="",0,20))</f>
        <v/>
      </c>
      <c r="P33" s="345">
        <f>IF(Tabla46[[#This Row],[PERIODICIDAD DE EJECUCIÓN DEL CONTROL]]="",0,20)</f>
        <v>0</v>
      </c>
      <c r="Q3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 s="345" t="str">
        <f>IF(ISTEXT(Tabla46[[#This Row],[VALOR EVALUACION DISENO]]),"",IF(Tabla46[[#This Row],[VALOR EVALUACION DISENO]]&gt;96,DATOS!$AV$21,IF(Tabla46[[#This Row],[VALOR EVALUACION DISENO]]&gt;=86,DATOS!$AV$22,DATOS!$AV$23)))</f>
        <v/>
      </c>
      <c r="S33" s="352"/>
      <c r="T33" s="345" t="str">
        <f>IFERROR(VLOOKUP(Tabla46[[#This Row],[% DE CUMPLIMIENTO DE LA EJECUCION DEL CONTROL]],DATOS!$AS$38:$AT$40,2,0),"")</f>
        <v/>
      </c>
      <c r="U33" s="353" t="str">
        <f>IF(Tabla46[[#This Row],[RESULTADO EVALUACIÓN DEL DISEÑO DEL CONTROL]]="","",SUMIFS(DATOS!$AT$49:$AT$57,DATOS!$AR$49:$AR$57,Tabla46[[#This Row],[RESULTADO EVALUACIÓN DEL DISEÑO DEL CONTROL]],DATOS!$AS$49:$AS$57,Tabla46[[#This Row],[RESULTADO EVALUACION DE LA EJECUCION]]))</f>
        <v/>
      </c>
    </row>
    <row r="34" spans="1:21" s="354" customFormat="1" x14ac:dyDescent="0.25">
      <c r="A34" s="347"/>
      <c r="B34" s="348"/>
      <c r="C34" s="348"/>
      <c r="D34" s="349"/>
      <c r="E34" s="350"/>
      <c r="F34" s="345"/>
      <c r="G34" s="352" t="str">
        <f>IFERROR(VLOOKUP(Tabla46[[#This Row],[ID RIESGO]],'1. IDENTIFICACION DEL RIESGO'!$AB$27:$AL$38,11,0),"")</f>
        <v/>
      </c>
      <c r="H34" s="345"/>
      <c r="I34" s="345"/>
      <c r="J34" s="345"/>
      <c r="K34" s="345"/>
      <c r="L34" s="345"/>
      <c r="M34" s="345"/>
      <c r="N34" s="345" t="str">
        <f>IF(Tabla46[[#This Row],[ID RIESGO]]="","",IF(Tabla46[[#This Row],[DESCRIPCION DEL CONTROL]]="",0,15))</f>
        <v/>
      </c>
      <c r="O34" s="345" t="str">
        <f>IF(Tabla46[[#This Row],[ID RIESGO]]="","",IF(Tabla46[[#This Row],[RESPONSABLE DEL CONTROL (CARGO)]]="",0,20))</f>
        <v/>
      </c>
      <c r="P34" s="345">
        <f>IF(Tabla46[[#This Row],[PERIODICIDAD DE EJECUCIÓN DEL CONTROL]]="",0,20)</f>
        <v>0</v>
      </c>
      <c r="Q3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 s="345" t="str">
        <f>IF(ISTEXT(Tabla46[[#This Row],[VALOR EVALUACION DISENO]]),"",IF(Tabla46[[#This Row],[VALOR EVALUACION DISENO]]&gt;96,DATOS!$AV$21,IF(Tabla46[[#This Row],[VALOR EVALUACION DISENO]]&gt;=86,DATOS!$AV$22,DATOS!$AV$23)))</f>
        <v/>
      </c>
      <c r="S34" s="352"/>
      <c r="T34" s="345" t="str">
        <f>IFERROR(VLOOKUP(Tabla46[[#This Row],[% DE CUMPLIMIENTO DE LA EJECUCION DEL CONTROL]],DATOS!$AS$38:$AT$40,2,0),"")</f>
        <v/>
      </c>
      <c r="U34" s="353" t="str">
        <f>IF(Tabla46[[#This Row],[RESULTADO EVALUACIÓN DEL DISEÑO DEL CONTROL]]="","",SUMIFS(DATOS!$AT$49:$AT$57,DATOS!$AR$49:$AR$57,Tabla46[[#This Row],[RESULTADO EVALUACIÓN DEL DISEÑO DEL CONTROL]],DATOS!$AS$49:$AS$57,Tabla46[[#This Row],[RESULTADO EVALUACION DE LA EJECUCION]]))</f>
        <v/>
      </c>
    </row>
    <row r="35" spans="1:21" s="354" customFormat="1" x14ac:dyDescent="0.25">
      <c r="A35" s="347"/>
      <c r="B35" s="348"/>
      <c r="C35" s="348"/>
      <c r="D35" s="349"/>
      <c r="E35" s="350"/>
      <c r="F35" s="345"/>
      <c r="G35" s="352" t="str">
        <f>IFERROR(VLOOKUP(Tabla46[[#This Row],[ID RIESGO]],'1. IDENTIFICACION DEL RIESGO'!$AB$27:$AL$38,11,0),"")</f>
        <v/>
      </c>
      <c r="H35" s="345"/>
      <c r="I35" s="345"/>
      <c r="J35" s="345"/>
      <c r="K35" s="345"/>
      <c r="L35" s="345"/>
      <c r="M35" s="345"/>
      <c r="N35" s="345" t="str">
        <f>IF(Tabla46[[#This Row],[ID RIESGO]]="","",IF(Tabla46[[#This Row],[DESCRIPCION DEL CONTROL]]="",0,15))</f>
        <v/>
      </c>
      <c r="O35" s="345" t="str">
        <f>IF(Tabla46[[#This Row],[ID RIESGO]]="","",IF(Tabla46[[#This Row],[RESPONSABLE DEL CONTROL (CARGO)]]="",0,20))</f>
        <v/>
      </c>
      <c r="P35" s="345">
        <f>IF(Tabla46[[#This Row],[PERIODICIDAD DE EJECUCIÓN DEL CONTROL]]="",0,20)</f>
        <v>0</v>
      </c>
      <c r="Q3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 s="345" t="str">
        <f>IF(ISTEXT(Tabla46[[#This Row],[VALOR EVALUACION DISENO]]),"",IF(Tabla46[[#This Row],[VALOR EVALUACION DISENO]]&gt;96,DATOS!$AV$21,IF(Tabla46[[#This Row],[VALOR EVALUACION DISENO]]&gt;=86,DATOS!$AV$22,DATOS!$AV$23)))</f>
        <v/>
      </c>
      <c r="S35" s="352"/>
      <c r="T35" s="345" t="str">
        <f>IFERROR(VLOOKUP(Tabla46[[#This Row],[% DE CUMPLIMIENTO DE LA EJECUCION DEL CONTROL]],DATOS!$AS$38:$AT$40,2,0),"")</f>
        <v/>
      </c>
      <c r="U35" s="353" t="str">
        <f>IF(Tabla46[[#This Row],[RESULTADO EVALUACIÓN DEL DISEÑO DEL CONTROL]]="","",SUMIFS(DATOS!$AT$49:$AT$57,DATOS!$AR$49:$AR$57,Tabla46[[#This Row],[RESULTADO EVALUACIÓN DEL DISEÑO DEL CONTROL]],DATOS!$AS$49:$AS$57,Tabla46[[#This Row],[RESULTADO EVALUACION DE LA EJECUCION]]))</f>
        <v/>
      </c>
    </row>
    <row r="36" spans="1:21" s="354" customFormat="1" x14ac:dyDescent="0.25">
      <c r="A36" s="347"/>
      <c r="B36" s="348"/>
      <c r="C36" s="348"/>
      <c r="D36" s="349"/>
      <c r="E36" s="350"/>
      <c r="F36" s="345"/>
      <c r="G36" s="352" t="str">
        <f>IFERROR(VLOOKUP(Tabla46[[#This Row],[ID RIESGO]],'1. IDENTIFICACION DEL RIESGO'!$AB$27:$AL$38,11,0),"")</f>
        <v/>
      </c>
      <c r="H36" s="345"/>
      <c r="I36" s="345"/>
      <c r="J36" s="345"/>
      <c r="K36" s="345"/>
      <c r="L36" s="345"/>
      <c r="M36" s="345"/>
      <c r="N36" s="345" t="str">
        <f>IF(Tabla46[[#This Row],[ID RIESGO]]="","",IF(Tabla46[[#This Row],[DESCRIPCION DEL CONTROL]]="",0,15))</f>
        <v/>
      </c>
      <c r="O36" s="345" t="str">
        <f>IF(Tabla46[[#This Row],[ID RIESGO]]="","",IF(Tabla46[[#This Row],[RESPONSABLE DEL CONTROL (CARGO)]]="",0,20))</f>
        <v/>
      </c>
      <c r="P36" s="345">
        <f>IF(Tabla46[[#This Row],[PERIODICIDAD DE EJECUCIÓN DEL CONTROL]]="",0,20)</f>
        <v>0</v>
      </c>
      <c r="Q3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 s="345" t="str">
        <f>IF(ISTEXT(Tabla46[[#This Row],[VALOR EVALUACION DISENO]]),"",IF(Tabla46[[#This Row],[VALOR EVALUACION DISENO]]&gt;96,DATOS!$AV$21,IF(Tabla46[[#This Row],[VALOR EVALUACION DISENO]]&gt;=86,DATOS!$AV$22,DATOS!$AV$23)))</f>
        <v/>
      </c>
      <c r="S36" s="352"/>
      <c r="T36" s="345" t="str">
        <f>IFERROR(VLOOKUP(Tabla46[[#This Row],[% DE CUMPLIMIENTO DE LA EJECUCION DEL CONTROL]],DATOS!$AS$38:$AT$40,2,0),"")</f>
        <v/>
      </c>
      <c r="U36" s="353" t="str">
        <f>IF(Tabla46[[#This Row],[RESULTADO EVALUACIÓN DEL DISEÑO DEL CONTROL]]="","",SUMIFS(DATOS!$AT$49:$AT$57,DATOS!$AR$49:$AR$57,Tabla46[[#This Row],[RESULTADO EVALUACIÓN DEL DISEÑO DEL CONTROL]],DATOS!$AS$49:$AS$57,Tabla46[[#This Row],[RESULTADO EVALUACION DE LA EJECUCION]]))</f>
        <v/>
      </c>
    </row>
    <row r="37" spans="1:21" s="354" customFormat="1" x14ac:dyDescent="0.25">
      <c r="A37" s="347"/>
      <c r="B37" s="348"/>
      <c r="C37" s="348"/>
      <c r="D37" s="349"/>
      <c r="E37" s="350"/>
      <c r="F37" s="345"/>
      <c r="G37" s="352" t="str">
        <f>IFERROR(VLOOKUP(Tabla46[[#This Row],[ID RIESGO]],'1. IDENTIFICACION DEL RIESGO'!$AB$27:$AL$38,11,0),"")</f>
        <v/>
      </c>
      <c r="H37" s="345"/>
      <c r="I37" s="345"/>
      <c r="J37" s="345"/>
      <c r="K37" s="345"/>
      <c r="L37" s="345"/>
      <c r="M37" s="345"/>
      <c r="N37" s="345" t="str">
        <f>IF(Tabla46[[#This Row],[ID RIESGO]]="","",IF(Tabla46[[#This Row],[DESCRIPCION DEL CONTROL]]="",0,15))</f>
        <v/>
      </c>
      <c r="O37" s="345" t="str">
        <f>IF(Tabla46[[#This Row],[ID RIESGO]]="","",IF(Tabla46[[#This Row],[RESPONSABLE DEL CONTROL (CARGO)]]="",0,20))</f>
        <v/>
      </c>
      <c r="P37" s="345">
        <f>IF(Tabla46[[#This Row],[PERIODICIDAD DE EJECUCIÓN DEL CONTROL]]="",0,20)</f>
        <v>0</v>
      </c>
      <c r="Q3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 s="345" t="str">
        <f>IF(ISTEXT(Tabla46[[#This Row],[VALOR EVALUACION DISENO]]),"",IF(Tabla46[[#This Row],[VALOR EVALUACION DISENO]]&gt;96,DATOS!$AV$21,IF(Tabla46[[#This Row],[VALOR EVALUACION DISENO]]&gt;=86,DATOS!$AV$22,DATOS!$AV$23)))</f>
        <v/>
      </c>
      <c r="S37" s="352"/>
      <c r="T37" s="345" t="str">
        <f>IFERROR(VLOOKUP(Tabla46[[#This Row],[% DE CUMPLIMIENTO DE LA EJECUCION DEL CONTROL]],DATOS!$AS$38:$AT$40,2,0),"")</f>
        <v/>
      </c>
      <c r="U37" s="353" t="str">
        <f>IF(Tabla46[[#This Row],[RESULTADO EVALUACIÓN DEL DISEÑO DEL CONTROL]]="","",SUMIFS(DATOS!$AT$49:$AT$57,DATOS!$AR$49:$AR$57,Tabla46[[#This Row],[RESULTADO EVALUACIÓN DEL DISEÑO DEL CONTROL]],DATOS!$AS$49:$AS$57,Tabla46[[#This Row],[RESULTADO EVALUACION DE LA EJECUCION]]))</f>
        <v/>
      </c>
    </row>
    <row r="38" spans="1:21" s="354" customFormat="1" x14ac:dyDescent="0.25">
      <c r="A38" s="347"/>
      <c r="B38" s="348"/>
      <c r="C38" s="348"/>
      <c r="D38" s="349"/>
      <c r="E38" s="350"/>
      <c r="F38" s="345"/>
      <c r="G38" s="352" t="str">
        <f>IFERROR(VLOOKUP(Tabla46[[#This Row],[ID RIESGO]],'1. IDENTIFICACION DEL RIESGO'!$AB$27:$AL$38,11,0),"")</f>
        <v/>
      </c>
      <c r="H38" s="345"/>
      <c r="I38" s="345"/>
      <c r="J38" s="345"/>
      <c r="K38" s="345"/>
      <c r="L38" s="345"/>
      <c r="M38" s="345"/>
      <c r="N38" s="345" t="str">
        <f>IF(Tabla46[[#This Row],[ID RIESGO]]="","",IF(Tabla46[[#This Row],[DESCRIPCION DEL CONTROL]]="",0,15))</f>
        <v/>
      </c>
      <c r="O38" s="345" t="str">
        <f>IF(Tabla46[[#This Row],[ID RIESGO]]="","",IF(Tabla46[[#This Row],[RESPONSABLE DEL CONTROL (CARGO)]]="",0,20))</f>
        <v/>
      </c>
      <c r="P38" s="345">
        <f>IF(Tabla46[[#This Row],[PERIODICIDAD DE EJECUCIÓN DEL CONTROL]]="",0,20)</f>
        <v>0</v>
      </c>
      <c r="Q3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 s="345" t="str">
        <f>IF(ISTEXT(Tabla46[[#This Row],[VALOR EVALUACION DISENO]]),"",IF(Tabla46[[#This Row],[VALOR EVALUACION DISENO]]&gt;96,DATOS!$AV$21,IF(Tabla46[[#This Row],[VALOR EVALUACION DISENO]]&gt;=86,DATOS!$AV$22,DATOS!$AV$23)))</f>
        <v/>
      </c>
      <c r="S38" s="352"/>
      <c r="T38" s="345" t="str">
        <f>IFERROR(VLOOKUP(Tabla46[[#This Row],[% DE CUMPLIMIENTO DE LA EJECUCION DEL CONTROL]],DATOS!$AS$38:$AT$40,2,0),"")</f>
        <v/>
      </c>
      <c r="U38" s="353" t="str">
        <f>IF(Tabla46[[#This Row],[RESULTADO EVALUACIÓN DEL DISEÑO DEL CONTROL]]="","",SUMIFS(DATOS!$AT$49:$AT$57,DATOS!$AR$49:$AR$57,Tabla46[[#This Row],[RESULTADO EVALUACIÓN DEL DISEÑO DEL CONTROL]],DATOS!$AS$49:$AS$57,Tabla46[[#This Row],[RESULTADO EVALUACION DE LA EJECUCION]]))</f>
        <v/>
      </c>
    </row>
    <row r="39" spans="1:21" s="354" customFormat="1" x14ac:dyDescent="0.25">
      <c r="A39" s="347"/>
      <c r="B39" s="348"/>
      <c r="C39" s="348"/>
      <c r="D39" s="349"/>
      <c r="E39" s="350"/>
      <c r="F39" s="345"/>
      <c r="G39" s="352" t="str">
        <f>IFERROR(VLOOKUP(Tabla46[[#This Row],[ID RIESGO]],'1. IDENTIFICACION DEL RIESGO'!$AB$27:$AL$38,11,0),"")</f>
        <v/>
      </c>
      <c r="H39" s="345"/>
      <c r="I39" s="345"/>
      <c r="J39" s="345"/>
      <c r="K39" s="345"/>
      <c r="L39" s="345"/>
      <c r="M39" s="345"/>
      <c r="N39" s="345" t="str">
        <f>IF(Tabla46[[#This Row],[ID RIESGO]]="","",IF(Tabla46[[#This Row],[DESCRIPCION DEL CONTROL]]="",0,15))</f>
        <v/>
      </c>
      <c r="O39" s="345" t="str">
        <f>IF(Tabla46[[#This Row],[ID RIESGO]]="","",IF(Tabla46[[#This Row],[RESPONSABLE DEL CONTROL (CARGO)]]="",0,20))</f>
        <v/>
      </c>
      <c r="P39" s="345">
        <f>IF(Tabla46[[#This Row],[PERIODICIDAD DE EJECUCIÓN DEL CONTROL]]="",0,20)</f>
        <v>0</v>
      </c>
      <c r="Q3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 s="345" t="str">
        <f>IF(ISTEXT(Tabla46[[#This Row],[VALOR EVALUACION DISENO]]),"",IF(Tabla46[[#This Row],[VALOR EVALUACION DISENO]]&gt;96,DATOS!$AV$21,IF(Tabla46[[#This Row],[VALOR EVALUACION DISENO]]&gt;=86,DATOS!$AV$22,DATOS!$AV$23)))</f>
        <v/>
      </c>
      <c r="S39" s="352"/>
      <c r="T39" s="345" t="str">
        <f>IFERROR(VLOOKUP(Tabla46[[#This Row],[% DE CUMPLIMIENTO DE LA EJECUCION DEL CONTROL]],DATOS!$AS$38:$AT$40,2,0),"")</f>
        <v/>
      </c>
      <c r="U39" s="353" t="str">
        <f>IF(Tabla46[[#This Row],[RESULTADO EVALUACIÓN DEL DISEÑO DEL CONTROL]]="","",SUMIFS(DATOS!$AT$49:$AT$57,DATOS!$AR$49:$AR$57,Tabla46[[#This Row],[RESULTADO EVALUACIÓN DEL DISEÑO DEL CONTROL]],DATOS!$AS$49:$AS$57,Tabla46[[#This Row],[RESULTADO EVALUACION DE LA EJECUCION]]))</f>
        <v/>
      </c>
    </row>
    <row r="40" spans="1:21" s="355" customFormat="1" x14ac:dyDescent="0.25">
      <c r="A40" s="347"/>
      <c r="B40" s="348"/>
      <c r="C40" s="348"/>
      <c r="D40" s="349"/>
      <c r="E40" s="350"/>
      <c r="F40" s="345"/>
      <c r="G40" s="352" t="str">
        <f>IFERROR(VLOOKUP(Tabla46[[#This Row],[ID RIESGO]],'1. IDENTIFICACION DEL RIESGO'!$AB$27:$AL$38,11,0),"")</f>
        <v/>
      </c>
      <c r="H40" s="346"/>
      <c r="I40" s="345"/>
      <c r="J40" s="345"/>
      <c r="K40" s="346"/>
      <c r="L40" s="346"/>
      <c r="M40" s="345"/>
      <c r="N40" s="346" t="str">
        <f>IF(Tabla46[[#This Row],[ID RIESGO]]="","",IF(Tabla46[[#This Row],[DESCRIPCION DEL CONTROL]]="",0,15))</f>
        <v/>
      </c>
      <c r="O40" s="346" t="str">
        <f>IF(Tabla46[[#This Row],[ID RIESGO]]="","",IF(Tabla46[[#This Row],[RESPONSABLE DEL CONTROL (CARGO)]]="",0,20))</f>
        <v/>
      </c>
      <c r="P40" s="345">
        <f>IF(Tabla46[[#This Row],[PERIODICIDAD DE EJECUCIÓN DEL CONTROL]]="",0,20)</f>
        <v>0</v>
      </c>
      <c r="Q4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 s="345" t="str">
        <f>IF(ISTEXT(Tabla46[[#This Row],[VALOR EVALUACION DISENO]]),"",IF(Tabla46[[#This Row],[VALOR EVALUACION DISENO]]&gt;96,DATOS!$AV$21,IF(Tabla46[[#This Row],[VALOR EVALUACION DISENO]]&gt;=86,DATOS!$AV$22,DATOS!$AV$23)))</f>
        <v/>
      </c>
      <c r="S40" s="352"/>
      <c r="T40" s="345" t="str">
        <f>IFERROR(VLOOKUP(Tabla46[[#This Row],[% DE CUMPLIMIENTO DE LA EJECUCION DEL CONTROL]],DATOS!$AS$38:$AT$40,2,0),"")</f>
        <v/>
      </c>
      <c r="U40" s="353" t="str">
        <f>IF(Tabla46[[#This Row],[RESULTADO EVALUACIÓN DEL DISEÑO DEL CONTROL]]="","",SUMIFS(DATOS!$AT$49:$AT$57,DATOS!$AR$49:$AR$57,Tabla46[[#This Row],[RESULTADO EVALUACIÓN DEL DISEÑO DEL CONTROL]],DATOS!$AS$49:$AS$57,Tabla46[[#This Row],[RESULTADO EVALUACION DE LA EJECUCION]]))</f>
        <v/>
      </c>
    </row>
    <row r="41" spans="1:21" s="355" customFormat="1" x14ac:dyDescent="0.25">
      <c r="A41" s="347"/>
      <c r="B41" s="348"/>
      <c r="C41" s="348"/>
      <c r="D41" s="349"/>
      <c r="E41" s="350"/>
      <c r="F41" s="345"/>
      <c r="G41" s="352" t="str">
        <f>IFERROR(VLOOKUP(Tabla46[[#This Row],[ID RIESGO]],'1. IDENTIFICACION DEL RIESGO'!$AB$27:$AL$38,11,0),"")</f>
        <v/>
      </c>
      <c r="H41" s="346"/>
      <c r="I41" s="345"/>
      <c r="J41" s="345"/>
      <c r="K41" s="346"/>
      <c r="L41" s="346"/>
      <c r="M41" s="345"/>
      <c r="N41" s="346" t="str">
        <f>IF(Tabla46[[#This Row],[ID RIESGO]]="","",IF(Tabla46[[#This Row],[DESCRIPCION DEL CONTROL]]="",0,15))</f>
        <v/>
      </c>
      <c r="O41" s="346" t="str">
        <f>IF(Tabla46[[#This Row],[ID RIESGO]]="","",IF(Tabla46[[#This Row],[RESPONSABLE DEL CONTROL (CARGO)]]="",0,20))</f>
        <v/>
      </c>
      <c r="P41" s="345">
        <f>IF(Tabla46[[#This Row],[PERIODICIDAD DE EJECUCIÓN DEL CONTROL]]="",0,20)</f>
        <v>0</v>
      </c>
      <c r="Q4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 s="345" t="str">
        <f>IF(ISTEXT(Tabla46[[#This Row],[VALOR EVALUACION DISENO]]),"",IF(Tabla46[[#This Row],[VALOR EVALUACION DISENO]]&gt;96,DATOS!$AV$21,IF(Tabla46[[#This Row],[VALOR EVALUACION DISENO]]&gt;=86,DATOS!$AV$22,DATOS!$AV$23)))</f>
        <v/>
      </c>
      <c r="S41" s="352"/>
      <c r="T41" s="345" t="str">
        <f>IFERROR(VLOOKUP(Tabla46[[#This Row],[% DE CUMPLIMIENTO DE LA EJECUCION DEL CONTROL]],DATOS!$AS$38:$AT$40,2,0),"")</f>
        <v/>
      </c>
      <c r="U41" s="353" t="str">
        <f>IF(Tabla46[[#This Row],[RESULTADO EVALUACIÓN DEL DISEÑO DEL CONTROL]]="","",SUMIFS(DATOS!$AT$49:$AT$57,DATOS!$AR$49:$AR$57,Tabla46[[#This Row],[RESULTADO EVALUACIÓN DEL DISEÑO DEL CONTROL]],DATOS!$AS$49:$AS$57,Tabla46[[#This Row],[RESULTADO EVALUACION DE LA EJECUCION]]))</f>
        <v/>
      </c>
    </row>
    <row r="42" spans="1:21" s="355" customFormat="1" x14ac:dyDescent="0.25">
      <c r="A42" s="347"/>
      <c r="B42" s="348"/>
      <c r="C42" s="348"/>
      <c r="D42" s="349"/>
      <c r="E42" s="350"/>
      <c r="F42" s="345"/>
      <c r="G42" s="352" t="str">
        <f>IFERROR(VLOOKUP(Tabla46[[#This Row],[ID RIESGO]],'1. IDENTIFICACION DEL RIESGO'!$AB$27:$AL$38,11,0),"")</f>
        <v/>
      </c>
      <c r="H42" s="346"/>
      <c r="I42" s="345"/>
      <c r="J42" s="345"/>
      <c r="K42" s="346"/>
      <c r="L42" s="346"/>
      <c r="M42" s="345"/>
      <c r="N42" s="346" t="str">
        <f>IF(Tabla46[[#This Row],[ID RIESGO]]="","",IF(Tabla46[[#This Row],[DESCRIPCION DEL CONTROL]]="",0,15))</f>
        <v/>
      </c>
      <c r="O42" s="346" t="str">
        <f>IF(Tabla46[[#This Row],[ID RIESGO]]="","",IF(Tabla46[[#This Row],[RESPONSABLE DEL CONTROL (CARGO)]]="",0,20))</f>
        <v/>
      </c>
      <c r="P42" s="345">
        <f>IF(Tabla46[[#This Row],[PERIODICIDAD DE EJECUCIÓN DEL CONTROL]]="",0,20)</f>
        <v>0</v>
      </c>
      <c r="Q4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 s="345" t="str">
        <f>IF(ISTEXT(Tabla46[[#This Row],[VALOR EVALUACION DISENO]]),"",IF(Tabla46[[#This Row],[VALOR EVALUACION DISENO]]&gt;96,DATOS!$AV$21,IF(Tabla46[[#This Row],[VALOR EVALUACION DISENO]]&gt;=86,DATOS!$AV$22,DATOS!$AV$23)))</f>
        <v/>
      </c>
      <c r="S42" s="352"/>
      <c r="T42" s="345" t="str">
        <f>IFERROR(VLOOKUP(Tabla46[[#This Row],[% DE CUMPLIMIENTO DE LA EJECUCION DEL CONTROL]],DATOS!$AS$38:$AT$40,2,0),"")</f>
        <v/>
      </c>
      <c r="U42" s="353" t="str">
        <f>IF(Tabla46[[#This Row],[RESULTADO EVALUACIÓN DEL DISEÑO DEL CONTROL]]="","",SUMIFS(DATOS!$AT$49:$AT$57,DATOS!$AR$49:$AR$57,Tabla46[[#This Row],[RESULTADO EVALUACIÓN DEL DISEÑO DEL CONTROL]],DATOS!$AS$49:$AS$57,Tabla46[[#This Row],[RESULTADO EVALUACION DE LA EJECUCION]]))</f>
        <v/>
      </c>
    </row>
    <row r="43" spans="1:21" s="355" customFormat="1" x14ac:dyDescent="0.25">
      <c r="A43" s="347"/>
      <c r="B43" s="348"/>
      <c r="C43" s="348"/>
      <c r="D43" s="349"/>
      <c r="E43" s="350"/>
      <c r="F43" s="345"/>
      <c r="G43" s="352" t="str">
        <f>IFERROR(VLOOKUP(Tabla46[[#This Row],[ID RIESGO]],'1. IDENTIFICACION DEL RIESGO'!$AB$27:$AL$38,11,0),"")</f>
        <v/>
      </c>
      <c r="H43" s="346"/>
      <c r="I43" s="345"/>
      <c r="J43" s="345"/>
      <c r="K43" s="346"/>
      <c r="L43" s="346"/>
      <c r="M43" s="345"/>
      <c r="N43" s="346" t="str">
        <f>IF(Tabla46[[#This Row],[ID RIESGO]]="","",IF(Tabla46[[#This Row],[DESCRIPCION DEL CONTROL]]="",0,15))</f>
        <v/>
      </c>
      <c r="O43" s="346" t="str">
        <f>IF(Tabla46[[#This Row],[ID RIESGO]]="","",IF(Tabla46[[#This Row],[RESPONSABLE DEL CONTROL (CARGO)]]="",0,20))</f>
        <v/>
      </c>
      <c r="P43" s="345">
        <f>IF(Tabla46[[#This Row],[PERIODICIDAD DE EJECUCIÓN DEL CONTROL]]="",0,20)</f>
        <v>0</v>
      </c>
      <c r="Q4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 s="345" t="str">
        <f>IF(ISTEXT(Tabla46[[#This Row],[VALOR EVALUACION DISENO]]),"",IF(Tabla46[[#This Row],[VALOR EVALUACION DISENO]]&gt;96,DATOS!$AV$21,IF(Tabla46[[#This Row],[VALOR EVALUACION DISENO]]&gt;=86,DATOS!$AV$22,DATOS!$AV$23)))</f>
        <v/>
      </c>
      <c r="S43" s="352"/>
      <c r="T43" s="345" t="str">
        <f>IFERROR(VLOOKUP(Tabla46[[#This Row],[% DE CUMPLIMIENTO DE LA EJECUCION DEL CONTROL]],DATOS!$AS$38:$AT$40,2,0),"")</f>
        <v/>
      </c>
      <c r="U43" s="353" t="str">
        <f>IF(Tabla46[[#This Row],[RESULTADO EVALUACIÓN DEL DISEÑO DEL CONTROL]]="","",SUMIFS(DATOS!$AT$49:$AT$57,DATOS!$AR$49:$AR$57,Tabla46[[#This Row],[RESULTADO EVALUACIÓN DEL DISEÑO DEL CONTROL]],DATOS!$AS$49:$AS$57,Tabla46[[#This Row],[RESULTADO EVALUACION DE LA EJECUCION]]))</f>
        <v/>
      </c>
    </row>
    <row r="44" spans="1:21" s="355" customFormat="1" x14ac:dyDescent="0.25">
      <c r="A44" s="347"/>
      <c r="B44" s="348"/>
      <c r="C44" s="348"/>
      <c r="D44" s="349"/>
      <c r="E44" s="350"/>
      <c r="F44" s="345"/>
      <c r="G44" s="352" t="str">
        <f>IFERROR(VLOOKUP(Tabla46[[#This Row],[ID RIESGO]],'1. IDENTIFICACION DEL RIESGO'!$AB$27:$AL$38,11,0),"")</f>
        <v/>
      </c>
      <c r="H44" s="346"/>
      <c r="I44" s="345"/>
      <c r="J44" s="345"/>
      <c r="K44" s="346"/>
      <c r="L44" s="346"/>
      <c r="M44" s="345"/>
      <c r="N44" s="346" t="str">
        <f>IF(Tabla46[[#This Row],[ID RIESGO]]="","",IF(Tabla46[[#This Row],[DESCRIPCION DEL CONTROL]]="",0,15))</f>
        <v/>
      </c>
      <c r="O44" s="346" t="str">
        <f>IF(Tabla46[[#This Row],[ID RIESGO]]="","",IF(Tabla46[[#This Row],[RESPONSABLE DEL CONTROL (CARGO)]]="",0,20))</f>
        <v/>
      </c>
      <c r="P44" s="345">
        <f>IF(Tabla46[[#This Row],[PERIODICIDAD DE EJECUCIÓN DEL CONTROL]]="",0,20)</f>
        <v>0</v>
      </c>
      <c r="Q4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 s="345" t="str">
        <f>IF(ISTEXT(Tabla46[[#This Row],[VALOR EVALUACION DISENO]]),"",IF(Tabla46[[#This Row],[VALOR EVALUACION DISENO]]&gt;96,DATOS!$AV$21,IF(Tabla46[[#This Row],[VALOR EVALUACION DISENO]]&gt;=86,DATOS!$AV$22,DATOS!$AV$23)))</f>
        <v/>
      </c>
      <c r="S44" s="352"/>
      <c r="T44" s="345" t="str">
        <f>IFERROR(VLOOKUP(Tabla46[[#This Row],[% DE CUMPLIMIENTO DE LA EJECUCION DEL CONTROL]],DATOS!$AS$38:$AT$40,2,0),"")</f>
        <v/>
      </c>
      <c r="U44" s="353" t="str">
        <f>IF(Tabla46[[#This Row],[RESULTADO EVALUACIÓN DEL DISEÑO DEL CONTROL]]="","",SUMIFS(DATOS!$AT$49:$AT$57,DATOS!$AR$49:$AR$57,Tabla46[[#This Row],[RESULTADO EVALUACIÓN DEL DISEÑO DEL CONTROL]],DATOS!$AS$49:$AS$57,Tabla46[[#This Row],[RESULTADO EVALUACION DE LA EJECUCION]]))</f>
        <v/>
      </c>
    </row>
    <row r="45" spans="1:21" s="354" customFormat="1" x14ac:dyDescent="0.25">
      <c r="A45" s="347"/>
      <c r="B45" s="348"/>
      <c r="C45" s="348"/>
      <c r="D45" s="349"/>
      <c r="E45" s="350"/>
      <c r="F45" s="345"/>
      <c r="G45" s="352" t="str">
        <f>IFERROR(VLOOKUP(Tabla46[[#This Row],[ID RIESGO]],'1. IDENTIFICACION DEL RIESGO'!$AB$27:$AL$38,11,0),"")</f>
        <v/>
      </c>
      <c r="H45" s="345"/>
      <c r="I45" s="345"/>
      <c r="J45" s="345"/>
      <c r="K45" s="345"/>
      <c r="L45" s="345"/>
      <c r="M45" s="345"/>
      <c r="N45" s="345" t="str">
        <f>IF(Tabla46[[#This Row],[ID RIESGO]]="","",IF(Tabla46[[#This Row],[DESCRIPCION DEL CONTROL]]="",0,15))</f>
        <v/>
      </c>
      <c r="O45" s="345" t="str">
        <f>IF(Tabla46[[#This Row],[ID RIESGO]]="","",IF(Tabla46[[#This Row],[RESPONSABLE DEL CONTROL (CARGO)]]="",0,20))</f>
        <v/>
      </c>
      <c r="P45" s="345">
        <f>IF(Tabla46[[#This Row],[PERIODICIDAD DE EJECUCIÓN DEL CONTROL]]="",0,20)</f>
        <v>0</v>
      </c>
      <c r="Q4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 s="345" t="str">
        <f>IF(ISTEXT(Tabla46[[#This Row],[VALOR EVALUACION DISENO]]),"",IF(Tabla46[[#This Row],[VALOR EVALUACION DISENO]]&gt;96,DATOS!$AV$21,IF(Tabla46[[#This Row],[VALOR EVALUACION DISENO]]&gt;=86,DATOS!$AV$22,DATOS!$AV$23)))</f>
        <v/>
      </c>
      <c r="S45" s="352"/>
      <c r="T45" s="345" t="str">
        <f>IFERROR(VLOOKUP(Tabla46[[#This Row],[% DE CUMPLIMIENTO DE LA EJECUCION DEL CONTROL]],DATOS!$AS$38:$AT$40,2,0),"")</f>
        <v/>
      </c>
      <c r="U45" s="353" t="str">
        <f>IF(Tabla46[[#This Row],[RESULTADO EVALUACIÓN DEL DISEÑO DEL CONTROL]]="","",SUMIFS(DATOS!$AT$49:$AT$57,DATOS!$AR$49:$AR$57,Tabla46[[#This Row],[RESULTADO EVALUACIÓN DEL DISEÑO DEL CONTROL]],DATOS!$AS$49:$AS$57,Tabla46[[#This Row],[RESULTADO EVALUACION DE LA EJECUCION]]))</f>
        <v/>
      </c>
    </row>
    <row r="46" spans="1:21" s="354" customFormat="1" x14ac:dyDescent="0.25">
      <c r="A46" s="347"/>
      <c r="B46" s="348"/>
      <c r="C46" s="348"/>
      <c r="D46" s="349"/>
      <c r="E46" s="350"/>
      <c r="F46" s="345"/>
      <c r="G46" s="352" t="str">
        <f>IFERROR(VLOOKUP(Tabla46[[#This Row],[ID RIESGO]],'1. IDENTIFICACION DEL RIESGO'!$AB$27:$AL$38,11,0),"")</f>
        <v/>
      </c>
      <c r="H46" s="345"/>
      <c r="I46" s="345"/>
      <c r="J46" s="345"/>
      <c r="K46" s="345"/>
      <c r="L46" s="345"/>
      <c r="M46" s="345"/>
      <c r="N46" s="345" t="str">
        <f>IF(Tabla46[[#This Row],[ID RIESGO]]="","",IF(Tabla46[[#This Row],[DESCRIPCION DEL CONTROL]]="",0,15))</f>
        <v/>
      </c>
      <c r="O46" s="345" t="str">
        <f>IF(Tabla46[[#This Row],[ID RIESGO]]="","",IF(Tabla46[[#This Row],[RESPONSABLE DEL CONTROL (CARGO)]]="",0,20))</f>
        <v/>
      </c>
      <c r="P46" s="345">
        <f>IF(Tabla46[[#This Row],[PERIODICIDAD DE EJECUCIÓN DEL CONTROL]]="",0,20)</f>
        <v>0</v>
      </c>
      <c r="Q4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 s="345" t="str">
        <f>IF(ISTEXT(Tabla46[[#This Row],[VALOR EVALUACION DISENO]]),"",IF(Tabla46[[#This Row],[VALOR EVALUACION DISENO]]&gt;96,DATOS!$AV$21,IF(Tabla46[[#This Row],[VALOR EVALUACION DISENO]]&gt;=86,DATOS!$AV$22,DATOS!$AV$23)))</f>
        <v/>
      </c>
      <c r="S46" s="352"/>
      <c r="T46" s="345" t="str">
        <f>IFERROR(VLOOKUP(Tabla46[[#This Row],[% DE CUMPLIMIENTO DE LA EJECUCION DEL CONTROL]],DATOS!$AS$38:$AT$40,2,0),"")</f>
        <v/>
      </c>
      <c r="U46" s="353" t="str">
        <f>IF(Tabla46[[#This Row],[RESULTADO EVALUACIÓN DEL DISEÑO DEL CONTROL]]="","",SUMIFS(DATOS!$AT$49:$AT$57,DATOS!$AR$49:$AR$57,Tabla46[[#This Row],[RESULTADO EVALUACIÓN DEL DISEÑO DEL CONTROL]],DATOS!$AS$49:$AS$57,Tabla46[[#This Row],[RESULTADO EVALUACION DE LA EJECUCION]]))</f>
        <v/>
      </c>
    </row>
    <row r="47" spans="1:21" s="354" customFormat="1" x14ac:dyDescent="0.25">
      <c r="A47" s="347"/>
      <c r="B47" s="348"/>
      <c r="C47" s="348"/>
      <c r="D47" s="349"/>
      <c r="E47" s="350"/>
      <c r="F47" s="345"/>
      <c r="G47" s="352" t="str">
        <f>IFERROR(VLOOKUP(Tabla46[[#This Row],[ID RIESGO]],'1. IDENTIFICACION DEL RIESGO'!$AB$27:$AL$38,11,0),"")</f>
        <v/>
      </c>
      <c r="H47" s="346"/>
      <c r="I47" s="345"/>
      <c r="J47" s="345"/>
      <c r="K47" s="345"/>
      <c r="L47" s="345"/>
      <c r="M47" s="345"/>
      <c r="N47" s="345" t="str">
        <f>IF(Tabla46[[#This Row],[ID RIESGO]]="","",IF(Tabla46[[#This Row],[DESCRIPCION DEL CONTROL]]="",0,15))</f>
        <v/>
      </c>
      <c r="O47" s="345" t="str">
        <f>IF(Tabla46[[#This Row],[ID RIESGO]]="","",IF(Tabla46[[#This Row],[RESPONSABLE DEL CONTROL (CARGO)]]="",0,20))</f>
        <v/>
      </c>
      <c r="P47" s="345">
        <f>IF(Tabla46[[#This Row],[PERIODICIDAD DE EJECUCIÓN DEL CONTROL]]="",0,20)</f>
        <v>0</v>
      </c>
      <c r="Q4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 s="345" t="str">
        <f>IF(ISTEXT(Tabla46[[#This Row],[VALOR EVALUACION DISENO]]),"",IF(Tabla46[[#This Row],[VALOR EVALUACION DISENO]]&gt;96,DATOS!$AV$21,IF(Tabla46[[#This Row],[VALOR EVALUACION DISENO]]&gt;=86,DATOS!$AV$22,DATOS!$AV$23)))</f>
        <v/>
      </c>
      <c r="S47" s="352"/>
      <c r="T47" s="345" t="str">
        <f>IFERROR(VLOOKUP(Tabla46[[#This Row],[% DE CUMPLIMIENTO DE LA EJECUCION DEL CONTROL]],DATOS!$AS$38:$AT$40,2,0),"")</f>
        <v/>
      </c>
      <c r="U47" s="353" t="str">
        <f>IF(Tabla46[[#This Row],[RESULTADO EVALUACIÓN DEL DISEÑO DEL CONTROL]]="","",SUMIFS(DATOS!$AT$49:$AT$57,DATOS!$AR$49:$AR$57,Tabla46[[#This Row],[RESULTADO EVALUACIÓN DEL DISEÑO DEL CONTROL]],DATOS!$AS$49:$AS$57,Tabla46[[#This Row],[RESULTADO EVALUACION DE LA EJECUCION]]))</f>
        <v/>
      </c>
    </row>
    <row r="48" spans="1:21" s="354" customFormat="1" x14ac:dyDescent="0.25">
      <c r="A48" s="347"/>
      <c r="B48" s="348"/>
      <c r="C48" s="348"/>
      <c r="D48" s="349"/>
      <c r="E48" s="350"/>
      <c r="F48" s="345"/>
      <c r="G48" s="352" t="str">
        <f>IFERROR(VLOOKUP(Tabla46[[#This Row],[ID RIESGO]],'1. IDENTIFICACION DEL RIESGO'!$AB$27:$AL$38,11,0),"")</f>
        <v/>
      </c>
      <c r="H48" s="345"/>
      <c r="I48" s="345"/>
      <c r="J48" s="345"/>
      <c r="K48" s="345"/>
      <c r="L48" s="345"/>
      <c r="M48" s="345"/>
      <c r="N48" s="345" t="str">
        <f>IF(Tabla46[[#This Row],[ID RIESGO]]="","",IF(Tabla46[[#This Row],[DESCRIPCION DEL CONTROL]]="",0,15))</f>
        <v/>
      </c>
      <c r="O48" s="345" t="str">
        <f>IF(Tabla46[[#This Row],[ID RIESGO]]="","",IF(Tabla46[[#This Row],[RESPONSABLE DEL CONTROL (CARGO)]]="",0,20))</f>
        <v/>
      </c>
      <c r="P48" s="345">
        <f>IF(Tabla46[[#This Row],[PERIODICIDAD DE EJECUCIÓN DEL CONTROL]]="",0,20)</f>
        <v>0</v>
      </c>
      <c r="Q4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 s="345" t="str">
        <f>IF(ISTEXT(Tabla46[[#This Row],[VALOR EVALUACION DISENO]]),"",IF(Tabla46[[#This Row],[VALOR EVALUACION DISENO]]&gt;96,DATOS!$AV$21,IF(Tabla46[[#This Row],[VALOR EVALUACION DISENO]]&gt;=86,DATOS!$AV$22,DATOS!$AV$23)))</f>
        <v/>
      </c>
      <c r="S48" s="352"/>
      <c r="T48" s="345" t="str">
        <f>IFERROR(VLOOKUP(Tabla46[[#This Row],[% DE CUMPLIMIENTO DE LA EJECUCION DEL CONTROL]],DATOS!$AS$38:$AT$40,2,0),"")</f>
        <v/>
      </c>
      <c r="U48" s="353" t="str">
        <f>IF(Tabla46[[#This Row],[RESULTADO EVALUACIÓN DEL DISEÑO DEL CONTROL]]="","",SUMIFS(DATOS!$AT$49:$AT$57,DATOS!$AR$49:$AR$57,Tabla46[[#This Row],[RESULTADO EVALUACIÓN DEL DISEÑO DEL CONTROL]],DATOS!$AS$49:$AS$57,Tabla46[[#This Row],[RESULTADO EVALUACION DE LA EJECUCION]]))</f>
        <v/>
      </c>
    </row>
    <row r="49" spans="1:21" s="354" customFormat="1" x14ac:dyDescent="0.25">
      <c r="A49" s="347"/>
      <c r="B49" s="348"/>
      <c r="C49" s="348"/>
      <c r="D49" s="349"/>
      <c r="E49" s="350"/>
      <c r="F49" s="345"/>
      <c r="G49" s="352" t="str">
        <f>IFERROR(VLOOKUP(Tabla46[[#This Row],[ID RIESGO]],'1. IDENTIFICACION DEL RIESGO'!$AB$27:$AL$38,11,0),"")</f>
        <v/>
      </c>
      <c r="H49" s="345"/>
      <c r="I49" s="345"/>
      <c r="J49" s="345"/>
      <c r="K49" s="345"/>
      <c r="L49" s="345"/>
      <c r="M49" s="345"/>
      <c r="N49" s="345" t="str">
        <f>IF(Tabla46[[#This Row],[ID RIESGO]]="","",IF(Tabla46[[#This Row],[DESCRIPCION DEL CONTROL]]="",0,15))</f>
        <v/>
      </c>
      <c r="O49" s="345" t="str">
        <f>IF(Tabla46[[#This Row],[ID RIESGO]]="","",IF(Tabla46[[#This Row],[RESPONSABLE DEL CONTROL (CARGO)]]="",0,20))</f>
        <v/>
      </c>
      <c r="P49" s="345">
        <f>IF(Tabla46[[#This Row],[PERIODICIDAD DE EJECUCIÓN DEL CONTROL]]="",0,20)</f>
        <v>0</v>
      </c>
      <c r="Q4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 s="345" t="str">
        <f>IF(ISTEXT(Tabla46[[#This Row],[VALOR EVALUACION DISENO]]),"",IF(Tabla46[[#This Row],[VALOR EVALUACION DISENO]]&gt;96,DATOS!$AV$21,IF(Tabla46[[#This Row],[VALOR EVALUACION DISENO]]&gt;=86,DATOS!$AV$22,DATOS!$AV$23)))</f>
        <v/>
      </c>
      <c r="S49" s="352"/>
      <c r="T49" s="345" t="str">
        <f>IFERROR(VLOOKUP(Tabla46[[#This Row],[% DE CUMPLIMIENTO DE LA EJECUCION DEL CONTROL]],DATOS!$AS$38:$AT$40,2,0),"")</f>
        <v/>
      </c>
      <c r="U49" s="353" t="str">
        <f>IF(Tabla46[[#This Row],[RESULTADO EVALUACIÓN DEL DISEÑO DEL CONTROL]]="","",SUMIFS(DATOS!$AT$49:$AT$57,DATOS!$AR$49:$AR$57,Tabla46[[#This Row],[RESULTADO EVALUACIÓN DEL DISEÑO DEL CONTROL]],DATOS!$AS$49:$AS$57,Tabla46[[#This Row],[RESULTADO EVALUACION DE LA EJECUCION]]))</f>
        <v/>
      </c>
    </row>
    <row r="50" spans="1:21" s="354" customFormat="1" x14ac:dyDescent="0.25">
      <c r="A50" s="347"/>
      <c r="B50" s="348"/>
      <c r="C50" s="348"/>
      <c r="D50" s="349"/>
      <c r="E50" s="350"/>
      <c r="F50" s="345"/>
      <c r="G50" s="352" t="str">
        <f>IFERROR(VLOOKUP(Tabla46[[#This Row],[ID RIESGO]],'1. IDENTIFICACION DEL RIESGO'!$AB$27:$AL$38,11,0),"")</f>
        <v/>
      </c>
      <c r="H50" s="345"/>
      <c r="I50" s="345"/>
      <c r="J50" s="345"/>
      <c r="K50" s="345"/>
      <c r="L50" s="345"/>
      <c r="M50" s="345"/>
      <c r="N50" s="345" t="str">
        <f>IF(Tabla46[[#This Row],[ID RIESGO]]="","",IF(Tabla46[[#This Row],[DESCRIPCION DEL CONTROL]]="",0,15))</f>
        <v/>
      </c>
      <c r="O50" s="345" t="str">
        <f>IF(Tabla46[[#This Row],[ID RIESGO]]="","",IF(Tabla46[[#This Row],[RESPONSABLE DEL CONTROL (CARGO)]]="",0,20))</f>
        <v/>
      </c>
      <c r="P50" s="345">
        <f>IF(Tabla46[[#This Row],[PERIODICIDAD DE EJECUCIÓN DEL CONTROL]]="",0,20)</f>
        <v>0</v>
      </c>
      <c r="Q5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 s="345" t="str">
        <f>IF(ISTEXT(Tabla46[[#This Row],[VALOR EVALUACION DISENO]]),"",IF(Tabla46[[#This Row],[VALOR EVALUACION DISENO]]&gt;96,DATOS!$AV$21,IF(Tabla46[[#This Row],[VALOR EVALUACION DISENO]]&gt;=86,DATOS!$AV$22,DATOS!$AV$23)))</f>
        <v/>
      </c>
      <c r="S50" s="352"/>
      <c r="T50" s="345" t="str">
        <f>IFERROR(VLOOKUP(Tabla46[[#This Row],[% DE CUMPLIMIENTO DE LA EJECUCION DEL CONTROL]],DATOS!$AS$38:$AT$40,2,0),"")</f>
        <v/>
      </c>
      <c r="U50" s="353" t="str">
        <f>IF(Tabla46[[#This Row],[RESULTADO EVALUACIÓN DEL DISEÑO DEL CONTROL]]="","",SUMIFS(DATOS!$AT$49:$AT$57,DATOS!$AR$49:$AR$57,Tabla46[[#This Row],[RESULTADO EVALUACIÓN DEL DISEÑO DEL CONTROL]],DATOS!$AS$49:$AS$57,Tabla46[[#This Row],[RESULTADO EVALUACION DE LA EJECUCION]]))</f>
        <v/>
      </c>
    </row>
    <row r="51" spans="1:21" s="354" customFormat="1" x14ac:dyDescent="0.25">
      <c r="A51" s="347"/>
      <c r="B51" s="348"/>
      <c r="C51" s="348"/>
      <c r="D51" s="349"/>
      <c r="E51" s="350"/>
      <c r="F51" s="345"/>
      <c r="G51" s="352" t="str">
        <f>IFERROR(VLOOKUP(Tabla46[[#This Row],[ID RIESGO]],'1. IDENTIFICACION DEL RIESGO'!$AB$27:$AL$38,11,0),"")</f>
        <v/>
      </c>
      <c r="H51" s="356"/>
      <c r="I51" s="356"/>
      <c r="J51" s="345"/>
      <c r="K51" s="356"/>
      <c r="L51" s="356"/>
      <c r="M51" s="345"/>
      <c r="N51" s="356" t="str">
        <f>IF(Tabla46[[#This Row],[ID RIESGO]]="","",IF(Tabla46[[#This Row],[DESCRIPCION DEL CONTROL]]="",0,15))</f>
        <v/>
      </c>
      <c r="O51" s="345" t="str">
        <f>IF(Tabla46[[#This Row],[ID RIESGO]]="","",IF(Tabla46[[#This Row],[RESPONSABLE DEL CONTROL (CARGO)]]="",0,20))</f>
        <v/>
      </c>
      <c r="P51" s="345">
        <f>IF(Tabla46[[#This Row],[PERIODICIDAD DE EJECUCIÓN DEL CONTROL]]="",0,20)</f>
        <v>0</v>
      </c>
      <c r="Q5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 s="345" t="str">
        <f>IF(ISTEXT(Tabla46[[#This Row],[VALOR EVALUACION DISENO]]),"",IF(Tabla46[[#This Row],[VALOR EVALUACION DISENO]]&gt;96,DATOS!$AV$21,IF(Tabla46[[#This Row],[VALOR EVALUACION DISENO]]&gt;=86,DATOS!$AV$22,DATOS!$AV$23)))</f>
        <v/>
      </c>
      <c r="S51" s="352"/>
      <c r="T51" s="345" t="str">
        <f>IFERROR(VLOOKUP(Tabla46[[#This Row],[% DE CUMPLIMIENTO DE LA EJECUCION DEL CONTROL]],DATOS!$AS$38:$AT$40,2,0),"")</f>
        <v/>
      </c>
      <c r="U51" s="353" t="str">
        <f>IF(Tabla46[[#This Row],[RESULTADO EVALUACIÓN DEL DISEÑO DEL CONTROL]]="","",SUMIFS(DATOS!$AT$49:$AT$57,DATOS!$AR$49:$AR$57,Tabla46[[#This Row],[RESULTADO EVALUACIÓN DEL DISEÑO DEL CONTROL]],DATOS!$AS$49:$AS$57,Tabla46[[#This Row],[RESULTADO EVALUACION DE LA EJECUCION]]))</f>
        <v/>
      </c>
    </row>
    <row r="52" spans="1:21" s="354" customFormat="1" x14ac:dyDescent="0.25">
      <c r="A52" s="347"/>
      <c r="B52" s="348"/>
      <c r="C52" s="348"/>
      <c r="D52" s="349"/>
      <c r="E52" s="350"/>
      <c r="F52" s="345"/>
      <c r="G52" s="352" t="str">
        <f>IFERROR(VLOOKUP(Tabla46[[#This Row],[ID RIESGO]],'1. IDENTIFICACION DEL RIESGO'!$AB$27:$AL$38,11,0),"")</f>
        <v/>
      </c>
      <c r="H52" s="345"/>
      <c r="I52" s="345"/>
      <c r="J52" s="345"/>
      <c r="K52" s="356"/>
      <c r="L52" s="356"/>
      <c r="M52" s="345"/>
      <c r="N52" s="356" t="str">
        <f>IF(Tabla46[[#This Row],[ID RIESGO]]="","",IF(Tabla46[[#This Row],[DESCRIPCION DEL CONTROL]]="",0,15))</f>
        <v/>
      </c>
      <c r="O52" s="345" t="str">
        <f>IF(Tabla46[[#This Row],[ID RIESGO]]="","",IF(Tabla46[[#This Row],[RESPONSABLE DEL CONTROL (CARGO)]]="",0,20))</f>
        <v/>
      </c>
      <c r="P52" s="345">
        <f>IF(Tabla46[[#This Row],[PERIODICIDAD DE EJECUCIÓN DEL CONTROL]]="",0,20)</f>
        <v>0</v>
      </c>
      <c r="Q5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2" s="345" t="str">
        <f>IF(ISTEXT(Tabla46[[#This Row],[VALOR EVALUACION DISENO]]),"",IF(Tabla46[[#This Row],[VALOR EVALUACION DISENO]]&gt;96,DATOS!$AV$21,IF(Tabla46[[#This Row],[VALOR EVALUACION DISENO]]&gt;=86,DATOS!$AV$22,DATOS!$AV$23)))</f>
        <v/>
      </c>
      <c r="S52" s="352"/>
      <c r="T52" s="345" t="str">
        <f>IFERROR(VLOOKUP(Tabla46[[#This Row],[% DE CUMPLIMIENTO DE LA EJECUCION DEL CONTROL]],DATOS!$AS$38:$AT$40,2,0),"")</f>
        <v/>
      </c>
      <c r="U52" s="353" t="str">
        <f>IF(Tabla46[[#This Row],[RESULTADO EVALUACIÓN DEL DISEÑO DEL CONTROL]]="","",SUMIFS(DATOS!$AT$49:$AT$57,DATOS!$AR$49:$AR$57,Tabla46[[#This Row],[RESULTADO EVALUACIÓN DEL DISEÑO DEL CONTROL]],DATOS!$AS$49:$AS$57,Tabla46[[#This Row],[RESULTADO EVALUACION DE LA EJECUCION]]))</f>
        <v/>
      </c>
    </row>
    <row r="53" spans="1:21" s="354" customFormat="1" x14ac:dyDescent="0.25">
      <c r="A53" s="347"/>
      <c r="B53" s="348"/>
      <c r="C53" s="348"/>
      <c r="D53" s="349"/>
      <c r="E53" s="350"/>
      <c r="F53" s="345"/>
      <c r="G53" s="352" t="str">
        <f>IFERROR(VLOOKUP(Tabla46[[#This Row],[ID RIESGO]],'1. IDENTIFICACION DEL RIESGO'!$AB$27:$AL$38,11,0),"")</f>
        <v/>
      </c>
      <c r="H53" s="356"/>
      <c r="I53" s="356"/>
      <c r="J53" s="345"/>
      <c r="K53" s="356"/>
      <c r="L53" s="356"/>
      <c r="M53" s="345"/>
      <c r="N53" s="356" t="str">
        <f>IF(Tabla46[[#This Row],[ID RIESGO]]="","",IF(Tabla46[[#This Row],[DESCRIPCION DEL CONTROL]]="",0,15))</f>
        <v/>
      </c>
      <c r="O53" s="345" t="str">
        <f>IF(Tabla46[[#This Row],[ID RIESGO]]="","",IF(Tabla46[[#This Row],[RESPONSABLE DEL CONTROL (CARGO)]]="",0,20))</f>
        <v/>
      </c>
      <c r="P53" s="345">
        <f>IF(Tabla46[[#This Row],[PERIODICIDAD DE EJECUCIÓN DEL CONTROL]]="",0,20)</f>
        <v>0</v>
      </c>
      <c r="Q5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3" s="345" t="str">
        <f>IF(ISTEXT(Tabla46[[#This Row],[VALOR EVALUACION DISENO]]),"",IF(Tabla46[[#This Row],[VALOR EVALUACION DISENO]]&gt;96,DATOS!$AV$21,IF(Tabla46[[#This Row],[VALOR EVALUACION DISENO]]&gt;=86,DATOS!$AV$22,DATOS!$AV$23)))</f>
        <v/>
      </c>
      <c r="S53" s="352"/>
      <c r="T53" s="345" t="str">
        <f>IFERROR(VLOOKUP(Tabla46[[#This Row],[% DE CUMPLIMIENTO DE LA EJECUCION DEL CONTROL]],DATOS!$AS$38:$AT$40,2,0),"")</f>
        <v/>
      </c>
      <c r="U53" s="353" t="str">
        <f>IF(Tabla46[[#This Row],[RESULTADO EVALUACIÓN DEL DISEÑO DEL CONTROL]]="","",SUMIFS(DATOS!$AT$49:$AT$57,DATOS!$AR$49:$AR$57,Tabla46[[#This Row],[RESULTADO EVALUACIÓN DEL DISEÑO DEL CONTROL]],DATOS!$AS$49:$AS$57,Tabla46[[#This Row],[RESULTADO EVALUACION DE LA EJECUCION]]))</f>
        <v/>
      </c>
    </row>
    <row r="54" spans="1:21" s="354" customFormat="1" x14ac:dyDescent="0.25">
      <c r="A54" s="347"/>
      <c r="B54" s="348"/>
      <c r="C54" s="348"/>
      <c r="D54" s="349"/>
      <c r="E54" s="350"/>
      <c r="F54" s="345"/>
      <c r="G54" s="352" t="str">
        <f>IFERROR(VLOOKUP(Tabla46[[#This Row],[ID RIESGO]],'1. IDENTIFICACION DEL RIESGO'!$AB$27:$AL$38,11,0),"")</f>
        <v/>
      </c>
      <c r="H54" s="356"/>
      <c r="I54" s="356"/>
      <c r="J54" s="345"/>
      <c r="K54" s="356"/>
      <c r="L54" s="356"/>
      <c r="M54" s="345"/>
      <c r="N54" s="356" t="str">
        <f>IF(Tabla46[[#This Row],[ID RIESGO]]="","",IF(Tabla46[[#This Row],[DESCRIPCION DEL CONTROL]]="",0,15))</f>
        <v/>
      </c>
      <c r="O54" s="345" t="str">
        <f>IF(Tabla46[[#This Row],[ID RIESGO]]="","",IF(Tabla46[[#This Row],[RESPONSABLE DEL CONTROL (CARGO)]]="",0,20))</f>
        <v/>
      </c>
      <c r="P54" s="345">
        <f>IF(Tabla46[[#This Row],[PERIODICIDAD DE EJECUCIÓN DEL CONTROL]]="",0,20)</f>
        <v>0</v>
      </c>
      <c r="Q5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4" s="345" t="str">
        <f>IF(ISTEXT(Tabla46[[#This Row],[VALOR EVALUACION DISENO]]),"",IF(Tabla46[[#This Row],[VALOR EVALUACION DISENO]]&gt;96,DATOS!$AV$21,IF(Tabla46[[#This Row],[VALOR EVALUACION DISENO]]&gt;=86,DATOS!$AV$22,DATOS!$AV$23)))</f>
        <v/>
      </c>
      <c r="S54" s="352"/>
      <c r="T54" s="345" t="str">
        <f>IFERROR(VLOOKUP(Tabla46[[#This Row],[% DE CUMPLIMIENTO DE LA EJECUCION DEL CONTROL]],DATOS!$AS$38:$AT$40,2,0),"")</f>
        <v/>
      </c>
      <c r="U54" s="353" t="str">
        <f>IF(Tabla46[[#This Row],[RESULTADO EVALUACIÓN DEL DISEÑO DEL CONTROL]]="","",SUMIFS(DATOS!$AT$49:$AT$57,DATOS!$AR$49:$AR$57,Tabla46[[#This Row],[RESULTADO EVALUACIÓN DEL DISEÑO DEL CONTROL]],DATOS!$AS$49:$AS$57,Tabla46[[#This Row],[RESULTADO EVALUACION DE LA EJECUCION]]))</f>
        <v/>
      </c>
    </row>
    <row r="55" spans="1:21" s="354" customFormat="1" x14ac:dyDescent="0.25">
      <c r="A55" s="347"/>
      <c r="B55" s="348"/>
      <c r="C55" s="348"/>
      <c r="D55" s="349"/>
      <c r="E55" s="350"/>
      <c r="F55" s="345"/>
      <c r="G55" s="352" t="str">
        <f>IFERROR(VLOOKUP(Tabla46[[#This Row],[ID RIESGO]],'1. IDENTIFICACION DEL RIESGO'!$AB$27:$AL$38,11,0),"")</f>
        <v/>
      </c>
      <c r="H55" s="345"/>
      <c r="I55" s="345"/>
      <c r="J55" s="345"/>
      <c r="K55" s="345"/>
      <c r="L55" s="345"/>
      <c r="M55" s="345"/>
      <c r="N55" s="345" t="str">
        <f>IF(Tabla46[[#This Row],[ID RIESGO]]="","",IF(Tabla46[[#This Row],[DESCRIPCION DEL CONTROL]]="",0,15))</f>
        <v/>
      </c>
      <c r="O55" s="345" t="str">
        <f>IF(Tabla46[[#This Row],[ID RIESGO]]="","",IF(Tabla46[[#This Row],[RESPONSABLE DEL CONTROL (CARGO)]]="",0,20))</f>
        <v/>
      </c>
      <c r="P55" s="345">
        <f>IF(Tabla46[[#This Row],[PERIODICIDAD DE EJECUCIÓN DEL CONTROL]]="",0,20)</f>
        <v>0</v>
      </c>
      <c r="Q5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5" s="345" t="str">
        <f>IF(ISTEXT(Tabla46[[#This Row],[VALOR EVALUACION DISENO]]),"",IF(Tabla46[[#This Row],[VALOR EVALUACION DISENO]]&gt;96,DATOS!$AV$21,IF(Tabla46[[#This Row],[VALOR EVALUACION DISENO]]&gt;=86,DATOS!$AV$22,DATOS!$AV$23)))</f>
        <v/>
      </c>
      <c r="S55" s="352"/>
      <c r="T55" s="345" t="str">
        <f>IFERROR(VLOOKUP(Tabla46[[#This Row],[% DE CUMPLIMIENTO DE LA EJECUCION DEL CONTROL]],DATOS!$AS$38:$AT$40,2,0),"")</f>
        <v/>
      </c>
      <c r="U55" s="353" t="str">
        <f>IF(Tabla46[[#This Row],[RESULTADO EVALUACIÓN DEL DISEÑO DEL CONTROL]]="","",SUMIFS(DATOS!$AT$49:$AT$57,DATOS!$AR$49:$AR$57,Tabla46[[#This Row],[RESULTADO EVALUACIÓN DEL DISEÑO DEL CONTROL]],DATOS!$AS$49:$AS$57,Tabla46[[#This Row],[RESULTADO EVALUACION DE LA EJECUCION]]))</f>
        <v/>
      </c>
    </row>
    <row r="56" spans="1:21" s="354" customFormat="1" x14ac:dyDescent="0.25">
      <c r="A56" s="347"/>
      <c r="B56" s="348"/>
      <c r="C56" s="348"/>
      <c r="D56" s="349"/>
      <c r="E56" s="350"/>
      <c r="F56" s="345"/>
      <c r="G56" s="352" t="str">
        <f>IFERROR(VLOOKUP(Tabla46[[#This Row],[ID RIESGO]],'1. IDENTIFICACION DEL RIESGO'!$AB$27:$AL$38,11,0),"")</f>
        <v/>
      </c>
      <c r="H56" s="345"/>
      <c r="I56" s="345"/>
      <c r="J56" s="345"/>
      <c r="K56" s="345"/>
      <c r="L56" s="345"/>
      <c r="M56" s="345"/>
      <c r="N56" s="345" t="str">
        <f>IF(Tabla46[[#This Row],[ID RIESGO]]="","",IF(Tabla46[[#This Row],[DESCRIPCION DEL CONTROL]]="",0,15))</f>
        <v/>
      </c>
      <c r="O56" s="345" t="str">
        <f>IF(Tabla46[[#This Row],[ID RIESGO]]="","",IF(Tabla46[[#This Row],[RESPONSABLE DEL CONTROL (CARGO)]]="",0,20))</f>
        <v/>
      </c>
      <c r="P56" s="345">
        <f>IF(Tabla46[[#This Row],[PERIODICIDAD DE EJECUCIÓN DEL CONTROL]]="",0,20)</f>
        <v>0</v>
      </c>
      <c r="Q5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6" s="345" t="str">
        <f>IF(ISTEXT(Tabla46[[#This Row],[VALOR EVALUACION DISENO]]),"",IF(Tabla46[[#This Row],[VALOR EVALUACION DISENO]]&gt;96,DATOS!$AV$21,IF(Tabla46[[#This Row],[VALOR EVALUACION DISENO]]&gt;=86,DATOS!$AV$22,DATOS!$AV$23)))</f>
        <v/>
      </c>
      <c r="S56" s="352"/>
      <c r="T56" s="345" t="str">
        <f>IFERROR(VLOOKUP(Tabla46[[#This Row],[% DE CUMPLIMIENTO DE LA EJECUCION DEL CONTROL]],DATOS!$AS$38:$AT$40,2,0),"")</f>
        <v/>
      </c>
      <c r="U56" s="353" t="str">
        <f>IF(Tabla46[[#This Row],[RESULTADO EVALUACIÓN DEL DISEÑO DEL CONTROL]]="","",SUMIFS(DATOS!$AT$49:$AT$57,DATOS!$AR$49:$AR$57,Tabla46[[#This Row],[RESULTADO EVALUACIÓN DEL DISEÑO DEL CONTROL]],DATOS!$AS$49:$AS$57,Tabla46[[#This Row],[RESULTADO EVALUACION DE LA EJECUCION]]))</f>
        <v/>
      </c>
    </row>
    <row r="57" spans="1:21" s="354" customFormat="1" x14ac:dyDescent="0.25">
      <c r="A57" s="347"/>
      <c r="B57" s="348"/>
      <c r="C57" s="348"/>
      <c r="D57" s="349"/>
      <c r="E57" s="350"/>
      <c r="F57" s="345"/>
      <c r="G57" s="352" t="str">
        <f>IFERROR(VLOOKUP(Tabla46[[#This Row],[ID RIESGO]],'1. IDENTIFICACION DEL RIESGO'!$AB$27:$AL$38,11,0),"")</f>
        <v/>
      </c>
      <c r="H57" s="345"/>
      <c r="I57" s="345"/>
      <c r="J57" s="345"/>
      <c r="K57" s="351"/>
      <c r="L57" s="351"/>
      <c r="M57" s="345"/>
      <c r="N57" s="351" t="str">
        <f>IF(Tabla46[[#This Row],[ID RIESGO]]="","",IF(Tabla46[[#This Row],[DESCRIPCION DEL CONTROL]]="",0,15))</f>
        <v/>
      </c>
      <c r="O57" s="351" t="str">
        <f>IF(Tabla46[[#This Row],[ID RIESGO]]="","",IF(Tabla46[[#This Row],[RESPONSABLE DEL CONTROL (CARGO)]]="",0,20))</f>
        <v/>
      </c>
      <c r="P57" s="345">
        <f>IF(Tabla46[[#This Row],[PERIODICIDAD DE EJECUCIÓN DEL CONTROL]]="",0,20)</f>
        <v>0</v>
      </c>
      <c r="Q5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7" s="345" t="str">
        <f>IF(ISTEXT(Tabla46[[#This Row],[VALOR EVALUACION DISENO]]),"",IF(Tabla46[[#This Row],[VALOR EVALUACION DISENO]]&gt;96,DATOS!$AV$21,IF(Tabla46[[#This Row],[VALOR EVALUACION DISENO]]&gt;=86,DATOS!$AV$22,DATOS!$AV$23)))</f>
        <v/>
      </c>
      <c r="S57" s="352"/>
      <c r="T57" s="345" t="str">
        <f>IFERROR(VLOOKUP(Tabla46[[#This Row],[% DE CUMPLIMIENTO DE LA EJECUCION DEL CONTROL]],DATOS!$AS$38:$AT$40,2,0),"")</f>
        <v/>
      </c>
      <c r="U57" s="353" t="str">
        <f>IF(Tabla46[[#This Row],[RESULTADO EVALUACIÓN DEL DISEÑO DEL CONTROL]]="","",SUMIFS(DATOS!$AT$49:$AT$57,DATOS!$AR$49:$AR$57,Tabla46[[#This Row],[RESULTADO EVALUACIÓN DEL DISEÑO DEL CONTROL]],DATOS!$AS$49:$AS$57,Tabla46[[#This Row],[RESULTADO EVALUACION DE LA EJECUCION]]))</f>
        <v/>
      </c>
    </row>
    <row r="58" spans="1:21" s="354" customFormat="1" x14ac:dyDescent="0.25">
      <c r="A58" s="347"/>
      <c r="B58" s="348"/>
      <c r="C58" s="348"/>
      <c r="D58" s="349"/>
      <c r="E58" s="350"/>
      <c r="F58" s="345"/>
      <c r="G58" s="352" t="str">
        <f>IFERROR(VLOOKUP(Tabla46[[#This Row],[ID RIESGO]],'1. IDENTIFICACION DEL RIESGO'!$AB$27:$AL$38,11,0),"")</f>
        <v/>
      </c>
      <c r="H58" s="345"/>
      <c r="I58" s="345"/>
      <c r="J58" s="345"/>
      <c r="K58" s="345"/>
      <c r="L58" s="345"/>
      <c r="M58" s="345"/>
      <c r="N58" s="345" t="str">
        <f>IF(Tabla46[[#This Row],[ID RIESGO]]="","",IF(Tabla46[[#This Row],[DESCRIPCION DEL CONTROL]]="",0,15))</f>
        <v/>
      </c>
      <c r="O58" s="345" t="str">
        <f>IF(Tabla46[[#This Row],[ID RIESGO]]="","",IF(Tabla46[[#This Row],[RESPONSABLE DEL CONTROL (CARGO)]]="",0,20))</f>
        <v/>
      </c>
      <c r="P58" s="345">
        <f>IF(Tabla46[[#This Row],[PERIODICIDAD DE EJECUCIÓN DEL CONTROL]]="",0,20)</f>
        <v>0</v>
      </c>
      <c r="Q5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8" s="345" t="str">
        <f>IF(ISTEXT(Tabla46[[#This Row],[VALOR EVALUACION DISENO]]),"",IF(Tabla46[[#This Row],[VALOR EVALUACION DISENO]]&gt;96,DATOS!$AV$21,IF(Tabla46[[#This Row],[VALOR EVALUACION DISENO]]&gt;=86,DATOS!$AV$22,DATOS!$AV$23)))</f>
        <v/>
      </c>
      <c r="S58" s="352"/>
      <c r="T58" s="345" t="str">
        <f>IFERROR(VLOOKUP(Tabla46[[#This Row],[% DE CUMPLIMIENTO DE LA EJECUCION DEL CONTROL]],DATOS!$AS$38:$AT$40,2,0),"")</f>
        <v/>
      </c>
      <c r="U58" s="353" t="str">
        <f>IF(Tabla46[[#This Row],[RESULTADO EVALUACIÓN DEL DISEÑO DEL CONTROL]]="","",SUMIFS(DATOS!$AT$49:$AT$57,DATOS!$AR$49:$AR$57,Tabla46[[#This Row],[RESULTADO EVALUACIÓN DEL DISEÑO DEL CONTROL]],DATOS!$AS$49:$AS$57,Tabla46[[#This Row],[RESULTADO EVALUACION DE LA EJECUCION]]))</f>
        <v/>
      </c>
    </row>
    <row r="59" spans="1:21" s="354" customFormat="1" x14ac:dyDescent="0.25">
      <c r="A59" s="347"/>
      <c r="B59" s="348"/>
      <c r="C59" s="348"/>
      <c r="D59" s="349"/>
      <c r="E59" s="350"/>
      <c r="F59" s="345"/>
      <c r="G59" s="352" t="str">
        <f>IFERROR(VLOOKUP(Tabla46[[#This Row],[ID RIESGO]],'1. IDENTIFICACION DEL RIESGO'!$AB$27:$AL$38,11,0),"")</f>
        <v/>
      </c>
      <c r="H59" s="345"/>
      <c r="I59" s="345"/>
      <c r="J59" s="345"/>
      <c r="K59" s="345"/>
      <c r="L59" s="345"/>
      <c r="M59" s="345"/>
      <c r="N59" s="345" t="str">
        <f>IF(Tabla46[[#This Row],[ID RIESGO]]="","",IF(Tabla46[[#This Row],[DESCRIPCION DEL CONTROL]]="",0,15))</f>
        <v/>
      </c>
      <c r="O59" s="345" t="str">
        <f>IF(Tabla46[[#This Row],[ID RIESGO]]="","",IF(Tabla46[[#This Row],[RESPONSABLE DEL CONTROL (CARGO)]]="",0,20))</f>
        <v/>
      </c>
      <c r="P59" s="345">
        <f>IF(Tabla46[[#This Row],[PERIODICIDAD DE EJECUCIÓN DEL CONTROL]]="",0,20)</f>
        <v>0</v>
      </c>
      <c r="Q5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9" s="345" t="str">
        <f>IF(ISTEXT(Tabla46[[#This Row],[VALOR EVALUACION DISENO]]),"",IF(Tabla46[[#This Row],[VALOR EVALUACION DISENO]]&gt;96,DATOS!$AV$21,IF(Tabla46[[#This Row],[VALOR EVALUACION DISENO]]&gt;=86,DATOS!$AV$22,DATOS!$AV$23)))</f>
        <v/>
      </c>
      <c r="S59" s="352"/>
      <c r="T59" s="345" t="str">
        <f>IFERROR(VLOOKUP(Tabla46[[#This Row],[% DE CUMPLIMIENTO DE LA EJECUCION DEL CONTROL]],DATOS!$AS$38:$AT$40,2,0),"")</f>
        <v/>
      </c>
      <c r="U59" s="353" t="str">
        <f>IF(Tabla46[[#This Row],[RESULTADO EVALUACIÓN DEL DISEÑO DEL CONTROL]]="","",SUMIFS(DATOS!$AT$49:$AT$57,DATOS!$AR$49:$AR$57,Tabla46[[#This Row],[RESULTADO EVALUACIÓN DEL DISEÑO DEL CONTROL]],DATOS!$AS$49:$AS$57,Tabla46[[#This Row],[RESULTADO EVALUACION DE LA EJECUCION]]))</f>
        <v/>
      </c>
    </row>
    <row r="60" spans="1:21" s="354" customFormat="1" x14ac:dyDescent="0.25">
      <c r="A60" s="347"/>
      <c r="B60" s="348"/>
      <c r="C60" s="348"/>
      <c r="D60" s="349"/>
      <c r="E60" s="350"/>
      <c r="F60" s="345"/>
      <c r="G60" s="352" t="str">
        <f>IFERROR(VLOOKUP(Tabla46[[#This Row],[ID RIESGO]],'1. IDENTIFICACION DEL RIESGO'!$AB$27:$AL$38,11,0),"")</f>
        <v/>
      </c>
      <c r="H60" s="345"/>
      <c r="I60" s="345"/>
      <c r="J60" s="345"/>
      <c r="K60" s="345"/>
      <c r="L60" s="345"/>
      <c r="M60" s="345"/>
      <c r="N60" s="345" t="str">
        <f>IF(Tabla46[[#This Row],[ID RIESGO]]="","",IF(Tabla46[[#This Row],[DESCRIPCION DEL CONTROL]]="",0,15))</f>
        <v/>
      </c>
      <c r="O60" s="345" t="str">
        <f>IF(Tabla46[[#This Row],[ID RIESGO]]="","",IF(Tabla46[[#This Row],[RESPONSABLE DEL CONTROL (CARGO)]]="",0,20))</f>
        <v/>
      </c>
      <c r="P60" s="345">
        <f>IF(Tabla46[[#This Row],[PERIODICIDAD DE EJECUCIÓN DEL CONTROL]]="",0,20)</f>
        <v>0</v>
      </c>
      <c r="Q6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0" s="345" t="str">
        <f>IF(ISTEXT(Tabla46[[#This Row],[VALOR EVALUACION DISENO]]),"",IF(Tabla46[[#This Row],[VALOR EVALUACION DISENO]]&gt;96,DATOS!$AV$21,IF(Tabla46[[#This Row],[VALOR EVALUACION DISENO]]&gt;=86,DATOS!$AV$22,DATOS!$AV$23)))</f>
        <v/>
      </c>
      <c r="S60" s="352"/>
      <c r="T60" s="345" t="str">
        <f>IFERROR(VLOOKUP(Tabla46[[#This Row],[% DE CUMPLIMIENTO DE LA EJECUCION DEL CONTROL]],DATOS!$AS$38:$AT$40,2,0),"")</f>
        <v/>
      </c>
      <c r="U60" s="353" t="str">
        <f>IF(Tabla46[[#This Row],[RESULTADO EVALUACIÓN DEL DISEÑO DEL CONTROL]]="","",SUMIFS(DATOS!$AT$49:$AT$57,DATOS!$AR$49:$AR$57,Tabla46[[#This Row],[RESULTADO EVALUACIÓN DEL DISEÑO DEL CONTROL]],DATOS!$AS$49:$AS$57,Tabla46[[#This Row],[RESULTADO EVALUACION DE LA EJECUCION]]))</f>
        <v/>
      </c>
    </row>
    <row r="61" spans="1:21" s="102" customFormat="1" x14ac:dyDescent="0.25">
      <c r="A61" s="358"/>
      <c r="B61" s="62"/>
      <c r="C61" s="62"/>
      <c r="D61" s="72"/>
      <c r="E61" s="359"/>
      <c r="F61" s="345"/>
      <c r="G61" s="352" t="str">
        <f>IFERROR(VLOOKUP(Tabla46[[#This Row],[ID RIESGO]],'1. IDENTIFICACION DEL RIESGO'!$AB$27:$AL$38,11,0),"")</f>
        <v/>
      </c>
      <c r="H61" s="360"/>
      <c r="I61" s="345"/>
      <c r="J61" s="345"/>
      <c r="K61" s="175"/>
      <c r="L61" s="175"/>
      <c r="M61" s="345"/>
      <c r="N61" s="175" t="str">
        <f>IF(Tabla46[[#This Row],[ID RIESGO]]="","",IF(Tabla46[[#This Row],[DESCRIPCION DEL CONTROL]]="",0,15))</f>
        <v/>
      </c>
      <c r="O61" s="169" t="str">
        <f>IF(Tabla46[[#This Row],[ID RIESGO]]="","",IF(Tabla46[[#This Row],[RESPONSABLE DEL CONTROL (CARGO)]]="",0,20))</f>
        <v/>
      </c>
      <c r="P61" s="345">
        <f>IF(Tabla46[[#This Row],[PERIODICIDAD DE EJECUCIÓN DEL CONTROL]]="",0,20)</f>
        <v>0</v>
      </c>
      <c r="Q6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1" s="345" t="str">
        <f>IF(ISTEXT(Tabla46[[#This Row],[VALOR EVALUACION DISENO]]),"",IF(Tabla46[[#This Row],[VALOR EVALUACION DISENO]]&gt;96,DATOS!$AV$21,IF(Tabla46[[#This Row],[VALOR EVALUACION DISENO]]&gt;=86,DATOS!$AV$22,DATOS!$AV$23)))</f>
        <v/>
      </c>
      <c r="S61" s="352"/>
      <c r="T61" s="345" t="str">
        <f>IFERROR(VLOOKUP(Tabla46[[#This Row],[% DE CUMPLIMIENTO DE LA EJECUCION DEL CONTROL]],DATOS!$AS$38:$AT$40,2,0),"")</f>
        <v/>
      </c>
      <c r="U61" s="353" t="str">
        <f>IF(Tabla46[[#This Row],[RESULTADO EVALUACIÓN DEL DISEÑO DEL CONTROL]]="","",SUMIFS(DATOS!$AT$49:$AT$57,DATOS!$AR$49:$AR$57,Tabla46[[#This Row],[RESULTADO EVALUACIÓN DEL DISEÑO DEL CONTROL]],DATOS!$AS$49:$AS$57,Tabla46[[#This Row],[RESULTADO EVALUACION DE LA EJECUCION]]))</f>
        <v/>
      </c>
    </row>
    <row r="62" spans="1:21" x14ac:dyDescent="0.25">
      <c r="A62" s="3"/>
      <c r="B62" s="2"/>
      <c r="C62" s="2"/>
      <c r="D62" s="72"/>
      <c r="E62" s="4"/>
      <c r="F62" s="345"/>
      <c r="G62" s="352" t="str">
        <f>IFERROR(VLOOKUP(Tabla46[[#This Row],[ID RIESGO]],'1. IDENTIFICACION DEL RIESGO'!$AB$27:$AL$38,11,0),"")</f>
        <v/>
      </c>
      <c r="H62" s="230"/>
      <c r="I62" s="345"/>
      <c r="J62" s="345"/>
      <c r="K62" s="173"/>
      <c r="L62" s="175"/>
      <c r="M62" s="345"/>
      <c r="N62" s="173" t="str">
        <f>IF(Tabla46[[#This Row],[ID RIESGO]]="","",IF(Tabla46[[#This Row],[DESCRIPCION DEL CONTROL]]="",0,15))</f>
        <v/>
      </c>
      <c r="O62" s="169" t="str">
        <f>IF(Tabla46[[#This Row],[ID RIESGO]]="","",IF(Tabla46[[#This Row],[RESPONSABLE DEL CONTROL (CARGO)]]="",0,20))</f>
        <v/>
      </c>
      <c r="P62" s="345">
        <f>IF(Tabla46[[#This Row],[PERIODICIDAD DE EJECUCIÓN DEL CONTROL]]="",0,20)</f>
        <v>0</v>
      </c>
      <c r="Q6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2" s="345" t="str">
        <f>IF(ISTEXT(Tabla46[[#This Row],[VALOR EVALUACION DISENO]]),"",IF(Tabla46[[#This Row],[VALOR EVALUACION DISENO]]&gt;96,DATOS!$AV$21,IF(Tabla46[[#This Row],[VALOR EVALUACION DISENO]]&gt;=86,DATOS!$AV$22,DATOS!$AV$23)))</f>
        <v/>
      </c>
      <c r="S62" s="352"/>
      <c r="T62" s="345" t="str">
        <f>IFERROR(VLOOKUP(Tabla46[[#This Row],[% DE CUMPLIMIENTO DE LA EJECUCION DEL CONTROL]],DATOS!$AS$38:$AT$40,2,0),"")</f>
        <v/>
      </c>
      <c r="U62" s="353" t="str">
        <f>IF(Tabla46[[#This Row],[RESULTADO EVALUACIÓN DEL DISEÑO DEL CONTROL]]="","",SUMIFS(DATOS!$AT$49:$AT$57,DATOS!$AR$49:$AR$57,Tabla46[[#This Row],[RESULTADO EVALUACIÓN DEL DISEÑO DEL CONTROL]],DATOS!$AS$49:$AS$57,Tabla46[[#This Row],[RESULTADO EVALUACION DE LA EJECUCION]]))</f>
        <v/>
      </c>
    </row>
    <row r="63" spans="1:21" ht="15" customHeight="1" x14ac:dyDescent="0.25">
      <c r="A63" s="3"/>
      <c r="B63" s="2"/>
      <c r="C63" s="2"/>
      <c r="D63" s="72"/>
      <c r="E63" s="4"/>
      <c r="F63" s="345"/>
      <c r="G63" s="352" t="str">
        <f>IFERROR(VLOOKUP(Tabla46[[#This Row],[ID RIESGO]],'1. IDENTIFICACION DEL RIESGO'!$AB$27:$AL$38,11,0),"")</f>
        <v/>
      </c>
      <c r="H63" s="173"/>
      <c r="I63" s="345"/>
      <c r="J63" s="345"/>
      <c r="K63" s="173"/>
      <c r="L63" s="175"/>
      <c r="M63" s="345"/>
      <c r="N63" s="173" t="str">
        <f>IF(Tabla46[[#This Row],[ID RIESGO]]="","",IF(Tabla46[[#This Row],[DESCRIPCION DEL CONTROL]]="",0,15))</f>
        <v/>
      </c>
      <c r="O63" s="231" t="str">
        <f>IF(Tabla46[[#This Row],[ID RIESGO]]="","",IF(Tabla46[[#This Row],[RESPONSABLE DEL CONTROL (CARGO)]]="",0,20))</f>
        <v/>
      </c>
      <c r="P63" s="345">
        <f>IF(Tabla46[[#This Row],[PERIODICIDAD DE EJECUCIÓN DEL CONTROL]]="",0,20)</f>
        <v>0</v>
      </c>
      <c r="Q6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3" s="345" t="str">
        <f>IF(ISTEXT(Tabla46[[#This Row],[VALOR EVALUACION DISENO]]),"",IF(Tabla46[[#This Row],[VALOR EVALUACION DISENO]]&gt;96,DATOS!$AV$21,IF(Tabla46[[#This Row],[VALOR EVALUACION DISENO]]&gt;=86,DATOS!$AV$22,DATOS!$AV$23)))</f>
        <v/>
      </c>
      <c r="S63" s="352"/>
      <c r="T63" s="345" t="str">
        <f>IFERROR(VLOOKUP(Tabla46[[#This Row],[% DE CUMPLIMIENTO DE LA EJECUCION DEL CONTROL]],DATOS!$AS$38:$AT$40,2,0),"")</f>
        <v/>
      </c>
      <c r="U63" s="353" t="str">
        <f>IF(Tabla46[[#This Row],[RESULTADO EVALUACIÓN DEL DISEÑO DEL CONTROL]]="","",SUMIFS(DATOS!$AT$49:$AT$57,DATOS!$AR$49:$AR$57,Tabla46[[#This Row],[RESULTADO EVALUACIÓN DEL DISEÑO DEL CONTROL]],DATOS!$AS$49:$AS$57,Tabla46[[#This Row],[RESULTADO EVALUACION DE LA EJECUCION]]))</f>
        <v/>
      </c>
    </row>
    <row r="64" spans="1:21" ht="15" customHeight="1" x14ac:dyDescent="0.25">
      <c r="A64" s="3"/>
      <c r="B64" s="2"/>
      <c r="C64" s="2"/>
      <c r="D64" s="72"/>
      <c r="E64" s="4"/>
      <c r="F64" s="345"/>
      <c r="G64" s="352" t="str">
        <f>IFERROR(VLOOKUP(Tabla46[[#This Row],[ID RIESGO]],'1. IDENTIFICACION DEL RIESGO'!$AB$27:$AL$38,11,0),"")</f>
        <v/>
      </c>
      <c r="H64" s="173"/>
      <c r="I64" s="345"/>
      <c r="J64" s="345"/>
      <c r="K64" s="173"/>
      <c r="L64" s="175"/>
      <c r="M64" s="345"/>
      <c r="N64" s="173" t="str">
        <f>IF(Tabla46[[#This Row],[ID RIESGO]]="","",IF(Tabla46[[#This Row],[DESCRIPCION DEL CONTROL]]="",0,15))</f>
        <v/>
      </c>
      <c r="O64" s="231" t="str">
        <f>IF(Tabla46[[#This Row],[ID RIESGO]]="","",IF(Tabla46[[#This Row],[RESPONSABLE DEL CONTROL (CARGO)]]="",0,20))</f>
        <v/>
      </c>
      <c r="P64" s="345">
        <f>IF(Tabla46[[#This Row],[PERIODICIDAD DE EJECUCIÓN DEL CONTROL]]="",0,20)</f>
        <v>0</v>
      </c>
      <c r="Q6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4" s="345" t="str">
        <f>IF(ISTEXT(Tabla46[[#This Row],[VALOR EVALUACION DISENO]]),"",IF(Tabla46[[#This Row],[VALOR EVALUACION DISENO]]&gt;96,DATOS!$AV$21,IF(Tabla46[[#This Row],[VALOR EVALUACION DISENO]]&gt;=86,DATOS!$AV$22,DATOS!$AV$23)))</f>
        <v/>
      </c>
      <c r="S64" s="352"/>
      <c r="T64" s="345" t="str">
        <f>IFERROR(VLOOKUP(Tabla46[[#This Row],[% DE CUMPLIMIENTO DE LA EJECUCION DEL CONTROL]],DATOS!$AS$38:$AT$40,2,0),"")</f>
        <v/>
      </c>
      <c r="U64" s="353" t="str">
        <f>IF(Tabla46[[#This Row],[RESULTADO EVALUACIÓN DEL DISEÑO DEL CONTROL]]="","",SUMIFS(DATOS!$AT$49:$AT$57,DATOS!$AR$49:$AR$57,Tabla46[[#This Row],[RESULTADO EVALUACIÓN DEL DISEÑO DEL CONTROL]],DATOS!$AS$49:$AS$57,Tabla46[[#This Row],[RESULTADO EVALUACION DE LA EJECUCION]]))</f>
        <v/>
      </c>
    </row>
    <row r="65" spans="1:21" ht="15" customHeight="1" x14ac:dyDescent="0.25">
      <c r="A65" s="3"/>
      <c r="B65" s="2"/>
      <c r="C65" s="2"/>
      <c r="D65" s="72"/>
      <c r="E65" s="4"/>
      <c r="F65" s="345"/>
      <c r="G65" s="352" t="str">
        <f>IFERROR(VLOOKUP(Tabla46[[#This Row],[ID RIESGO]],'1. IDENTIFICACION DEL RIESGO'!$AB$27:$AL$38,11,0),"")</f>
        <v/>
      </c>
      <c r="H65" s="173"/>
      <c r="I65" s="345"/>
      <c r="J65" s="345"/>
      <c r="K65" s="173"/>
      <c r="L65" s="175"/>
      <c r="M65" s="345"/>
      <c r="N65" s="173" t="str">
        <f>IF(Tabla46[[#This Row],[ID RIESGO]]="","",IF(Tabla46[[#This Row],[DESCRIPCION DEL CONTROL]]="",0,15))</f>
        <v/>
      </c>
      <c r="O65" s="231" t="str">
        <f>IF(Tabla46[[#This Row],[ID RIESGO]]="","",IF(Tabla46[[#This Row],[RESPONSABLE DEL CONTROL (CARGO)]]="",0,20))</f>
        <v/>
      </c>
      <c r="P65" s="345">
        <f>IF(Tabla46[[#This Row],[PERIODICIDAD DE EJECUCIÓN DEL CONTROL]]="",0,20)</f>
        <v>0</v>
      </c>
      <c r="Q6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5" s="345" t="str">
        <f>IF(ISTEXT(Tabla46[[#This Row],[VALOR EVALUACION DISENO]]),"",IF(Tabla46[[#This Row],[VALOR EVALUACION DISENO]]&gt;96,DATOS!$AV$21,IF(Tabla46[[#This Row],[VALOR EVALUACION DISENO]]&gt;=86,DATOS!$AV$22,DATOS!$AV$23)))</f>
        <v/>
      </c>
      <c r="S65" s="352"/>
      <c r="T65" s="345" t="str">
        <f>IFERROR(VLOOKUP(Tabla46[[#This Row],[% DE CUMPLIMIENTO DE LA EJECUCION DEL CONTROL]],DATOS!$AS$38:$AT$40,2,0),"")</f>
        <v/>
      </c>
      <c r="U65" s="353" t="str">
        <f>IF(Tabla46[[#This Row],[RESULTADO EVALUACIÓN DEL DISEÑO DEL CONTROL]]="","",SUMIFS(DATOS!$AT$49:$AT$57,DATOS!$AR$49:$AR$57,Tabla46[[#This Row],[RESULTADO EVALUACIÓN DEL DISEÑO DEL CONTROL]],DATOS!$AS$49:$AS$57,Tabla46[[#This Row],[RESULTADO EVALUACION DE LA EJECUCION]]))</f>
        <v/>
      </c>
    </row>
    <row r="66" spans="1:21" ht="15" customHeight="1" x14ac:dyDescent="0.25">
      <c r="A66" s="3"/>
      <c r="B66" s="2"/>
      <c r="C66" s="2"/>
      <c r="D66" s="72"/>
      <c r="E66" s="4"/>
      <c r="F66" s="345"/>
      <c r="G66" s="352" t="str">
        <f>IFERROR(VLOOKUP(Tabla46[[#This Row],[ID RIESGO]],'1. IDENTIFICACION DEL RIESGO'!$AB$27:$AL$38,11,0),"")</f>
        <v/>
      </c>
      <c r="H66" s="173"/>
      <c r="I66" s="345"/>
      <c r="J66" s="345"/>
      <c r="K66" s="173"/>
      <c r="L66" s="175"/>
      <c r="M66" s="345"/>
      <c r="N66" s="173" t="str">
        <f>IF(Tabla46[[#This Row],[ID RIESGO]]="","",IF(Tabla46[[#This Row],[DESCRIPCION DEL CONTROL]]="",0,15))</f>
        <v/>
      </c>
      <c r="O66" s="169" t="str">
        <f>IF(Tabla46[[#This Row],[ID RIESGO]]="","",IF(Tabla46[[#This Row],[RESPONSABLE DEL CONTROL (CARGO)]]="",0,20))</f>
        <v/>
      </c>
      <c r="P66" s="345">
        <f>IF(Tabla46[[#This Row],[PERIODICIDAD DE EJECUCIÓN DEL CONTROL]]="",0,20)</f>
        <v>0</v>
      </c>
      <c r="Q6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6" s="345" t="str">
        <f>IF(ISTEXT(Tabla46[[#This Row],[VALOR EVALUACION DISENO]]),"",IF(Tabla46[[#This Row],[VALOR EVALUACION DISENO]]&gt;96,DATOS!$AV$21,IF(Tabla46[[#This Row],[VALOR EVALUACION DISENO]]&gt;=86,DATOS!$AV$22,DATOS!$AV$23)))</f>
        <v/>
      </c>
      <c r="S66" s="352"/>
      <c r="T66" s="345" t="str">
        <f>IFERROR(VLOOKUP(Tabla46[[#This Row],[% DE CUMPLIMIENTO DE LA EJECUCION DEL CONTROL]],DATOS!$AS$38:$AT$40,2,0),"")</f>
        <v/>
      </c>
      <c r="U66" s="353" t="str">
        <f>IF(Tabla46[[#This Row],[RESULTADO EVALUACIÓN DEL DISEÑO DEL CONTROL]]="","",SUMIFS(DATOS!$AT$49:$AT$57,DATOS!$AR$49:$AR$57,Tabla46[[#This Row],[RESULTADO EVALUACIÓN DEL DISEÑO DEL CONTROL]],DATOS!$AS$49:$AS$57,Tabla46[[#This Row],[RESULTADO EVALUACION DE LA EJECUCION]]))</f>
        <v/>
      </c>
    </row>
    <row r="67" spans="1:21" ht="38.450000000000003" customHeight="1" x14ac:dyDescent="0.25">
      <c r="A67" s="3"/>
      <c r="B67" s="2"/>
      <c r="C67" s="2"/>
      <c r="D67" s="72"/>
      <c r="E67" s="4"/>
      <c r="F67" s="345"/>
      <c r="G67" s="352" t="str">
        <f>IFERROR(VLOOKUP(Tabla46[[#This Row],[ID RIESGO]],'1. IDENTIFICACION DEL RIESGO'!$AB$27:$AL$38,11,0),"")</f>
        <v/>
      </c>
      <c r="H67" s="361"/>
      <c r="I67" s="361"/>
      <c r="J67" s="345"/>
      <c r="K67" s="173"/>
      <c r="L67" s="175"/>
      <c r="M67" s="345"/>
      <c r="N67" s="173" t="str">
        <f>IF(Tabla46[[#This Row],[ID RIESGO]]="","",IF(Tabla46[[#This Row],[DESCRIPCION DEL CONTROL]]="",0,15))</f>
        <v/>
      </c>
      <c r="O67" s="169" t="str">
        <f>IF(Tabla46[[#This Row],[ID RIESGO]]="","",IF(Tabla46[[#This Row],[RESPONSABLE DEL CONTROL (CARGO)]]="",0,20))</f>
        <v/>
      </c>
      <c r="P67" s="345">
        <f>IF(Tabla46[[#This Row],[PERIODICIDAD DE EJECUCIÓN DEL CONTROL]]="",0,20)</f>
        <v>0</v>
      </c>
      <c r="Q6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7" s="345" t="str">
        <f>IF(ISTEXT(Tabla46[[#This Row],[VALOR EVALUACION DISENO]]),"",IF(Tabla46[[#This Row],[VALOR EVALUACION DISENO]]&gt;96,DATOS!$AV$21,IF(Tabla46[[#This Row],[VALOR EVALUACION DISENO]]&gt;=86,DATOS!$AV$22,DATOS!$AV$23)))</f>
        <v/>
      </c>
      <c r="S67" s="352"/>
      <c r="T67" s="345" t="str">
        <f>IFERROR(VLOOKUP(Tabla46[[#This Row],[% DE CUMPLIMIENTO DE LA EJECUCION DEL CONTROL]],DATOS!$AS$38:$AT$40,2,0),"")</f>
        <v/>
      </c>
      <c r="U67" s="353" t="str">
        <f>IF(Tabla46[[#This Row],[RESULTADO EVALUACIÓN DEL DISEÑO DEL CONTROL]]="","",SUMIFS(DATOS!$AT$49:$AT$57,DATOS!$AR$49:$AR$57,Tabla46[[#This Row],[RESULTADO EVALUACIÓN DEL DISEÑO DEL CONTROL]],DATOS!$AS$49:$AS$57,Tabla46[[#This Row],[RESULTADO EVALUACION DE LA EJECUCION]]))</f>
        <v/>
      </c>
    </row>
    <row r="68" spans="1:21" ht="32.450000000000003" customHeight="1" x14ac:dyDescent="0.25">
      <c r="A68" s="3"/>
      <c r="B68" s="2"/>
      <c r="C68" s="2"/>
      <c r="D68" s="72"/>
      <c r="E68" s="4"/>
      <c r="F68" s="345"/>
      <c r="G68" s="352" t="str">
        <f>IFERROR(VLOOKUP(Tabla46[[#This Row],[ID RIESGO]],'1. IDENTIFICACION DEL RIESGO'!$AB$27:$AL$38,11,0),"")</f>
        <v/>
      </c>
      <c r="H68" s="173"/>
      <c r="I68" s="361"/>
      <c r="J68" s="345"/>
      <c r="K68" s="173"/>
      <c r="L68" s="175"/>
      <c r="M68" s="345"/>
      <c r="N68" s="173" t="str">
        <f>IF(Tabla46[[#This Row],[ID RIESGO]]="","",IF(Tabla46[[#This Row],[DESCRIPCION DEL CONTROL]]="",0,15))</f>
        <v/>
      </c>
      <c r="O68" s="169" t="str">
        <f>IF(Tabla46[[#This Row],[ID RIESGO]]="","",IF(Tabla46[[#This Row],[RESPONSABLE DEL CONTROL (CARGO)]]="",0,20))</f>
        <v/>
      </c>
      <c r="P68" s="345">
        <f>IF(Tabla46[[#This Row],[PERIODICIDAD DE EJECUCIÓN DEL CONTROL]]="",0,20)</f>
        <v>0</v>
      </c>
      <c r="Q6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8" s="345" t="str">
        <f>IF(ISTEXT(Tabla46[[#This Row],[VALOR EVALUACION DISENO]]),"",IF(Tabla46[[#This Row],[VALOR EVALUACION DISENO]]&gt;96,DATOS!$AV$21,IF(Tabla46[[#This Row],[VALOR EVALUACION DISENO]]&gt;=86,DATOS!$AV$22,DATOS!$AV$23)))</f>
        <v/>
      </c>
      <c r="S68" s="352"/>
      <c r="T68" s="345" t="str">
        <f>IFERROR(VLOOKUP(Tabla46[[#This Row],[% DE CUMPLIMIENTO DE LA EJECUCION DEL CONTROL]],DATOS!$AS$38:$AT$40,2,0),"")</f>
        <v/>
      </c>
      <c r="U68" s="353" t="str">
        <f>IF(Tabla46[[#This Row],[RESULTADO EVALUACIÓN DEL DISEÑO DEL CONTROL]]="","",SUMIFS(DATOS!$AT$49:$AT$57,DATOS!$AR$49:$AR$57,Tabla46[[#This Row],[RESULTADO EVALUACIÓN DEL DISEÑO DEL CONTROL]],DATOS!$AS$49:$AS$57,Tabla46[[#This Row],[RESULTADO EVALUACION DE LA EJECUCION]]))</f>
        <v/>
      </c>
    </row>
    <row r="69" spans="1:21" ht="31.9" customHeight="1" x14ac:dyDescent="0.25">
      <c r="A69" s="3"/>
      <c r="B69" s="2"/>
      <c r="C69" s="2"/>
      <c r="D69" s="72"/>
      <c r="E69" s="4"/>
      <c r="F69" s="345"/>
      <c r="G69" s="352" t="str">
        <f>IFERROR(VLOOKUP(Tabla46[[#This Row],[ID RIESGO]],'1. IDENTIFICACION DEL RIESGO'!$AB$27:$AL$38,11,0),"")</f>
        <v/>
      </c>
      <c r="H69" s="361"/>
      <c r="I69" s="361"/>
      <c r="J69" s="345"/>
      <c r="K69" s="173"/>
      <c r="L69" s="175"/>
      <c r="M69" s="345"/>
      <c r="N69" s="173" t="str">
        <f>IF(Tabla46[[#This Row],[ID RIESGO]]="","",IF(Tabla46[[#This Row],[DESCRIPCION DEL CONTROL]]="",0,15))</f>
        <v/>
      </c>
      <c r="O69" s="169" t="str">
        <f>IF(Tabla46[[#This Row],[ID RIESGO]]="","",IF(Tabla46[[#This Row],[RESPONSABLE DEL CONTROL (CARGO)]]="",0,20))</f>
        <v/>
      </c>
      <c r="P69" s="345">
        <f>IF(Tabla46[[#This Row],[PERIODICIDAD DE EJECUCIÓN DEL CONTROL]]="",0,20)</f>
        <v>0</v>
      </c>
      <c r="Q6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9" s="345" t="str">
        <f>IF(ISTEXT(Tabla46[[#This Row],[VALOR EVALUACION DISENO]]),"",IF(Tabla46[[#This Row],[VALOR EVALUACION DISENO]]&gt;96,DATOS!$AV$21,IF(Tabla46[[#This Row],[VALOR EVALUACION DISENO]]&gt;=86,DATOS!$AV$22,DATOS!$AV$23)))</f>
        <v/>
      </c>
      <c r="S69" s="352"/>
      <c r="T69" s="345" t="str">
        <f>IFERROR(VLOOKUP(Tabla46[[#This Row],[% DE CUMPLIMIENTO DE LA EJECUCION DEL CONTROL]],DATOS!$AS$38:$AT$40,2,0),"")</f>
        <v/>
      </c>
      <c r="U69" s="353" t="str">
        <f>IF(Tabla46[[#This Row],[RESULTADO EVALUACIÓN DEL DISEÑO DEL CONTROL]]="","",SUMIFS(DATOS!$AT$49:$AT$57,DATOS!$AR$49:$AR$57,Tabla46[[#This Row],[RESULTADO EVALUACIÓN DEL DISEÑO DEL CONTROL]],DATOS!$AS$49:$AS$57,Tabla46[[#This Row],[RESULTADO EVALUACION DE LA EJECUCION]]))</f>
        <v/>
      </c>
    </row>
    <row r="70" spans="1:21" ht="27.6" customHeight="1" x14ac:dyDescent="0.25">
      <c r="A70" s="3"/>
      <c r="B70" s="2"/>
      <c r="C70" s="2"/>
      <c r="D70" s="72"/>
      <c r="E70" s="4"/>
      <c r="F70" s="345"/>
      <c r="G70" s="352" t="str">
        <f>IFERROR(VLOOKUP(Tabla46[[#This Row],[ID RIESGO]],'1. IDENTIFICACION DEL RIESGO'!$AB$27:$AL$38,11,0),"")</f>
        <v/>
      </c>
      <c r="H70" s="361"/>
      <c r="I70" s="361"/>
      <c r="J70" s="345"/>
      <c r="K70" s="173"/>
      <c r="L70" s="175"/>
      <c r="M70" s="345"/>
      <c r="N70" s="173" t="str">
        <f>IF(Tabla46[[#This Row],[ID RIESGO]]="","",IF(Tabla46[[#This Row],[DESCRIPCION DEL CONTROL]]="",0,15))</f>
        <v/>
      </c>
      <c r="O70" s="169" t="str">
        <f>IF(Tabla46[[#This Row],[ID RIESGO]]="","",IF(Tabla46[[#This Row],[RESPONSABLE DEL CONTROL (CARGO)]]="",0,20))</f>
        <v/>
      </c>
      <c r="P70" s="345">
        <f>IF(Tabla46[[#This Row],[PERIODICIDAD DE EJECUCIÓN DEL CONTROL]]="",0,20)</f>
        <v>0</v>
      </c>
      <c r="Q7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0" s="345" t="str">
        <f>IF(ISTEXT(Tabla46[[#This Row],[VALOR EVALUACION DISENO]]),"",IF(Tabla46[[#This Row],[VALOR EVALUACION DISENO]]&gt;96,DATOS!$AV$21,IF(Tabla46[[#This Row],[VALOR EVALUACION DISENO]]&gt;=86,DATOS!$AV$22,DATOS!$AV$23)))</f>
        <v/>
      </c>
      <c r="S70" s="352"/>
      <c r="T70" s="345" t="str">
        <f>IFERROR(VLOOKUP(Tabla46[[#This Row],[% DE CUMPLIMIENTO DE LA EJECUCION DEL CONTROL]],DATOS!$AS$38:$AT$40,2,0),"")</f>
        <v/>
      </c>
      <c r="U70" s="353" t="str">
        <f>IF(Tabla46[[#This Row],[RESULTADO EVALUACIÓN DEL DISEÑO DEL CONTROL]]="","",SUMIFS(DATOS!$AT$49:$AT$57,DATOS!$AR$49:$AR$57,Tabla46[[#This Row],[RESULTADO EVALUACIÓN DEL DISEÑO DEL CONTROL]],DATOS!$AS$49:$AS$57,Tabla46[[#This Row],[RESULTADO EVALUACION DE LA EJECUCION]]))</f>
        <v/>
      </c>
    </row>
    <row r="71" spans="1:21" ht="15" customHeight="1" x14ac:dyDescent="0.25">
      <c r="A71" s="3"/>
      <c r="B71" s="2"/>
      <c r="C71" s="2"/>
      <c r="D71" s="72"/>
      <c r="E71" s="4"/>
      <c r="F71" s="345"/>
      <c r="G71" s="352" t="str">
        <f>IFERROR(VLOOKUP(Tabla46[[#This Row],[ID RIESGO]],'1. IDENTIFICACION DEL RIESGO'!$AB$27:$AL$38,11,0),"")</f>
        <v/>
      </c>
      <c r="H71" s="173"/>
      <c r="I71" s="173"/>
      <c r="J71" s="345"/>
      <c r="K71" s="173"/>
      <c r="L71" s="175"/>
      <c r="M71" s="345"/>
      <c r="N71" s="173" t="str">
        <f>IF(Tabla46[[#This Row],[ID RIESGO]]="","",IF(Tabla46[[#This Row],[DESCRIPCION DEL CONTROL]]="",0,15))</f>
        <v/>
      </c>
      <c r="O71" s="169" t="str">
        <f>IF(Tabla46[[#This Row],[ID RIESGO]]="","",IF(Tabla46[[#This Row],[RESPONSABLE DEL CONTROL (CARGO)]]="",0,20))</f>
        <v/>
      </c>
      <c r="P71" s="345">
        <f>IF(Tabla46[[#This Row],[PERIODICIDAD DE EJECUCIÓN DEL CONTROL]]="",0,20)</f>
        <v>0</v>
      </c>
      <c r="Q7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1" s="345" t="str">
        <f>IF(ISTEXT(Tabla46[[#This Row],[VALOR EVALUACION DISENO]]),"",IF(Tabla46[[#This Row],[VALOR EVALUACION DISENO]]&gt;96,DATOS!$AV$21,IF(Tabla46[[#This Row],[VALOR EVALUACION DISENO]]&gt;=86,DATOS!$AV$22,DATOS!$AV$23)))</f>
        <v/>
      </c>
      <c r="S71" s="352"/>
      <c r="T71" s="345" t="str">
        <f>IFERROR(VLOOKUP(Tabla46[[#This Row],[% DE CUMPLIMIENTO DE LA EJECUCION DEL CONTROL]],DATOS!$AS$38:$AT$40,2,0),"")</f>
        <v/>
      </c>
      <c r="U71" s="353" t="str">
        <f>IF(Tabla46[[#This Row],[RESULTADO EVALUACIÓN DEL DISEÑO DEL CONTROL]]="","",SUMIFS(DATOS!$AT$49:$AT$57,DATOS!$AR$49:$AR$57,Tabla46[[#This Row],[RESULTADO EVALUACIÓN DEL DISEÑO DEL CONTROL]],DATOS!$AS$49:$AS$57,Tabla46[[#This Row],[RESULTADO EVALUACION DE LA EJECUCION]]))</f>
        <v/>
      </c>
    </row>
    <row r="72" spans="1:21" ht="15" customHeight="1" x14ac:dyDescent="0.25">
      <c r="A72" s="3"/>
      <c r="B72" s="2"/>
      <c r="C72" s="2"/>
      <c r="D72" s="72"/>
      <c r="E72" s="4"/>
      <c r="F72" s="345"/>
      <c r="G72" s="352" t="str">
        <f>IFERROR(VLOOKUP(Tabla46[[#This Row],[ID RIESGO]],'1. IDENTIFICACION DEL RIESGO'!$AB$27:$AL$38,11,0),"")</f>
        <v/>
      </c>
      <c r="H72" s="173"/>
      <c r="I72" s="173"/>
      <c r="J72" s="173"/>
      <c r="K72" s="173"/>
      <c r="L72" s="175"/>
      <c r="M72" s="345"/>
      <c r="N72" s="173" t="str">
        <f>IF(Tabla46[[#This Row],[ID RIESGO]]="","",IF(Tabla46[[#This Row],[DESCRIPCION DEL CONTROL]]="",0,15))</f>
        <v/>
      </c>
      <c r="O72" s="169" t="str">
        <f>IF(Tabla46[[#This Row],[ID RIESGO]]="","",IF(Tabla46[[#This Row],[RESPONSABLE DEL CONTROL (CARGO)]]="",0,20))</f>
        <v/>
      </c>
      <c r="P72" s="345">
        <f>IF(Tabla46[[#This Row],[PERIODICIDAD DE EJECUCIÓN DEL CONTROL]]="",0,20)</f>
        <v>0</v>
      </c>
      <c r="Q7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2" s="345" t="str">
        <f>IF(ISTEXT(Tabla46[[#This Row],[VALOR EVALUACION DISENO]]),"",IF(Tabla46[[#This Row],[VALOR EVALUACION DISENO]]&gt;96,DATOS!$AV$21,IF(Tabla46[[#This Row],[VALOR EVALUACION DISENO]]&gt;=86,DATOS!$AV$22,DATOS!$AV$23)))</f>
        <v/>
      </c>
      <c r="S72" s="352"/>
      <c r="T72" s="345" t="str">
        <f>IFERROR(VLOOKUP(Tabla46[[#This Row],[% DE CUMPLIMIENTO DE LA EJECUCION DEL CONTROL]],DATOS!$AS$38:$AT$40,2,0),"")</f>
        <v/>
      </c>
      <c r="U72" s="353" t="str">
        <f>IF(Tabla46[[#This Row],[RESULTADO EVALUACIÓN DEL DISEÑO DEL CONTROL]]="","",SUMIFS(DATOS!$AT$49:$AT$57,DATOS!$AR$49:$AR$57,Tabla46[[#This Row],[RESULTADO EVALUACIÓN DEL DISEÑO DEL CONTROL]],DATOS!$AS$49:$AS$57,Tabla46[[#This Row],[RESULTADO EVALUACION DE LA EJECUCION]]))</f>
        <v/>
      </c>
    </row>
    <row r="73" spans="1:21" ht="15" customHeight="1" x14ac:dyDescent="0.25">
      <c r="A73" s="3"/>
      <c r="B73" s="2"/>
      <c r="C73" s="2"/>
      <c r="D73" s="72"/>
      <c r="E73" s="4"/>
      <c r="F73" s="345"/>
      <c r="G73" s="352" t="str">
        <f>IFERROR(VLOOKUP(Tabla46[[#This Row],[ID RIESGO]],'1. IDENTIFICACION DEL RIESGO'!$AB$27:$AL$38,11,0),"")</f>
        <v/>
      </c>
      <c r="H73" s="173"/>
      <c r="I73" s="173"/>
      <c r="J73" s="173"/>
      <c r="K73" s="173"/>
      <c r="L73" s="175"/>
      <c r="M73" s="345"/>
      <c r="N73" s="173" t="str">
        <f>IF(Tabla46[[#This Row],[ID RIESGO]]="","",IF(Tabla46[[#This Row],[DESCRIPCION DEL CONTROL]]="",0,15))</f>
        <v/>
      </c>
      <c r="O73" s="169" t="str">
        <f>IF(Tabla46[[#This Row],[ID RIESGO]]="","",IF(Tabla46[[#This Row],[RESPONSABLE DEL CONTROL (CARGO)]]="",0,20))</f>
        <v/>
      </c>
      <c r="P73" s="345">
        <f>IF(Tabla46[[#This Row],[PERIODICIDAD DE EJECUCIÓN DEL CONTROL]]="",0,20)</f>
        <v>0</v>
      </c>
      <c r="Q7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3" s="345" t="str">
        <f>IF(ISTEXT(Tabla46[[#This Row],[VALOR EVALUACION DISENO]]),"",IF(Tabla46[[#This Row],[VALOR EVALUACION DISENO]]&gt;96,DATOS!$AV$21,IF(Tabla46[[#This Row],[VALOR EVALUACION DISENO]]&gt;=86,DATOS!$AV$22,DATOS!$AV$23)))</f>
        <v/>
      </c>
      <c r="S73" s="352"/>
      <c r="T73" s="345" t="str">
        <f>IFERROR(VLOOKUP(Tabla46[[#This Row],[% DE CUMPLIMIENTO DE LA EJECUCION DEL CONTROL]],DATOS!$AS$38:$AT$40,2,0),"")</f>
        <v/>
      </c>
      <c r="U73" s="353" t="str">
        <f>IF(Tabla46[[#This Row],[RESULTADO EVALUACIÓN DEL DISEÑO DEL CONTROL]]="","",SUMIFS(DATOS!$AT$49:$AT$57,DATOS!$AR$49:$AR$57,Tabla46[[#This Row],[RESULTADO EVALUACIÓN DEL DISEÑO DEL CONTROL]],DATOS!$AS$49:$AS$57,Tabla46[[#This Row],[RESULTADO EVALUACION DE LA EJECUCION]]))</f>
        <v/>
      </c>
    </row>
    <row r="74" spans="1:21" ht="15" customHeight="1" x14ac:dyDescent="0.25">
      <c r="A74" s="3"/>
      <c r="B74" s="2"/>
      <c r="C74" s="2"/>
      <c r="D74" s="72"/>
      <c r="E74" s="4"/>
      <c r="F74" s="345"/>
      <c r="G74" s="352" t="str">
        <f>IFERROR(VLOOKUP(Tabla46[[#This Row],[ID RIESGO]],'1. IDENTIFICACION DEL RIESGO'!$AB$27:$AL$38,11,0),"")</f>
        <v/>
      </c>
      <c r="H74" s="173"/>
      <c r="I74" s="173"/>
      <c r="J74" s="173"/>
      <c r="K74" s="173"/>
      <c r="L74" s="175"/>
      <c r="M74" s="345"/>
      <c r="N74" s="173" t="str">
        <f>IF(Tabla46[[#This Row],[ID RIESGO]]="","",IF(Tabla46[[#This Row],[DESCRIPCION DEL CONTROL]]="",0,15))</f>
        <v/>
      </c>
      <c r="O74" s="169" t="str">
        <f>IF(Tabla46[[#This Row],[ID RIESGO]]="","",IF(Tabla46[[#This Row],[RESPONSABLE DEL CONTROL (CARGO)]]="",0,20))</f>
        <v/>
      </c>
      <c r="P74" s="345">
        <f>IF(Tabla46[[#This Row],[PERIODICIDAD DE EJECUCIÓN DEL CONTROL]]="",0,20)</f>
        <v>0</v>
      </c>
      <c r="Q7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4" s="345" t="str">
        <f>IF(ISTEXT(Tabla46[[#This Row],[VALOR EVALUACION DISENO]]),"",IF(Tabla46[[#This Row],[VALOR EVALUACION DISENO]]&gt;96,DATOS!$AV$21,IF(Tabla46[[#This Row],[VALOR EVALUACION DISENO]]&gt;=86,DATOS!$AV$22,DATOS!$AV$23)))</f>
        <v/>
      </c>
      <c r="S74" s="352"/>
      <c r="T74" s="345" t="str">
        <f>IFERROR(VLOOKUP(Tabla46[[#This Row],[% DE CUMPLIMIENTO DE LA EJECUCION DEL CONTROL]],DATOS!$AS$38:$AT$40,2,0),"")</f>
        <v/>
      </c>
      <c r="U74" s="353" t="str">
        <f>IF(Tabla46[[#This Row],[RESULTADO EVALUACIÓN DEL DISEÑO DEL CONTROL]]="","",SUMIFS(DATOS!$AT$49:$AT$57,DATOS!$AR$49:$AR$57,Tabla46[[#This Row],[RESULTADO EVALUACIÓN DEL DISEÑO DEL CONTROL]],DATOS!$AS$49:$AS$57,Tabla46[[#This Row],[RESULTADO EVALUACION DE LA EJECUCION]]))</f>
        <v/>
      </c>
    </row>
    <row r="75" spans="1:21" ht="15" customHeight="1" x14ac:dyDescent="0.25">
      <c r="A75" s="3"/>
      <c r="B75" s="2"/>
      <c r="C75" s="2"/>
      <c r="D75" s="72"/>
      <c r="E75" s="4"/>
      <c r="F75" s="345"/>
      <c r="G75" s="352" t="str">
        <f>IFERROR(VLOOKUP(Tabla46[[#This Row],[ID RIESGO]],'1. IDENTIFICACION DEL RIESGO'!$AB$27:$AL$38,11,0),"")</f>
        <v/>
      </c>
      <c r="H75" s="173"/>
      <c r="I75" s="173"/>
      <c r="J75" s="173"/>
      <c r="K75" s="173"/>
      <c r="L75" s="175"/>
      <c r="M75" s="345"/>
      <c r="N75" s="173" t="str">
        <f>IF(Tabla46[[#This Row],[ID RIESGO]]="","",IF(Tabla46[[#This Row],[DESCRIPCION DEL CONTROL]]="",0,15))</f>
        <v/>
      </c>
      <c r="O75" s="169" t="str">
        <f>IF(Tabla46[[#This Row],[ID RIESGO]]="","",IF(Tabla46[[#This Row],[RESPONSABLE DEL CONTROL (CARGO)]]="",0,20))</f>
        <v/>
      </c>
      <c r="P75" s="345">
        <f>IF(Tabla46[[#This Row],[PERIODICIDAD DE EJECUCIÓN DEL CONTROL]]="",0,20)</f>
        <v>0</v>
      </c>
      <c r="Q7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5" s="345" t="str">
        <f>IF(ISTEXT(Tabla46[[#This Row],[VALOR EVALUACION DISENO]]),"",IF(Tabla46[[#This Row],[VALOR EVALUACION DISENO]]&gt;96,DATOS!$AV$21,IF(Tabla46[[#This Row],[VALOR EVALUACION DISENO]]&gt;=86,DATOS!$AV$22,DATOS!$AV$23)))</f>
        <v/>
      </c>
      <c r="S75" s="352"/>
      <c r="T75" s="345" t="str">
        <f>IFERROR(VLOOKUP(Tabla46[[#This Row],[% DE CUMPLIMIENTO DE LA EJECUCION DEL CONTROL]],DATOS!$AS$38:$AT$40,2,0),"")</f>
        <v/>
      </c>
      <c r="U75" s="353" t="str">
        <f>IF(Tabla46[[#This Row],[RESULTADO EVALUACIÓN DEL DISEÑO DEL CONTROL]]="","",SUMIFS(DATOS!$AT$49:$AT$57,DATOS!$AR$49:$AR$57,Tabla46[[#This Row],[RESULTADO EVALUACIÓN DEL DISEÑO DEL CONTROL]],DATOS!$AS$49:$AS$57,Tabla46[[#This Row],[RESULTADO EVALUACION DE LA EJECUCION]]))</f>
        <v/>
      </c>
    </row>
    <row r="76" spans="1:21" ht="15" customHeight="1" x14ac:dyDescent="0.25">
      <c r="A76" s="3"/>
      <c r="B76" s="2"/>
      <c r="C76" s="2"/>
      <c r="D76" s="72"/>
      <c r="E76" s="4"/>
      <c r="F76" s="345"/>
      <c r="G76" s="352" t="str">
        <f>IFERROR(VLOOKUP(Tabla46[[#This Row],[ID RIESGO]],'1. IDENTIFICACION DEL RIESGO'!$AB$27:$AL$38,11,0),"")</f>
        <v/>
      </c>
      <c r="H76" s="173"/>
      <c r="I76" s="173"/>
      <c r="J76" s="173"/>
      <c r="K76" s="173"/>
      <c r="L76" s="175"/>
      <c r="M76" s="345"/>
      <c r="N76" s="173" t="str">
        <f>IF(Tabla46[[#This Row],[ID RIESGO]]="","",IF(Tabla46[[#This Row],[DESCRIPCION DEL CONTROL]]="",0,15))</f>
        <v/>
      </c>
      <c r="O76" s="169" t="str">
        <f>IF(Tabla46[[#This Row],[ID RIESGO]]="","",IF(Tabla46[[#This Row],[RESPONSABLE DEL CONTROL (CARGO)]]="",0,20))</f>
        <v/>
      </c>
      <c r="P76" s="345">
        <f>IF(Tabla46[[#This Row],[PERIODICIDAD DE EJECUCIÓN DEL CONTROL]]="",0,20)</f>
        <v>0</v>
      </c>
      <c r="Q7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6" s="345" t="str">
        <f>IF(ISTEXT(Tabla46[[#This Row],[VALOR EVALUACION DISENO]]),"",IF(Tabla46[[#This Row],[VALOR EVALUACION DISENO]]&gt;96,DATOS!$AV$21,IF(Tabla46[[#This Row],[VALOR EVALUACION DISENO]]&gt;=86,DATOS!$AV$22,DATOS!$AV$23)))</f>
        <v/>
      </c>
      <c r="S76" s="352"/>
      <c r="T76" s="345" t="str">
        <f>IFERROR(VLOOKUP(Tabla46[[#This Row],[% DE CUMPLIMIENTO DE LA EJECUCION DEL CONTROL]],DATOS!$AS$38:$AT$40,2,0),"")</f>
        <v/>
      </c>
      <c r="U76" s="353" t="str">
        <f>IF(Tabla46[[#This Row],[RESULTADO EVALUACIÓN DEL DISEÑO DEL CONTROL]]="","",SUMIFS(DATOS!$AT$49:$AT$57,DATOS!$AR$49:$AR$57,Tabla46[[#This Row],[RESULTADO EVALUACIÓN DEL DISEÑO DEL CONTROL]],DATOS!$AS$49:$AS$57,Tabla46[[#This Row],[RESULTADO EVALUACION DE LA EJECUCION]]))</f>
        <v/>
      </c>
    </row>
    <row r="77" spans="1:21" ht="15" customHeight="1" x14ac:dyDescent="0.25">
      <c r="A77" s="3"/>
      <c r="B77" s="2"/>
      <c r="C77" s="2"/>
      <c r="D77" s="72"/>
      <c r="E77" s="4"/>
      <c r="F77" s="345"/>
      <c r="G77" s="352" t="str">
        <f>IFERROR(VLOOKUP(Tabla46[[#This Row],[ID RIESGO]],'1. IDENTIFICACION DEL RIESGO'!$AB$27:$AL$38,11,0),"")</f>
        <v/>
      </c>
      <c r="H77" s="173"/>
      <c r="I77" s="173"/>
      <c r="J77" s="173"/>
      <c r="K77" s="173"/>
      <c r="L77" s="175"/>
      <c r="M77" s="345"/>
      <c r="N77" s="173" t="str">
        <f>IF(Tabla46[[#This Row],[ID RIESGO]]="","",IF(Tabla46[[#This Row],[DESCRIPCION DEL CONTROL]]="",0,15))</f>
        <v/>
      </c>
      <c r="O77" s="169" t="str">
        <f>IF(Tabla46[[#This Row],[ID RIESGO]]="","",IF(Tabla46[[#This Row],[RESPONSABLE DEL CONTROL (CARGO)]]="",0,20))</f>
        <v/>
      </c>
      <c r="P77" s="345">
        <f>IF(Tabla46[[#This Row],[PERIODICIDAD DE EJECUCIÓN DEL CONTROL]]="",0,20)</f>
        <v>0</v>
      </c>
      <c r="Q7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7" s="345" t="str">
        <f>IF(ISTEXT(Tabla46[[#This Row],[VALOR EVALUACION DISENO]]),"",IF(Tabla46[[#This Row],[VALOR EVALUACION DISENO]]&gt;96,DATOS!$AV$21,IF(Tabla46[[#This Row],[VALOR EVALUACION DISENO]]&gt;=86,DATOS!$AV$22,DATOS!$AV$23)))</f>
        <v/>
      </c>
      <c r="S77" s="352"/>
      <c r="T77" s="345" t="str">
        <f>IFERROR(VLOOKUP(Tabla46[[#This Row],[% DE CUMPLIMIENTO DE LA EJECUCION DEL CONTROL]],DATOS!$AS$38:$AT$40,2,0),"")</f>
        <v/>
      </c>
      <c r="U77" s="353" t="str">
        <f>IF(Tabla46[[#This Row],[RESULTADO EVALUACIÓN DEL DISEÑO DEL CONTROL]]="","",SUMIFS(DATOS!$AT$49:$AT$57,DATOS!$AR$49:$AR$57,Tabla46[[#This Row],[RESULTADO EVALUACIÓN DEL DISEÑO DEL CONTROL]],DATOS!$AS$49:$AS$57,Tabla46[[#This Row],[RESULTADO EVALUACION DE LA EJECUCION]]))</f>
        <v/>
      </c>
    </row>
    <row r="78" spans="1:21" ht="15" customHeight="1" x14ac:dyDescent="0.25">
      <c r="A78" s="3"/>
      <c r="B78" s="2"/>
      <c r="C78" s="2"/>
      <c r="D78" s="72"/>
      <c r="E78" s="4"/>
      <c r="F78" s="345"/>
      <c r="G78" s="352" t="str">
        <f>IFERROR(VLOOKUP(Tabla46[[#This Row],[ID RIESGO]],'1. IDENTIFICACION DEL RIESGO'!$AB$27:$AL$38,11,0),"")</f>
        <v/>
      </c>
      <c r="H78" s="173"/>
      <c r="I78" s="173"/>
      <c r="J78" s="173"/>
      <c r="K78" s="173"/>
      <c r="L78" s="175"/>
      <c r="M78" s="345"/>
      <c r="N78" s="173" t="str">
        <f>IF(Tabla46[[#This Row],[ID RIESGO]]="","",IF(Tabla46[[#This Row],[DESCRIPCION DEL CONTROL]]="",0,15))</f>
        <v/>
      </c>
      <c r="O78" s="169" t="str">
        <f>IF(Tabla46[[#This Row],[ID RIESGO]]="","",IF(Tabla46[[#This Row],[RESPONSABLE DEL CONTROL (CARGO)]]="",0,20))</f>
        <v/>
      </c>
      <c r="P78" s="345">
        <f>IF(Tabla46[[#This Row],[PERIODICIDAD DE EJECUCIÓN DEL CONTROL]]="",0,20)</f>
        <v>0</v>
      </c>
      <c r="Q7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8" s="345" t="str">
        <f>IF(ISTEXT(Tabla46[[#This Row],[VALOR EVALUACION DISENO]]),"",IF(Tabla46[[#This Row],[VALOR EVALUACION DISENO]]&gt;96,DATOS!$AV$21,IF(Tabla46[[#This Row],[VALOR EVALUACION DISENO]]&gt;=86,DATOS!$AV$22,DATOS!$AV$23)))</f>
        <v/>
      </c>
      <c r="S78" s="352"/>
      <c r="T78" s="345" t="str">
        <f>IFERROR(VLOOKUP(Tabla46[[#This Row],[% DE CUMPLIMIENTO DE LA EJECUCION DEL CONTROL]],DATOS!$AS$38:$AT$40,2,0),"")</f>
        <v/>
      </c>
      <c r="U78" s="353" t="str">
        <f>IF(Tabla46[[#This Row],[RESULTADO EVALUACIÓN DEL DISEÑO DEL CONTROL]]="","",SUMIFS(DATOS!$AT$49:$AT$57,DATOS!$AR$49:$AR$57,Tabla46[[#This Row],[RESULTADO EVALUACIÓN DEL DISEÑO DEL CONTROL]],DATOS!$AS$49:$AS$57,Tabla46[[#This Row],[RESULTADO EVALUACION DE LA EJECUCION]]))</f>
        <v/>
      </c>
    </row>
    <row r="79" spans="1:21" ht="15" customHeight="1" x14ac:dyDescent="0.25">
      <c r="A79" s="3"/>
      <c r="B79" s="2"/>
      <c r="C79" s="2"/>
      <c r="D79" s="72"/>
      <c r="E79" s="4"/>
      <c r="F79" s="345"/>
      <c r="G79" s="352" t="str">
        <f>IFERROR(VLOOKUP(Tabla46[[#This Row],[ID RIESGO]],'1. IDENTIFICACION DEL RIESGO'!$AB$27:$AL$38,11,0),"")</f>
        <v/>
      </c>
      <c r="H79" s="173"/>
      <c r="I79" s="173"/>
      <c r="J79" s="173"/>
      <c r="K79" s="173"/>
      <c r="L79" s="175"/>
      <c r="M79" s="345"/>
      <c r="N79" s="173" t="str">
        <f>IF(Tabla46[[#This Row],[ID RIESGO]]="","",IF(Tabla46[[#This Row],[DESCRIPCION DEL CONTROL]]="",0,15))</f>
        <v/>
      </c>
      <c r="O79" s="169" t="str">
        <f>IF(Tabla46[[#This Row],[ID RIESGO]]="","",IF(Tabla46[[#This Row],[RESPONSABLE DEL CONTROL (CARGO)]]="",0,20))</f>
        <v/>
      </c>
      <c r="P79" s="345">
        <f>IF(Tabla46[[#This Row],[PERIODICIDAD DE EJECUCIÓN DEL CONTROL]]="",0,20)</f>
        <v>0</v>
      </c>
      <c r="Q7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9" s="345" t="str">
        <f>IF(ISTEXT(Tabla46[[#This Row],[VALOR EVALUACION DISENO]]),"",IF(Tabla46[[#This Row],[VALOR EVALUACION DISENO]]&gt;96,DATOS!$AV$21,IF(Tabla46[[#This Row],[VALOR EVALUACION DISENO]]&gt;=86,DATOS!$AV$22,DATOS!$AV$23)))</f>
        <v/>
      </c>
      <c r="S79" s="352"/>
      <c r="T79" s="345" t="str">
        <f>IFERROR(VLOOKUP(Tabla46[[#This Row],[% DE CUMPLIMIENTO DE LA EJECUCION DEL CONTROL]],DATOS!$AS$38:$AT$40,2,0),"")</f>
        <v/>
      </c>
      <c r="U79" s="353" t="str">
        <f>IF(Tabla46[[#This Row],[RESULTADO EVALUACIÓN DEL DISEÑO DEL CONTROL]]="","",SUMIFS(DATOS!$AT$49:$AT$57,DATOS!$AR$49:$AR$57,Tabla46[[#This Row],[RESULTADO EVALUACIÓN DEL DISEÑO DEL CONTROL]],DATOS!$AS$49:$AS$57,Tabla46[[#This Row],[RESULTADO EVALUACION DE LA EJECUCION]]))</f>
        <v/>
      </c>
    </row>
    <row r="80" spans="1:21" ht="15" customHeight="1" x14ac:dyDescent="0.25">
      <c r="A80" s="3"/>
      <c r="B80" s="2"/>
      <c r="C80" s="2"/>
      <c r="D80" s="72"/>
      <c r="E80" s="4"/>
      <c r="F80" s="345"/>
      <c r="G80" s="352" t="str">
        <f>IFERROR(VLOOKUP(Tabla46[[#This Row],[ID RIESGO]],'1. IDENTIFICACION DEL RIESGO'!$AB$27:$AL$38,11,0),"")</f>
        <v/>
      </c>
      <c r="H80" s="173"/>
      <c r="I80" s="173"/>
      <c r="J80" s="173"/>
      <c r="K80" s="173"/>
      <c r="L80" s="175"/>
      <c r="M80" s="345"/>
      <c r="N80" s="173" t="str">
        <f>IF(Tabla46[[#This Row],[ID RIESGO]]="","",IF(Tabla46[[#This Row],[DESCRIPCION DEL CONTROL]]="",0,15))</f>
        <v/>
      </c>
      <c r="O80" s="169" t="str">
        <f>IF(Tabla46[[#This Row],[ID RIESGO]]="","",IF(Tabla46[[#This Row],[RESPONSABLE DEL CONTROL (CARGO)]]="",0,20))</f>
        <v/>
      </c>
      <c r="P80" s="345">
        <f>IF(Tabla46[[#This Row],[PERIODICIDAD DE EJECUCIÓN DEL CONTROL]]="",0,20)</f>
        <v>0</v>
      </c>
      <c r="Q8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0" s="345" t="str">
        <f>IF(ISTEXT(Tabla46[[#This Row],[VALOR EVALUACION DISENO]]),"",IF(Tabla46[[#This Row],[VALOR EVALUACION DISENO]]&gt;96,DATOS!$AV$21,IF(Tabla46[[#This Row],[VALOR EVALUACION DISENO]]&gt;=86,DATOS!$AV$22,DATOS!$AV$23)))</f>
        <v/>
      </c>
      <c r="S80" s="352"/>
      <c r="T80" s="345" t="str">
        <f>IFERROR(VLOOKUP(Tabla46[[#This Row],[% DE CUMPLIMIENTO DE LA EJECUCION DEL CONTROL]],DATOS!$AS$38:$AT$40,2,0),"")</f>
        <v/>
      </c>
      <c r="U80" s="353" t="str">
        <f>IF(Tabla46[[#This Row],[RESULTADO EVALUACIÓN DEL DISEÑO DEL CONTROL]]="","",SUMIFS(DATOS!$AT$49:$AT$57,DATOS!$AR$49:$AR$57,Tabla46[[#This Row],[RESULTADO EVALUACIÓN DEL DISEÑO DEL CONTROL]],DATOS!$AS$49:$AS$57,Tabla46[[#This Row],[RESULTADO EVALUACION DE LA EJECUCION]]))</f>
        <v/>
      </c>
    </row>
    <row r="81" spans="1:21" ht="15" customHeight="1" x14ac:dyDescent="0.25">
      <c r="A81" s="3"/>
      <c r="B81" s="2"/>
      <c r="C81" s="2"/>
      <c r="D81" s="72"/>
      <c r="E81" s="4"/>
      <c r="F81" s="345"/>
      <c r="G81" s="352" t="str">
        <f>IFERROR(VLOOKUP(Tabla46[[#This Row],[ID RIESGO]],'1. IDENTIFICACION DEL RIESGO'!$AB$27:$AL$38,11,0),"")</f>
        <v/>
      </c>
      <c r="H81" s="173"/>
      <c r="I81" s="173"/>
      <c r="J81" s="173"/>
      <c r="K81" s="173"/>
      <c r="L81" s="175"/>
      <c r="M81" s="345"/>
      <c r="N81" s="173" t="str">
        <f>IF(Tabla46[[#This Row],[ID RIESGO]]="","",IF(Tabla46[[#This Row],[DESCRIPCION DEL CONTROL]]="",0,15))</f>
        <v/>
      </c>
      <c r="O81" s="169" t="str">
        <f>IF(Tabla46[[#This Row],[ID RIESGO]]="","",IF(Tabla46[[#This Row],[RESPONSABLE DEL CONTROL (CARGO)]]="",0,20))</f>
        <v/>
      </c>
      <c r="P81" s="345">
        <f>IF(Tabla46[[#This Row],[PERIODICIDAD DE EJECUCIÓN DEL CONTROL]]="",0,20)</f>
        <v>0</v>
      </c>
      <c r="Q8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1" s="345" t="str">
        <f>IF(ISTEXT(Tabla46[[#This Row],[VALOR EVALUACION DISENO]]),"",IF(Tabla46[[#This Row],[VALOR EVALUACION DISENO]]&gt;96,DATOS!$AV$21,IF(Tabla46[[#This Row],[VALOR EVALUACION DISENO]]&gt;=86,DATOS!$AV$22,DATOS!$AV$23)))</f>
        <v/>
      </c>
      <c r="S81" s="352"/>
      <c r="T81" s="345" t="str">
        <f>IFERROR(VLOOKUP(Tabla46[[#This Row],[% DE CUMPLIMIENTO DE LA EJECUCION DEL CONTROL]],DATOS!$AS$38:$AT$40,2,0),"")</f>
        <v/>
      </c>
      <c r="U81" s="353" t="str">
        <f>IF(Tabla46[[#This Row],[RESULTADO EVALUACIÓN DEL DISEÑO DEL CONTROL]]="","",SUMIFS(DATOS!$AT$49:$AT$57,DATOS!$AR$49:$AR$57,Tabla46[[#This Row],[RESULTADO EVALUACIÓN DEL DISEÑO DEL CONTROL]],DATOS!$AS$49:$AS$57,Tabla46[[#This Row],[RESULTADO EVALUACION DE LA EJECUCION]]))</f>
        <v/>
      </c>
    </row>
    <row r="82" spans="1:21" ht="15" customHeight="1" x14ac:dyDescent="0.25">
      <c r="A82" s="3"/>
      <c r="B82" s="2"/>
      <c r="C82" s="2"/>
      <c r="D82" s="72"/>
      <c r="E82" s="4"/>
      <c r="F82" s="345"/>
      <c r="G82" s="352" t="str">
        <f>IFERROR(VLOOKUP(Tabla46[[#This Row],[ID RIESGO]],'1. IDENTIFICACION DEL RIESGO'!$AB$27:$AL$38,11,0),"")</f>
        <v/>
      </c>
      <c r="H82" s="173"/>
      <c r="I82" s="173"/>
      <c r="J82" s="173"/>
      <c r="K82" s="173"/>
      <c r="L82" s="175"/>
      <c r="M82" s="345"/>
      <c r="N82" s="173" t="str">
        <f>IF(Tabla46[[#This Row],[ID RIESGO]]="","",IF(Tabla46[[#This Row],[DESCRIPCION DEL CONTROL]]="",0,15))</f>
        <v/>
      </c>
      <c r="O82" s="169" t="str">
        <f>IF(Tabla46[[#This Row],[ID RIESGO]]="","",IF(Tabla46[[#This Row],[RESPONSABLE DEL CONTROL (CARGO)]]="",0,20))</f>
        <v/>
      </c>
      <c r="P82" s="345">
        <f>IF(Tabla46[[#This Row],[PERIODICIDAD DE EJECUCIÓN DEL CONTROL]]="",0,20)</f>
        <v>0</v>
      </c>
      <c r="Q8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2" s="345" t="str">
        <f>IF(ISTEXT(Tabla46[[#This Row],[VALOR EVALUACION DISENO]]),"",IF(Tabla46[[#This Row],[VALOR EVALUACION DISENO]]&gt;96,DATOS!$AV$21,IF(Tabla46[[#This Row],[VALOR EVALUACION DISENO]]&gt;=86,DATOS!$AV$22,DATOS!$AV$23)))</f>
        <v/>
      </c>
      <c r="S82" s="352"/>
      <c r="T82" s="345" t="str">
        <f>IFERROR(VLOOKUP(Tabla46[[#This Row],[% DE CUMPLIMIENTO DE LA EJECUCION DEL CONTROL]],DATOS!$AS$38:$AT$40,2,0),"")</f>
        <v/>
      </c>
      <c r="U82" s="353" t="str">
        <f>IF(Tabla46[[#This Row],[RESULTADO EVALUACIÓN DEL DISEÑO DEL CONTROL]]="","",SUMIFS(DATOS!$AT$49:$AT$57,DATOS!$AR$49:$AR$57,Tabla46[[#This Row],[RESULTADO EVALUACIÓN DEL DISEÑO DEL CONTROL]],DATOS!$AS$49:$AS$57,Tabla46[[#This Row],[RESULTADO EVALUACION DE LA EJECUCION]]))</f>
        <v/>
      </c>
    </row>
    <row r="83" spans="1:21" ht="15" customHeight="1" x14ac:dyDescent="0.25">
      <c r="A83" s="3"/>
      <c r="B83" s="2"/>
      <c r="C83" s="2"/>
      <c r="D83" s="72"/>
      <c r="E83" s="4"/>
      <c r="F83" s="345"/>
      <c r="G83" s="352" t="str">
        <f>IFERROR(VLOOKUP(Tabla46[[#This Row],[ID RIESGO]],'1. IDENTIFICACION DEL RIESGO'!$AB$27:$AL$38,11,0),"")</f>
        <v/>
      </c>
      <c r="H83" s="173"/>
      <c r="I83" s="173"/>
      <c r="J83" s="173"/>
      <c r="K83" s="173"/>
      <c r="L83" s="175"/>
      <c r="M83" s="345"/>
      <c r="N83" s="173" t="str">
        <f>IF(Tabla46[[#This Row],[ID RIESGO]]="","",IF(Tabla46[[#This Row],[DESCRIPCION DEL CONTROL]]="",0,15))</f>
        <v/>
      </c>
      <c r="O83" s="169" t="str">
        <f>IF(Tabla46[[#This Row],[ID RIESGO]]="","",IF(Tabla46[[#This Row],[RESPONSABLE DEL CONTROL (CARGO)]]="",0,20))</f>
        <v/>
      </c>
      <c r="P83" s="345">
        <f>IF(Tabla46[[#This Row],[PERIODICIDAD DE EJECUCIÓN DEL CONTROL]]="",0,20)</f>
        <v>0</v>
      </c>
      <c r="Q8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3" s="345" t="str">
        <f>IF(ISTEXT(Tabla46[[#This Row],[VALOR EVALUACION DISENO]]),"",IF(Tabla46[[#This Row],[VALOR EVALUACION DISENO]]&gt;96,DATOS!$AV$21,IF(Tabla46[[#This Row],[VALOR EVALUACION DISENO]]&gt;=86,DATOS!$AV$22,DATOS!$AV$23)))</f>
        <v/>
      </c>
      <c r="S83" s="352"/>
      <c r="T83" s="345" t="str">
        <f>IFERROR(VLOOKUP(Tabla46[[#This Row],[% DE CUMPLIMIENTO DE LA EJECUCION DEL CONTROL]],DATOS!$AS$38:$AT$40,2,0),"")</f>
        <v/>
      </c>
      <c r="U83" s="353" t="str">
        <f>IF(Tabla46[[#This Row],[RESULTADO EVALUACIÓN DEL DISEÑO DEL CONTROL]]="","",SUMIFS(DATOS!$AT$49:$AT$57,DATOS!$AR$49:$AR$57,Tabla46[[#This Row],[RESULTADO EVALUACIÓN DEL DISEÑO DEL CONTROL]],DATOS!$AS$49:$AS$57,Tabla46[[#This Row],[RESULTADO EVALUACION DE LA EJECUCION]]))</f>
        <v/>
      </c>
    </row>
    <row r="84" spans="1:21" ht="15" customHeight="1" x14ac:dyDescent="0.25">
      <c r="A84" s="3"/>
      <c r="B84" s="2"/>
      <c r="C84" s="2"/>
      <c r="D84" s="72"/>
      <c r="E84" s="4"/>
      <c r="F84" s="345"/>
      <c r="G84" s="352" t="str">
        <f>IFERROR(VLOOKUP(Tabla46[[#This Row],[ID RIESGO]],'1. IDENTIFICACION DEL RIESGO'!$AB$27:$AL$38,11,0),"")</f>
        <v/>
      </c>
      <c r="H84" s="173"/>
      <c r="I84" s="173"/>
      <c r="J84" s="173"/>
      <c r="K84" s="173"/>
      <c r="L84" s="175"/>
      <c r="M84" s="345"/>
      <c r="N84" s="173" t="str">
        <f>IF(Tabla46[[#This Row],[ID RIESGO]]="","",IF(Tabla46[[#This Row],[DESCRIPCION DEL CONTROL]]="",0,15))</f>
        <v/>
      </c>
      <c r="O84" s="169" t="str">
        <f>IF(Tabla46[[#This Row],[ID RIESGO]]="","",IF(Tabla46[[#This Row],[RESPONSABLE DEL CONTROL (CARGO)]]="",0,20))</f>
        <v/>
      </c>
      <c r="P84" s="345">
        <f>IF(Tabla46[[#This Row],[PERIODICIDAD DE EJECUCIÓN DEL CONTROL]]="",0,20)</f>
        <v>0</v>
      </c>
      <c r="Q8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4" s="345" t="str">
        <f>IF(ISTEXT(Tabla46[[#This Row],[VALOR EVALUACION DISENO]]),"",IF(Tabla46[[#This Row],[VALOR EVALUACION DISENO]]&gt;96,DATOS!$AV$21,IF(Tabla46[[#This Row],[VALOR EVALUACION DISENO]]&gt;=86,DATOS!$AV$22,DATOS!$AV$23)))</f>
        <v/>
      </c>
      <c r="S84" s="352"/>
      <c r="T84" s="345" t="str">
        <f>IFERROR(VLOOKUP(Tabla46[[#This Row],[% DE CUMPLIMIENTO DE LA EJECUCION DEL CONTROL]],DATOS!$AS$38:$AT$40,2,0),"")</f>
        <v/>
      </c>
      <c r="U84" s="353" t="str">
        <f>IF(Tabla46[[#This Row],[RESULTADO EVALUACIÓN DEL DISEÑO DEL CONTROL]]="","",SUMIFS(DATOS!$AT$49:$AT$57,DATOS!$AR$49:$AR$57,Tabla46[[#This Row],[RESULTADO EVALUACIÓN DEL DISEÑO DEL CONTROL]],DATOS!$AS$49:$AS$57,Tabla46[[#This Row],[RESULTADO EVALUACION DE LA EJECUCION]]))</f>
        <v/>
      </c>
    </row>
    <row r="85" spans="1:21" ht="15" customHeight="1" x14ac:dyDescent="0.25">
      <c r="A85" s="3"/>
      <c r="B85" s="2"/>
      <c r="C85" s="2"/>
      <c r="D85" s="72"/>
      <c r="E85" s="4"/>
      <c r="F85" s="345"/>
      <c r="G85" s="352" t="str">
        <f>IFERROR(VLOOKUP(Tabla46[[#This Row],[ID RIESGO]],'1. IDENTIFICACION DEL RIESGO'!$AB$27:$AL$38,11,0),"")</f>
        <v/>
      </c>
      <c r="H85" s="173"/>
      <c r="I85" s="173"/>
      <c r="J85" s="173"/>
      <c r="K85" s="173"/>
      <c r="L85" s="175"/>
      <c r="M85" s="345"/>
      <c r="N85" s="173" t="str">
        <f>IF(Tabla46[[#This Row],[ID RIESGO]]="","",IF(Tabla46[[#This Row],[DESCRIPCION DEL CONTROL]]="",0,15))</f>
        <v/>
      </c>
      <c r="O85" s="169" t="str">
        <f>IF(Tabla46[[#This Row],[ID RIESGO]]="","",IF(Tabla46[[#This Row],[RESPONSABLE DEL CONTROL (CARGO)]]="",0,20))</f>
        <v/>
      </c>
      <c r="P85" s="345">
        <f>IF(Tabla46[[#This Row],[PERIODICIDAD DE EJECUCIÓN DEL CONTROL]]="",0,20)</f>
        <v>0</v>
      </c>
      <c r="Q8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5" s="345" t="str">
        <f>IF(ISTEXT(Tabla46[[#This Row],[VALOR EVALUACION DISENO]]),"",IF(Tabla46[[#This Row],[VALOR EVALUACION DISENO]]&gt;96,DATOS!$AV$21,IF(Tabla46[[#This Row],[VALOR EVALUACION DISENO]]&gt;=86,DATOS!$AV$22,DATOS!$AV$23)))</f>
        <v/>
      </c>
      <c r="S85" s="352"/>
      <c r="T85" s="345" t="str">
        <f>IFERROR(VLOOKUP(Tabla46[[#This Row],[% DE CUMPLIMIENTO DE LA EJECUCION DEL CONTROL]],DATOS!$AS$38:$AT$40,2,0),"")</f>
        <v/>
      </c>
      <c r="U85" s="353" t="str">
        <f>IF(Tabla46[[#This Row],[RESULTADO EVALUACIÓN DEL DISEÑO DEL CONTROL]]="","",SUMIFS(DATOS!$AT$49:$AT$57,DATOS!$AR$49:$AR$57,Tabla46[[#This Row],[RESULTADO EVALUACIÓN DEL DISEÑO DEL CONTROL]],DATOS!$AS$49:$AS$57,Tabla46[[#This Row],[RESULTADO EVALUACION DE LA EJECUCION]]))</f>
        <v/>
      </c>
    </row>
    <row r="86" spans="1:21" ht="15" customHeight="1" x14ac:dyDescent="0.25">
      <c r="A86" s="3"/>
      <c r="B86" s="2"/>
      <c r="C86" s="2"/>
      <c r="D86" s="72"/>
      <c r="E86" s="4"/>
      <c r="F86" s="345"/>
      <c r="G86" s="352" t="str">
        <f>IFERROR(VLOOKUP(Tabla46[[#This Row],[ID RIESGO]],'1. IDENTIFICACION DEL RIESGO'!$AB$27:$AL$38,11,0),"")</f>
        <v/>
      </c>
      <c r="H86" s="173"/>
      <c r="I86" s="173"/>
      <c r="J86" s="173"/>
      <c r="K86" s="173"/>
      <c r="L86" s="175"/>
      <c r="M86" s="345"/>
      <c r="N86" s="173" t="str">
        <f>IF(Tabla46[[#This Row],[ID RIESGO]]="","",IF(Tabla46[[#This Row],[DESCRIPCION DEL CONTROL]]="",0,15))</f>
        <v/>
      </c>
      <c r="O86" s="169" t="str">
        <f>IF(Tabla46[[#This Row],[ID RIESGO]]="","",IF(Tabla46[[#This Row],[RESPONSABLE DEL CONTROL (CARGO)]]="",0,20))</f>
        <v/>
      </c>
      <c r="P86" s="345">
        <f>IF(Tabla46[[#This Row],[PERIODICIDAD DE EJECUCIÓN DEL CONTROL]]="",0,20)</f>
        <v>0</v>
      </c>
      <c r="Q8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6" s="345" t="str">
        <f>IF(ISTEXT(Tabla46[[#This Row],[VALOR EVALUACION DISENO]]),"",IF(Tabla46[[#This Row],[VALOR EVALUACION DISENO]]&gt;96,DATOS!$AV$21,IF(Tabla46[[#This Row],[VALOR EVALUACION DISENO]]&gt;=86,DATOS!$AV$22,DATOS!$AV$23)))</f>
        <v/>
      </c>
      <c r="S86" s="352"/>
      <c r="T86" s="345" t="str">
        <f>IFERROR(VLOOKUP(Tabla46[[#This Row],[% DE CUMPLIMIENTO DE LA EJECUCION DEL CONTROL]],DATOS!$AS$38:$AT$40,2,0),"")</f>
        <v/>
      </c>
      <c r="U86" s="353" t="str">
        <f>IF(Tabla46[[#This Row],[RESULTADO EVALUACIÓN DEL DISEÑO DEL CONTROL]]="","",SUMIFS(DATOS!$AT$49:$AT$57,DATOS!$AR$49:$AR$57,Tabla46[[#This Row],[RESULTADO EVALUACIÓN DEL DISEÑO DEL CONTROL]],DATOS!$AS$49:$AS$57,Tabla46[[#This Row],[RESULTADO EVALUACION DE LA EJECUCION]]))</f>
        <v/>
      </c>
    </row>
    <row r="87" spans="1:21" ht="15" customHeight="1" x14ac:dyDescent="0.25">
      <c r="A87" s="3"/>
      <c r="B87" s="2"/>
      <c r="C87" s="2"/>
      <c r="D87" s="72"/>
      <c r="E87" s="4"/>
      <c r="F87" s="345"/>
      <c r="G87" s="352" t="str">
        <f>IFERROR(VLOOKUP(Tabla46[[#This Row],[ID RIESGO]],'1. IDENTIFICACION DEL RIESGO'!$AB$27:$AL$38,11,0),"")</f>
        <v/>
      </c>
      <c r="H87" s="173"/>
      <c r="I87" s="173"/>
      <c r="J87" s="173"/>
      <c r="K87" s="173"/>
      <c r="L87" s="175"/>
      <c r="M87" s="345"/>
      <c r="N87" s="173" t="str">
        <f>IF(Tabla46[[#This Row],[ID RIESGO]]="","",IF(Tabla46[[#This Row],[DESCRIPCION DEL CONTROL]]="",0,15))</f>
        <v/>
      </c>
      <c r="O87" s="169" t="str">
        <f>IF(Tabla46[[#This Row],[ID RIESGO]]="","",IF(Tabla46[[#This Row],[RESPONSABLE DEL CONTROL (CARGO)]]="",0,20))</f>
        <v/>
      </c>
      <c r="P87" s="345">
        <f>IF(Tabla46[[#This Row],[PERIODICIDAD DE EJECUCIÓN DEL CONTROL]]="",0,20)</f>
        <v>0</v>
      </c>
      <c r="Q8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7" s="345" t="str">
        <f>IF(ISTEXT(Tabla46[[#This Row],[VALOR EVALUACION DISENO]]),"",IF(Tabla46[[#This Row],[VALOR EVALUACION DISENO]]&gt;96,DATOS!$AV$21,IF(Tabla46[[#This Row],[VALOR EVALUACION DISENO]]&gt;=86,DATOS!$AV$22,DATOS!$AV$23)))</f>
        <v/>
      </c>
      <c r="S87" s="352"/>
      <c r="T87" s="345" t="str">
        <f>IFERROR(VLOOKUP(Tabla46[[#This Row],[% DE CUMPLIMIENTO DE LA EJECUCION DEL CONTROL]],DATOS!$AS$38:$AT$40,2,0),"")</f>
        <v/>
      </c>
      <c r="U87" s="353" t="str">
        <f>IF(Tabla46[[#This Row],[RESULTADO EVALUACIÓN DEL DISEÑO DEL CONTROL]]="","",SUMIFS(DATOS!$AT$49:$AT$57,DATOS!$AR$49:$AR$57,Tabla46[[#This Row],[RESULTADO EVALUACIÓN DEL DISEÑO DEL CONTROL]],DATOS!$AS$49:$AS$57,Tabla46[[#This Row],[RESULTADO EVALUACION DE LA EJECUCION]]))</f>
        <v/>
      </c>
    </row>
    <row r="88" spans="1:21" ht="15" customHeight="1" x14ac:dyDescent="0.25">
      <c r="A88" s="3"/>
      <c r="B88" s="2"/>
      <c r="C88" s="2"/>
      <c r="D88" s="72"/>
      <c r="E88" s="4"/>
      <c r="F88" s="345"/>
      <c r="G88" s="352" t="str">
        <f>IFERROR(VLOOKUP(Tabla46[[#This Row],[ID RIESGO]],'1. IDENTIFICACION DEL RIESGO'!$AB$27:$AL$38,11,0),"")</f>
        <v/>
      </c>
      <c r="H88" s="173"/>
      <c r="I88" s="173"/>
      <c r="J88" s="173"/>
      <c r="K88" s="173"/>
      <c r="L88" s="175"/>
      <c r="M88" s="345"/>
      <c r="N88" s="173" t="str">
        <f>IF(Tabla46[[#This Row],[ID RIESGO]]="","",IF(Tabla46[[#This Row],[DESCRIPCION DEL CONTROL]]="",0,15))</f>
        <v/>
      </c>
      <c r="O88" s="169" t="str">
        <f>IF(Tabla46[[#This Row],[ID RIESGO]]="","",IF(Tabla46[[#This Row],[RESPONSABLE DEL CONTROL (CARGO)]]="",0,20))</f>
        <v/>
      </c>
      <c r="P88" s="345">
        <f>IF(Tabla46[[#This Row],[PERIODICIDAD DE EJECUCIÓN DEL CONTROL]]="",0,20)</f>
        <v>0</v>
      </c>
      <c r="Q8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8" s="345" t="str">
        <f>IF(ISTEXT(Tabla46[[#This Row],[VALOR EVALUACION DISENO]]),"",IF(Tabla46[[#This Row],[VALOR EVALUACION DISENO]]&gt;96,DATOS!$AV$21,IF(Tabla46[[#This Row],[VALOR EVALUACION DISENO]]&gt;=86,DATOS!$AV$22,DATOS!$AV$23)))</f>
        <v/>
      </c>
      <c r="S88" s="352"/>
      <c r="T88" s="345" t="str">
        <f>IFERROR(VLOOKUP(Tabla46[[#This Row],[% DE CUMPLIMIENTO DE LA EJECUCION DEL CONTROL]],DATOS!$AS$38:$AT$40,2,0),"")</f>
        <v/>
      </c>
      <c r="U88" s="353" t="str">
        <f>IF(Tabla46[[#This Row],[RESULTADO EVALUACIÓN DEL DISEÑO DEL CONTROL]]="","",SUMIFS(DATOS!$AT$49:$AT$57,DATOS!$AR$49:$AR$57,Tabla46[[#This Row],[RESULTADO EVALUACIÓN DEL DISEÑO DEL CONTROL]],DATOS!$AS$49:$AS$57,Tabla46[[#This Row],[RESULTADO EVALUACION DE LA EJECUCION]]))</f>
        <v/>
      </c>
    </row>
    <row r="89" spans="1:21" ht="15" customHeight="1" x14ac:dyDescent="0.25">
      <c r="A89" s="3"/>
      <c r="B89" s="2"/>
      <c r="C89" s="2"/>
      <c r="D89" s="72"/>
      <c r="E89" s="4"/>
      <c r="F89" s="345"/>
      <c r="G89" s="352" t="str">
        <f>IFERROR(VLOOKUP(Tabla46[[#This Row],[ID RIESGO]],'1. IDENTIFICACION DEL RIESGO'!$AB$27:$AL$38,11,0),"")</f>
        <v/>
      </c>
      <c r="H89" s="173"/>
      <c r="I89" s="173"/>
      <c r="J89" s="173"/>
      <c r="K89" s="173"/>
      <c r="L89" s="175"/>
      <c r="M89" s="345"/>
      <c r="N89" s="173" t="str">
        <f>IF(Tabla46[[#This Row],[ID RIESGO]]="","",IF(Tabla46[[#This Row],[DESCRIPCION DEL CONTROL]]="",0,15))</f>
        <v/>
      </c>
      <c r="O89" s="169" t="str">
        <f>IF(Tabla46[[#This Row],[ID RIESGO]]="","",IF(Tabla46[[#This Row],[RESPONSABLE DEL CONTROL (CARGO)]]="",0,20))</f>
        <v/>
      </c>
      <c r="P89" s="345">
        <f>IF(Tabla46[[#This Row],[PERIODICIDAD DE EJECUCIÓN DEL CONTROL]]="",0,20)</f>
        <v>0</v>
      </c>
      <c r="Q8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9" s="345" t="str">
        <f>IF(ISTEXT(Tabla46[[#This Row],[VALOR EVALUACION DISENO]]),"",IF(Tabla46[[#This Row],[VALOR EVALUACION DISENO]]&gt;96,DATOS!$AV$21,IF(Tabla46[[#This Row],[VALOR EVALUACION DISENO]]&gt;=86,DATOS!$AV$22,DATOS!$AV$23)))</f>
        <v/>
      </c>
      <c r="S89" s="352"/>
      <c r="T89" s="345" t="str">
        <f>IFERROR(VLOOKUP(Tabla46[[#This Row],[% DE CUMPLIMIENTO DE LA EJECUCION DEL CONTROL]],DATOS!$AS$38:$AT$40,2,0),"")</f>
        <v/>
      </c>
      <c r="U89" s="353" t="str">
        <f>IF(Tabla46[[#This Row],[RESULTADO EVALUACIÓN DEL DISEÑO DEL CONTROL]]="","",SUMIFS(DATOS!$AT$49:$AT$57,DATOS!$AR$49:$AR$57,Tabla46[[#This Row],[RESULTADO EVALUACIÓN DEL DISEÑO DEL CONTROL]],DATOS!$AS$49:$AS$57,Tabla46[[#This Row],[RESULTADO EVALUACION DE LA EJECUCION]]))</f>
        <v/>
      </c>
    </row>
    <row r="90" spans="1:21" ht="15" customHeight="1" x14ac:dyDescent="0.25">
      <c r="A90" s="3"/>
      <c r="B90" s="2"/>
      <c r="C90" s="2"/>
      <c r="D90" s="72"/>
      <c r="E90" s="4"/>
      <c r="F90" s="345"/>
      <c r="G90" s="352" t="str">
        <f>IFERROR(VLOOKUP(Tabla46[[#This Row],[ID RIESGO]],'1. IDENTIFICACION DEL RIESGO'!$AB$27:$AL$38,11,0),"")</f>
        <v/>
      </c>
      <c r="H90" s="173"/>
      <c r="I90" s="173"/>
      <c r="J90" s="173"/>
      <c r="K90" s="173"/>
      <c r="L90" s="175"/>
      <c r="M90" s="345"/>
      <c r="N90" s="173" t="str">
        <f>IF(Tabla46[[#This Row],[ID RIESGO]]="","",IF(Tabla46[[#This Row],[DESCRIPCION DEL CONTROL]]="",0,15))</f>
        <v/>
      </c>
      <c r="O90" s="169" t="str">
        <f>IF(Tabla46[[#This Row],[ID RIESGO]]="","",IF(Tabla46[[#This Row],[RESPONSABLE DEL CONTROL (CARGO)]]="",0,20))</f>
        <v/>
      </c>
      <c r="P90" s="345">
        <f>IF(Tabla46[[#This Row],[PERIODICIDAD DE EJECUCIÓN DEL CONTROL]]="",0,20)</f>
        <v>0</v>
      </c>
      <c r="Q9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0" s="345" t="str">
        <f>IF(ISTEXT(Tabla46[[#This Row],[VALOR EVALUACION DISENO]]),"",IF(Tabla46[[#This Row],[VALOR EVALUACION DISENO]]&gt;96,DATOS!$AV$21,IF(Tabla46[[#This Row],[VALOR EVALUACION DISENO]]&gt;=86,DATOS!$AV$22,DATOS!$AV$23)))</f>
        <v/>
      </c>
      <c r="S90" s="352"/>
      <c r="T90" s="345" t="str">
        <f>IFERROR(VLOOKUP(Tabla46[[#This Row],[% DE CUMPLIMIENTO DE LA EJECUCION DEL CONTROL]],DATOS!$AS$38:$AT$40,2,0),"")</f>
        <v/>
      </c>
      <c r="U90" s="353" t="str">
        <f>IF(Tabla46[[#This Row],[RESULTADO EVALUACIÓN DEL DISEÑO DEL CONTROL]]="","",SUMIFS(DATOS!$AT$49:$AT$57,DATOS!$AR$49:$AR$57,Tabla46[[#This Row],[RESULTADO EVALUACIÓN DEL DISEÑO DEL CONTROL]],DATOS!$AS$49:$AS$57,Tabla46[[#This Row],[RESULTADO EVALUACION DE LA EJECUCION]]))</f>
        <v/>
      </c>
    </row>
    <row r="91" spans="1:21" ht="15" customHeight="1" x14ac:dyDescent="0.25">
      <c r="A91" s="3"/>
      <c r="B91" s="2"/>
      <c r="C91" s="2"/>
      <c r="D91" s="72"/>
      <c r="E91" s="4"/>
      <c r="F91" s="345"/>
      <c r="G91" s="352" t="str">
        <f>IFERROR(VLOOKUP(Tabla46[[#This Row],[ID RIESGO]],'1. IDENTIFICACION DEL RIESGO'!$AB$27:$AL$38,11,0),"")</f>
        <v/>
      </c>
      <c r="H91" s="173"/>
      <c r="I91" s="173"/>
      <c r="J91" s="173"/>
      <c r="K91" s="173"/>
      <c r="L91" s="175"/>
      <c r="M91" s="345"/>
      <c r="N91" s="173" t="str">
        <f>IF(Tabla46[[#This Row],[ID RIESGO]]="","",IF(Tabla46[[#This Row],[DESCRIPCION DEL CONTROL]]="",0,15))</f>
        <v/>
      </c>
      <c r="O91" s="169" t="str">
        <f>IF(Tabla46[[#This Row],[ID RIESGO]]="","",IF(Tabla46[[#This Row],[RESPONSABLE DEL CONTROL (CARGO)]]="",0,20))</f>
        <v/>
      </c>
      <c r="P91" s="345">
        <f>IF(Tabla46[[#This Row],[PERIODICIDAD DE EJECUCIÓN DEL CONTROL]]="",0,20)</f>
        <v>0</v>
      </c>
      <c r="Q9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1" s="345" t="str">
        <f>IF(ISTEXT(Tabla46[[#This Row],[VALOR EVALUACION DISENO]]),"",IF(Tabla46[[#This Row],[VALOR EVALUACION DISENO]]&gt;96,DATOS!$AV$21,IF(Tabla46[[#This Row],[VALOR EVALUACION DISENO]]&gt;=86,DATOS!$AV$22,DATOS!$AV$23)))</f>
        <v/>
      </c>
      <c r="S91" s="352"/>
      <c r="T91" s="345" t="str">
        <f>IFERROR(VLOOKUP(Tabla46[[#This Row],[% DE CUMPLIMIENTO DE LA EJECUCION DEL CONTROL]],DATOS!$AS$38:$AT$40,2,0),"")</f>
        <v/>
      </c>
      <c r="U91" s="353" t="str">
        <f>IF(Tabla46[[#This Row],[RESULTADO EVALUACIÓN DEL DISEÑO DEL CONTROL]]="","",SUMIFS(DATOS!$AT$49:$AT$57,DATOS!$AR$49:$AR$57,Tabla46[[#This Row],[RESULTADO EVALUACIÓN DEL DISEÑO DEL CONTROL]],DATOS!$AS$49:$AS$57,Tabla46[[#This Row],[RESULTADO EVALUACION DE LA EJECUCION]]))</f>
        <v/>
      </c>
    </row>
    <row r="92" spans="1:21" ht="15" customHeight="1" x14ac:dyDescent="0.25">
      <c r="A92" s="3"/>
      <c r="B92" s="2"/>
      <c r="C92" s="2"/>
      <c r="D92" s="72"/>
      <c r="E92" s="4"/>
      <c r="F92" s="345"/>
      <c r="G92" s="352" t="str">
        <f>IFERROR(VLOOKUP(Tabla46[[#This Row],[ID RIESGO]],'1. IDENTIFICACION DEL RIESGO'!$AB$27:$AL$38,11,0),"")</f>
        <v/>
      </c>
      <c r="H92" s="173"/>
      <c r="I92" s="173"/>
      <c r="J92" s="173"/>
      <c r="K92" s="173"/>
      <c r="L92" s="175"/>
      <c r="M92" s="345"/>
      <c r="N92" s="173" t="str">
        <f>IF(Tabla46[[#This Row],[ID RIESGO]]="","",IF(Tabla46[[#This Row],[DESCRIPCION DEL CONTROL]]="",0,15))</f>
        <v/>
      </c>
      <c r="O92" s="169" t="str">
        <f>IF(Tabla46[[#This Row],[ID RIESGO]]="","",IF(Tabla46[[#This Row],[RESPONSABLE DEL CONTROL (CARGO)]]="",0,20))</f>
        <v/>
      </c>
      <c r="P92" s="345">
        <f>IF(Tabla46[[#This Row],[PERIODICIDAD DE EJECUCIÓN DEL CONTROL]]="",0,20)</f>
        <v>0</v>
      </c>
      <c r="Q9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2" s="345" t="str">
        <f>IF(ISTEXT(Tabla46[[#This Row],[VALOR EVALUACION DISENO]]),"",IF(Tabla46[[#This Row],[VALOR EVALUACION DISENO]]&gt;96,DATOS!$AV$21,IF(Tabla46[[#This Row],[VALOR EVALUACION DISENO]]&gt;=86,DATOS!$AV$22,DATOS!$AV$23)))</f>
        <v/>
      </c>
      <c r="S92" s="352"/>
      <c r="T92" s="345" t="str">
        <f>IFERROR(VLOOKUP(Tabla46[[#This Row],[% DE CUMPLIMIENTO DE LA EJECUCION DEL CONTROL]],DATOS!$AS$38:$AT$40,2,0),"")</f>
        <v/>
      </c>
      <c r="U92" s="353" t="str">
        <f>IF(Tabla46[[#This Row],[RESULTADO EVALUACIÓN DEL DISEÑO DEL CONTROL]]="","",SUMIFS(DATOS!$AT$49:$AT$57,DATOS!$AR$49:$AR$57,Tabla46[[#This Row],[RESULTADO EVALUACIÓN DEL DISEÑO DEL CONTROL]],DATOS!$AS$49:$AS$57,Tabla46[[#This Row],[RESULTADO EVALUACION DE LA EJECUCION]]))</f>
        <v/>
      </c>
    </row>
    <row r="93" spans="1:21" ht="15" customHeight="1" x14ac:dyDescent="0.25">
      <c r="A93" s="3"/>
      <c r="B93" s="2"/>
      <c r="C93" s="2"/>
      <c r="D93" s="72"/>
      <c r="E93" s="4"/>
      <c r="F93" s="345"/>
      <c r="G93" s="352" t="str">
        <f>IFERROR(VLOOKUP(Tabla46[[#This Row],[ID RIESGO]],'1. IDENTIFICACION DEL RIESGO'!$AB$27:$AL$38,11,0),"")</f>
        <v/>
      </c>
      <c r="H93" s="173"/>
      <c r="I93" s="173"/>
      <c r="J93" s="173"/>
      <c r="K93" s="173"/>
      <c r="L93" s="175"/>
      <c r="M93" s="345"/>
      <c r="N93" s="173" t="str">
        <f>IF(Tabla46[[#This Row],[ID RIESGO]]="","",IF(Tabla46[[#This Row],[DESCRIPCION DEL CONTROL]]="",0,15))</f>
        <v/>
      </c>
      <c r="O93" s="169" t="str">
        <f>IF(Tabla46[[#This Row],[ID RIESGO]]="","",IF(Tabla46[[#This Row],[RESPONSABLE DEL CONTROL (CARGO)]]="",0,20))</f>
        <v/>
      </c>
      <c r="P93" s="345">
        <f>IF(Tabla46[[#This Row],[PERIODICIDAD DE EJECUCIÓN DEL CONTROL]]="",0,20)</f>
        <v>0</v>
      </c>
      <c r="Q9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3" s="345" t="str">
        <f>IF(ISTEXT(Tabla46[[#This Row],[VALOR EVALUACION DISENO]]),"",IF(Tabla46[[#This Row],[VALOR EVALUACION DISENO]]&gt;96,DATOS!$AV$21,IF(Tabla46[[#This Row],[VALOR EVALUACION DISENO]]&gt;=86,DATOS!$AV$22,DATOS!$AV$23)))</f>
        <v/>
      </c>
      <c r="S93" s="352"/>
      <c r="T93" s="345" t="str">
        <f>IFERROR(VLOOKUP(Tabla46[[#This Row],[% DE CUMPLIMIENTO DE LA EJECUCION DEL CONTROL]],DATOS!$AS$38:$AT$40,2,0),"")</f>
        <v/>
      </c>
      <c r="U93" s="353" t="str">
        <f>IF(Tabla46[[#This Row],[RESULTADO EVALUACIÓN DEL DISEÑO DEL CONTROL]]="","",SUMIFS(DATOS!$AT$49:$AT$57,DATOS!$AR$49:$AR$57,Tabla46[[#This Row],[RESULTADO EVALUACIÓN DEL DISEÑO DEL CONTROL]],DATOS!$AS$49:$AS$57,Tabla46[[#This Row],[RESULTADO EVALUACION DE LA EJECUCION]]))</f>
        <v/>
      </c>
    </row>
    <row r="94" spans="1:21" ht="15" customHeight="1" x14ac:dyDescent="0.25">
      <c r="A94" s="3"/>
      <c r="B94" s="2"/>
      <c r="C94" s="2"/>
      <c r="D94" s="72"/>
      <c r="E94" s="4"/>
      <c r="F94" s="345"/>
      <c r="G94" s="352" t="str">
        <f>IFERROR(VLOOKUP(Tabla46[[#This Row],[ID RIESGO]],'1. IDENTIFICACION DEL RIESGO'!$AB$27:$AL$38,11,0),"")</f>
        <v/>
      </c>
      <c r="H94" s="173"/>
      <c r="I94" s="173"/>
      <c r="J94" s="173"/>
      <c r="K94" s="173"/>
      <c r="L94" s="175"/>
      <c r="M94" s="345"/>
      <c r="N94" s="173" t="str">
        <f>IF(Tabla46[[#This Row],[ID RIESGO]]="","",IF(Tabla46[[#This Row],[DESCRIPCION DEL CONTROL]]="",0,15))</f>
        <v/>
      </c>
      <c r="O94" s="169" t="str">
        <f>IF(Tabla46[[#This Row],[ID RIESGO]]="","",IF(Tabla46[[#This Row],[RESPONSABLE DEL CONTROL (CARGO)]]="",0,20))</f>
        <v/>
      </c>
      <c r="P94" s="345">
        <f>IF(Tabla46[[#This Row],[PERIODICIDAD DE EJECUCIÓN DEL CONTROL]]="",0,20)</f>
        <v>0</v>
      </c>
      <c r="Q9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4" s="345" t="str">
        <f>IF(ISTEXT(Tabla46[[#This Row],[VALOR EVALUACION DISENO]]),"",IF(Tabla46[[#This Row],[VALOR EVALUACION DISENO]]&gt;96,DATOS!$AV$21,IF(Tabla46[[#This Row],[VALOR EVALUACION DISENO]]&gt;=86,DATOS!$AV$22,DATOS!$AV$23)))</f>
        <v/>
      </c>
      <c r="S94" s="352"/>
      <c r="T94" s="345" t="str">
        <f>IFERROR(VLOOKUP(Tabla46[[#This Row],[% DE CUMPLIMIENTO DE LA EJECUCION DEL CONTROL]],DATOS!$AS$38:$AT$40,2,0),"")</f>
        <v/>
      </c>
      <c r="U94" s="353" t="str">
        <f>IF(Tabla46[[#This Row],[RESULTADO EVALUACIÓN DEL DISEÑO DEL CONTROL]]="","",SUMIFS(DATOS!$AT$49:$AT$57,DATOS!$AR$49:$AR$57,Tabla46[[#This Row],[RESULTADO EVALUACIÓN DEL DISEÑO DEL CONTROL]],DATOS!$AS$49:$AS$57,Tabla46[[#This Row],[RESULTADO EVALUACION DE LA EJECUCION]]))</f>
        <v/>
      </c>
    </row>
    <row r="95" spans="1:21" ht="15" customHeight="1" x14ac:dyDescent="0.25">
      <c r="A95" s="3"/>
      <c r="B95" s="2"/>
      <c r="C95" s="2"/>
      <c r="D95" s="72"/>
      <c r="E95" s="4"/>
      <c r="F95" s="345"/>
      <c r="G95" s="352" t="str">
        <f>IFERROR(VLOOKUP(Tabla46[[#This Row],[ID RIESGO]],'1. IDENTIFICACION DEL RIESGO'!$AB$27:$AL$38,11,0),"")</f>
        <v/>
      </c>
      <c r="H95" s="173"/>
      <c r="I95" s="173"/>
      <c r="J95" s="173"/>
      <c r="K95" s="173"/>
      <c r="L95" s="175"/>
      <c r="M95" s="345"/>
      <c r="N95" s="173" t="str">
        <f>IF(Tabla46[[#This Row],[ID RIESGO]]="","",IF(Tabla46[[#This Row],[DESCRIPCION DEL CONTROL]]="",0,15))</f>
        <v/>
      </c>
      <c r="O95" s="169" t="str">
        <f>IF(Tabla46[[#This Row],[ID RIESGO]]="","",IF(Tabla46[[#This Row],[RESPONSABLE DEL CONTROL (CARGO)]]="",0,20))</f>
        <v/>
      </c>
      <c r="P95" s="345">
        <f>IF(Tabla46[[#This Row],[PERIODICIDAD DE EJECUCIÓN DEL CONTROL]]="",0,20)</f>
        <v>0</v>
      </c>
      <c r="Q9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5" s="345" t="str">
        <f>IF(ISTEXT(Tabla46[[#This Row],[VALOR EVALUACION DISENO]]),"",IF(Tabla46[[#This Row],[VALOR EVALUACION DISENO]]&gt;96,DATOS!$AV$21,IF(Tabla46[[#This Row],[VALOR EVALUACION DISENO]]&gt;=86,DATOS!$AV$22,DATOS!$AV$23)))</f>
        <v/>
      </c>
      <c r="S95" s="352"/>
      <c r="T95" s="345" t="str">
        <f>IFERROR(VLOOKUP(Tabla46[[#This Row],[% DE CUMPLIMIENTO DE LA EJECUCION DEL CONTROL]],DATOS!$AS$38:$AT$40,2,0),"")</f>
        <v/>
      </c>
      <c r="U95" s="353" t="str">
        <f>IF(Tabla46[[#This Row],[RESULTADO EVALUACIÓN DEL DISEÑO DEL CONTROL]]="","",SUMIFS(DATOS!$AT$49:$AT$57,DATOS!$AR$49:$AR$57,Tabla46[[#This Row],[RESULTADO EVALUACIÓN DEL DISEÑO DEL CONTROL]],DATOS!$AS$49:$AS$57,Tabla46[[#This Row],[RESULTADO EVALUACION DE LA EJECUCION]]))</f>
        <v/>
      </c>
    </row>
    <row r="96" spans="1:21" ht="15" customHeight="1" x14ac:dyDescent="0.25">
      <c r="A96" s="3"/>
      <c r="B96" s="2"/>
      <c r="C96" s="2"/>
      <c r="D96" s="72"/>
      <c r="E96" s="4"/>
      <c r="F96" s="345"/>
      <c r="G96" s="352" t="str">
        <f>IFERROR(VLOOKUP(Tabla46[[#This Row],[ID RIESGO]],'1. IDENTIFICACION DEL RIESGO'!$AB$27:$AL$38,11,0),"")</f>
        <v/>
      </c>
      <c r="H96" s="173"/>
      <c r="I96" s="173"/>
      <c r="J96" s="173"/>
      <c r="K96" s="173"/>
      <c r="L96" s="175"/>
      <c r="M96" s="345"/>
      <c r="N96" s="173" t="str">
        <f>IF(Tabla46[[#This Row],[ID RIESGO]]="","",IF(Tabla46[[#This Row],[DESCRIPCION DEL CONTROL]]="",0,15))</f>
        <v/>
      </c>
      <c r="O96" s="169" t="str">
        <f>IF(Tabla46[[#This Row],[ID RIESGO]]="","",IF(Tabla46[[#This Row],[RESPONSABLE DEL CONTROL (CARGO)]]="",0,20))</f>
        <v/>
      </c>
      <c r="P96" s="345">
        <f>IF(Tabla46[[#This Row],[PERIODICIDAD DE EJECUCIÓN DEL CONTROL]]="",0,20)</f>
        <v>0</v>
      </c>
      <c r="Q9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6" s="345" t="str">
        <f>IF(ISTEXT(Tabla46[[#This Row],[VALOR EVALUACION DISENO]]),"",IF(Tabla46[[#This Row],[VALOR EVALUACION DISENO]]&gt;96,DATOS!$AV$21,IF(Tabla46[[#This Row],[VALOR EVALUACION DISENO]]&gt;=86,DATOS!$AV$22,DATOS!$AV$23)))</f>
        <v/>
      </c>
      <c r="S96" s="352"/>
      <c r="T96" s="345" t="str">
        <f>IFERROR(VLOOKUP(Tabla46[[#This Row],[% DE CUMPLIMIENTO DE LA EJECUCION DEL CONTROL]],DATOS!$AS$38:$AT$40,2,0),"")</f>
        <v/>
      </c>
      <c r="U96" s="353" t="str">
        <f>IF(Tabla46[[#This Row],[RESULTADO EVALUACIÓN DEL DISEÑO DEL CONTROL]]="","",SUMIFS(DATOS!$AT$49:$AT$57,DATOS!$AR$49:$AR$57,Tabla46[[#This Row],[RESULTADO EVALUACIÓN DEL DISEÑO DEL CONTROL]],DATOS!$AS$49:$AS$57,Tabla46[[#This Row],[RESULTADO EVALUACION DE LA EJECUCION]]))</f>
        <v/>
      </c>
    </row>
    <row r="97" spans="1:21" ht="15" customHeight="1" x14ac:dyDescent="0.25">
      <c r="A97" s="3"/>
      <c r="B97" s="2"/>
      <c r="C97" s="2"/>
      <c r="D97" s="72"/>
      <c r="E97" s="4"/>
      <c r="F97" s="345"/>
      <c r="G97" s="352" t="str">
        <f>IFERROR(VLOOKUP(Tabla46[[#This Row],[ID RIESGO]],'1. IDENTIFICACION DEL RIESGO'!$AB$27:$AL$38,11,0),"")</f>
        <v/>
      </c>
      <c r="H97" s="173"/>
      <c r="I97" s="173"/>
      <c r="J97" s="173"/>
      <c r="K97" s="173"/>
      <c r="L97" s="175"/>
      <c r="M97" s="345"/>
      <c r="N97" s="173" t="str">
        <f>IF(Tabla46[[#This Row],[ID RIESGO]]="","",IF(Tabla46[[#This Row],[DESCRIPCION DEL CONTROL]]="",0,15))</f>
        <v/>
      </c>
      <c r="O97" s="169" t="str">
        <f>IF(Tabla46[[#This Row],[ID RIESGO]]="","",IF(Tabla46[[#This Row],[RESPONSABLE DEL CONTROL (CARGO)]]="",0,20))</f>
        <v/>
      </c>
      <c r="P97" s="345">
        <f>IF(Tabla46[[#This Row],[PERIODICIDAD DE EJECUCIÓN DEL CONTROL]]="",0,20)</f>
        <v>0</v>
      </c>
      <c r="Q9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7" s="345" t="str">
        <f>IF(ISTEXT(Tabla46[[#This Row],[VALOR EVALUACION DISENO]]),"",IF(Tabla46[[#This Row],[VALOR EVALUACION DISENO]]&gt;96,DATOS!$AV$21,IF(Tabla46[[#This Row],[VALOR EVALUACION DISENO]]&gt;=86,DATOS!$AV$22,DATOS!$AV$23)))</f>
        <v/>
      </c>
      <c r="S97" s="352"/>
      <c r="T97" s="345" t="str">
        <f>IFERROR(VLOOKUP(Tabla46[[#This Row],[% DE CUMPLIMIENTO DE LA EJECUCION DEL CONTROL]],DATOS!$AS$38:$AT$40,2,0),"")</f>
        <v/>
      </c>
      <c r="U97" s="353" t="str">
        <f>IF(Tabla46[[#This Row],[RESULTADO EVALUACIÓN DEL DISEÑO DEL CONTROL]]="","",SUMIFS(DATOS!$AT$49:$AT$57,DATOS!$AR$49:$AR$57,Tabla46[[#This Row],[RESULTADO EVALUACIÓN DEL DISEÑO DEL CONTROL]],DATOS!$AS$49:$AS$57,Tabla46[[#This Row],[RESULTADO EVALUACION DE LA EJECUCION]]))</f>
        <v/>
      </c>
    </row>
    <row r="98" spans="1:21" ht="15" customHeight="1" x14ac:dyDescent="0.25">
      <c r="A98" s="3"/>
      <c r="B98" s="2"/>
      <c r="C98" s="2"/>
      <c r="D98" s="72"/>
      <c r="E98" s="4"/>
      <c r="F98" s="345"/>
      <c r="G98" s="352" t="str">
        <f>IFERROR(VLOOKUP(Tabla46[[#This Row],[ID RIESGO]],'1. IDENTIFICACION DEL RIESGO'!$AB$27:$AL$38,11,0),"")</f>
        <v/>
      </c>
      <c r="H98" s="173"/>
      <c r="I98" s="173"/>
      <c r="J98" s="173"/>
      <c r="K98" s="173"/>
      <c r="L98" s="175"/>
      <c r="M98" s="345"/>
      <c r="N98" s="173" t="str">
        <f>IF(Tabla46[[#This Row],[ID RIESGO]]="","",IF(Tabla46[[#This Row],[DESCRIPCION DEL CONTROL]]="",0,15))</f>
        <v/>
      </c>
      <c r="O98" s="169" t="str">
        <f>IF(Tabla46[[#This Row],[ID RIESGO]]="","",IF(Tabla46[[#This Row],[RESPONSABLE DEL CONTROL (CARGO)]]="",0,20))</f>
        <v/>
      </c>
      <c r="P98" s="345">
        <f>IF(Tabla46[[#This Row],[PERIODICIDAD DE EJECUCIÓN DEL CONTROL]]="",0,20)</f>
        <v>0</v>
      </c>
      <c r="Q9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8" s="345" t="str">
        <f>IF(ISTEXT(Tabla46[[#This Row],[VALOR EVALUACION DISENO]]),"",IF(Tabla46[[#This Row],[VALOR EVALUACION DISENO]]&gt;96,DATOS!$AV$21,IF(Tabla46[[#This Row],[VALOR EVALUACION DISENO]]&gt;=86,DATOS!$AV$22,DATOS!$AV$23)))</f>
        <v/>
      </c>
      <c r="S98" s="352"/>
      <c r="T98" s="345" t="str">
        <f>IFERROR(VLOOKUP(Tabla46[[#This Row],[% DE CUMPLIMIENTO DE LA EJECUCION DEL CONTROL]],DATOS!$AS$38:$AT$40,2,0),"")</f>
        <v/>
      </c>
      <c r="U98" s="353" t="str">
        <f>IF(Tabla46[[#This Row],[RESULTADO EVALUACIÓN DEL DISEÑO DEL CONTROL]]="","",SUMIFS(DATOS!$AT$49:$AT$57,DATOS!$AR$49:$AR$57,Tabla46[[#This Row],[RESULTADO EVALUACIÓN DEL DISEÑO DEL CONTROL]],DATOS!$AS$49:$AS$57,Tabla46[[#This Row],[RESULTADO EVALUACION DE LA EJECUCION]]))</f>
        <v/>
      </c>
    </row>
    <row r="99" spans="1:21" ht="15" customHeight="1" x14ac:dyDescent="0.25">
      <c r="A99" s="3"/>
      <c r="B99" s="2"/>
      <c r="C99" s="2"/>
      <c r="D99" s="72"/>
      <c r="E99" s="4"/>
      <c r="F99" s="345"/>
      <c r="G99" s="352" t="str">
        <f>IFERROR(VLOOKUP(Tabla46[[#This Row],[ID RIESGO]],'1. IDENTIFICACION DEL RIESGO'!$AB$27:$AL$38,11,0),"")</f>
        <v/>
      </c>
      <c r="H99" s="173"/>
      <c r="I99" s="173"/>
      <c r="J99" s="173"/>
      <c r="K99" s="173"/>
      <c r="L99" s="175"/>
      <c r="M99" s="345"/>
      <c r="N99" s="173" t="str">
        <f>IF(Tabla46[[#This Row],[ID RIESGO]]="","",IF(Tabla46[[#This Row],[DESCRIPCION DEL CONTROL]]="",0,15))</f>
        <v/>
      </c>
      <c r="O99" s="169" t="str">
        <f>IF(Tabla46[[#This Row],[ID RIESGO]]="","",IF(Tabla46[[#This Row],[RESPONSABLE DEL CONTROL (CARGO)]]="",0,20))</f>
        <v/>
      </c>
      <c r="P99" s="345">
        <f>IF(Tabla46[[#This Row],[PERIODICIDAD DE EJECUCIÓN DEL CONTROL]]="",0,20)</f>
        <v>0</v>
      </c>
      <c r="Q9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9" s="345" t="str">
        <f>IF(ISTEXT(Tabla46[[#This Row],[VALOR EVALUACION DISENO]]),"",IF(Tabla46[[#This Row],[VALOR EVALUACION DISENO]]&gt;96,DATOS!$AV$21,IF(Tabla46[[#This Row],[VALOR EVALUACION DISENO]]&gt;=86,DATOS!$AV$22,DATOS!$AV$23)))</f>
        <v/>
      </c>
      <c r="S99" s="352"/>
      <c r="T99" s="345" t="str">
        <f>IFERROR(VLOOKUP(Tabla46[[#This Row],[% DE CUMPLIMIENTO DE LA EJECUCION DEL CONTROL]],DATOS!$AS$38:$AT$40,2,0),"")</f>
        <v/>
      </c>
      <c r="U99" s="353" t="str">
        <f>IF(Tabla46[[#This Row],[RESULTADO EVALUACIÓN DEL DISEÑO DEL CONTROL]]="","",SUMIFS(DATOS!$AT$49:$AT$57,DATOS!$AR$49:$AR$57,Tabla46[[#This Row],[RESULTADO EVALUACIÓN DEL DISEÑO DEL CONTROL]],DATOS!$AS$49:$AS$57,Tabla46[[#This Row],[RESULTADO EVALUACION DE LA EJECUCION]]))</f>
        <v/>
      </c>
    </row>
    <row r="100" spans="1:21" ht="15" customHeight="1" x14ac:dyDescent="0.25">
      <c r="A100" s="3"/>
      <c r="B100" s="2"/>
      <c r="C100" s="2"/>
      <c r="D100" s="72"/>
      <c r="E100" s="4"/>
      <c r="F100" s="345"/>
      <c r="G100" s="352" t="str">
        <f>IFERROR(VLOOKUP(Tabla46[[#This Row],[ID RIESGO]],'1. IDENTIFICACION DEL RIESGO'!$AB$27:$AL$38,11,0),"")</f>
        <v/>
      </c>
      <c r="H100" s="173"/>
      <c r="I100" s="173"/>
      <c r="J100" s="173"/>
      <c r="K100" s="173"/>
      <c r="L100" s="175"/>
      <c r="M100" s="345"/>
      <c r="N100" s="173" t="str">
        <f>IF(Tabla46[[#This Row],[ID RIESGO]]="","",IF(Tabla46[[#This Row],[DESCRIPCION DEL CONTROL]]="",0,15))</f>
        <v/>
      </c>
      <c r="O100" s="169" t="str">
        <f>IF(Tabla46[[#This Row],[ID RIESGO]]="","",IF(Tabla46[[#This Row],[RESPONSABLE DEL CONTROL (CARGO)]]="",0,20))</f>
        <v/>
      </c>
      <c r="P100" s="345">
        <f>IF(Tabla46[[#This Row],[PERIODICIDAD DE EJECUCIÓN DEL CONTROL]]="",0,20)</f>
        <v>0</v>
      </c>
      <c r="Q10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0" s="345" t="str">
        <f>IF(ISTEXT(Tabla46[[#This Row],[VALOR EVALUACION DISENO]]),"",IF(Tabla46[[#This Row],[VALOR EVALUACION DISENO]]&gt;96,DATOS!$AV$21,IF(Tabla46[[#This Row],[VALOR EVALUACION DISENO]]&gt;=86,DATOS!$AV$22,DATOS!$AV$23)))</f>
        <v/>
      </c>
      <c r="S100" s="352"/>
      <c r="T100" s="345" t="str">
        <f>IFERROR(VLOOKUP(Tabla46[[#This Row],[% DE CUMPLIMIENTO DE LA EJECUCION DEL CONTROL]],DATOS!$AS$38:$AT$40,2,0),"")</f>
        <v/>
      </c>
      <c r="U100" s="353" t="str">
        <f>IF(Tabla46[[#This Row],[RESULTADO EVALUACIÓN DEL DISEÑO DEL CONTROL]]="","",SUMIFS(DATOS!$AT$49:$AT$57,DATOS!$AR$49:$AR$57,Tabla46[[#This Row],[RESULTADO EVALUACIÓN DEL DISEÑO DEL CONTROL]],DATOS!$AS$49:$AS$57,Tabla46[[#This Row],[RESULTADO EVALUACION DE LA EJECUCION]]))</f>
        <v/>
      </c>
    </row>
    <row r="101" spans="1:21" ht="15" customHeight="1" x14ac:dyDescent="0.25">
      <c r="A101" s="3"/>
      <c r="B101" s="2"/>
      <c r="C101" s="2"/>
      <c r="D101" s="72"/>
      <c r="E101" s="4"/>
      <c r="F101" s="345"/>
      <c r="G101" s="352" t="str">
        <f>IFERROR(VLOOKUP(Tabla46[[#This Row],[ID RIESGO]],'1. IDENTIFICACION DEL RIESGO'!$AB$27:$AL$38,11,0),"")</f>
        <v/>
      </c>
      <c r="H101" s="173"/>
      <c r="I101" s="173"/>
      <c r="J101" s="173"/>
      <c r="K101" s="173"/>
      <c r="L101" s="175"/>
      <c r="M101" s="345"/>
      <c r="N101" s="173" t="str">
        <f>IF(Tabla46[[#This Row],[ID RIESGO]]="","",IF(Tabla46[[#This Row],[DESCRIPCION DEL CONTROL]]="",0,15))</f>
        <v/>
      </c>
      <c r="O101" s="169" t="str">
        <f>IF(Tabla46[[#This Row],[ID RIESGO]]="","",IF(Tabla46[[#This Row],[RESPONSABLE DEL CONTROL (CARGO)]]="",0,20))</f>
        <v/>
      </c>
      <c r="P101" s="345">
        <f>IF(Tabla46[[#This Row],[PERIODICIDAD DE EJECUCIÓN DEL CONTROL]]="",0,20)</f>
        <v>0</v>
      </c>
      <c r="Q10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1" s="345" t="str">
        <f>IF(ISTEXT(Tabla46[[#This Row],[VALOR EVALUACION DISENO]]),"",IF(Tabla46[[#This Row],[VALOR EVALUACION DISENO]]&gt;96,DATOS!$AV$21,IF(Tabla46[[#This Row],[VALOR EVALUACION DISENO]]&gt;=86,DATOS!$AV$22,DATOS!$AV$23)))</f>
        <v/>
      </c>
      <c r="S101" s="352"/>
      <c r="T101" s="345" t="str">
        <f>IFERROR(VLOOKUP(Tabla46[[#This Row],[% DE CUMPLIMIENTO DE LA EJECUCION DEL CONTROL]],DATOS!$AS$38:$AT$40,2,0),"")</f>
        <v/>
      </c>
      <c r="U101" s="353" t="str">
        <f>IF(Tabla46[[#This Row],[RESULTADO EVALUACIÓN DEL DISEÑO DEL CONTROL]]="","",SUMIFS(DATOS!$AT$49:$AT$57,DATOS!$AR$49:$AR$57,Tabla46[[#This Row],[RESULTADO EVALUACIÓN DEL DISEÑO DEL CONTROL]],DATOS!$AS$49:$AS$57,Tabla46[[#This Row],[RESULTADO EVALUACION DE LA EJECUCION]]))</f>
        <v/>
      </c>
    </row>
    <row r="102" spans="1:21" ht="15" customHeight="1" x14ac:dyDescent="0.25">
      <c r="A102" s="3"/>
      <c r="B102" s="2"/>
      <c r="C102" s="2"/>
      <c r="D102" s="72"/>
      <c r="E102" s="4"/>
      <c r="F102" s="345"/>
      <c r="G102" s="352" t="str">
        <f>IFERROR(VLOOKUP(Tabla46[[#This Row],[ID RIESGO]],'1. IDENTIFICACION DEL RIESGO'!$AB$27:$AL$38,11,0),"")</f>
        <v/>
      </c>
      <c r="H102" s="173"/>
      <c r="I102" s="173"/>
      <c r="J102" s="173"/>
      <c r="K102" s="173"/>
      <c r="L102" s="175"/>
      <c r="M102" s="345"/>
      <c r="N102" s="173" t="str">
        <f>IF(Tabla46[[#This Row],[ID RIESGO]]="","",IF(Tabla46[[#This Row],[DESCRIPCION DEL CONTROL]]="",0,15))</f>
        <v/>
      </c>
      <c r="O102" s="169" t="str">
        <f>IF(Tabla46[[#This Row],[ID RIESGO]]="","",IF(Tabla46[[#This Row],[RESPONSABLE DEL CONTROL (CARGO)]]="",0,20))</f>
        <v/>
      </c>
      <c r="P102" s="345">
        <f>IF(Tabla46[[#This Row],[PERIODICIDAD DE EJECUCIÓN DEL CONTROL]]="",0,20)</f>
        <v>0</v>
      </c>
      <c r="Q10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2" s="345" t="str">
        <f>IF(ISTEXT(Tabla46[[#This Row],[VALOR EVALUACION DISENO]]),"",IF(Tabla46[[#This Row],[VALOR EVALUACION DISENO]]&gt;96,DATOS!$AV$21,IF(Tabla46[[#This Row],[VALOR EVALUACION DISENO]]&gt;=86,DATOS!$AV$22,DATOS!$AV$23)))</f>
        <v/>
      </c>
      <c r="S102" s="352"/>
      <c r="T102" s="345" t="str">
        <f>IFERROR(VLOOKUP(Tabla46[[#This Row],[% DE CUMPLIMIENTO DE LA EJECUCION DEL CONTROL]],DATOS!$AS$38:$AT$40,2,0),"")</f>
        <v/>
      </c>
      <c r="U102" s="353" t="str">
        <f>IF(Tabla46[[#This Row],[RESULTADO EVALUACIÓN DEL DISEÑO DEL CONTROL]]="","",SUMIFS(DATOS!$AT$49:$AT$57,DATOS!$AR$49:$AR$57,Tabla46[[#This Row],[RESULTADO EVALUACIÓN DEL DISEÑO DEL CONTROL]],DATOS!$AS$49:$AS$57,Tabla46[[#This Row],[RESULTADO EVALUACION DE LA EJECUCION]]))</f>
        <v/>
      </c>
    </row>
    <row r="103" spans="1:21" ht="15" customHeight="1" x14ac:dyDescent="0.25">
      <c r="A103" s="3"/>
      <c r="B103" s="2"/>
      <c r="C103" s="2"/>
      <c r="D103" s="72"/>
      <c r="E103" s="4"/>
      <c r="F103" s="345"/>
      <c r="G103" s="352" t="str">
        <f>IFERROR(VLOOKUP(Tabla46[[#This Row],[ID RIESGO]],'1. IDENTIFICACION DEL RIESGO'!$AB$27:$AL$38,11,0),"")</f>
        <v/>
      </c>
      <c r="H103" s="173"/>
      <c r="I103" s="173"/>
      <c r="J103" s="173"/>
      <c r="K103" s="173"/>
      <c r="L103" s="175"/>
      <c r="M103" s="345"/>
      <c r="N103" s="173" t="str">
        <f>IF(Tabla46[[#This Row],[ID RIESGO]]="","",IF(Tabla46[[#This Row],[DESCRIPCION DEL CONTROL]]="",0,15))</f>
        <v/>
      </c>
      <c r="O103" s="169" t="str">
        <f>IF(Tabla46[[#This Row],[ID RIESGO]]="","",IF(Tabla46[[#This Row],[RESPONSABLE DEL CONTROL (CARGO)]]="",0,20))</f>
        <v/>
      </c>
      <c r="P103" s="345">
        <f>IF(Tabla46[[#This Row],[PERIODICIDAD DE EJECUCIÓN DEL CONTROL]]="",0,20)</f>
        <v>0</v>
      </c>
      <c r="Q10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3" s="345" t="str">
        <f>IF(ISTEXT(Tabla46[[#This Row],[VALOR EVALUACION DISENO]]),"",IF(Tabla46[[#This Row],[VALOR EVALUACION DISENO]]&gt;96,DATOS!$AV$21,IF(Tabla46[[#This Row],[VALOR EVALUACION DISENO]]&gt;=86,DATOS!$AV$22,DATOS!$AV$23)))</f>
        <v/>
      </c>
      <c r="S103" s="352"/>
      <c r="T103" s="345" t="str">
        <f>IFERROR(VLOOKUP(Tabla46[[#This Row],[% DE CUMPLIMIENTO DE LA EJECUCION DEL CONTROL]],DATOS!$AS$38:$AT$40,2,0),"")</f>
        <v/>
      </c>
      <c r="U103" s="353" t="str">
        <f>IF(Tabla46[[#This Row],[RESULTADO EVALUACIÓN DEL DISEÑO DEL CONTROL]]="","",SUMIFS(DATOS!$AT$49:$AT$57,DATOS!$AR$49:$AR$57,Tabla46[[#This Row],[RESULTADO EVALUACIÓN DEL DISEÑO DEL CONTROL]],DATOS!$AS$49:$AS$57,Tabla46[[#This Row],[RESULTADO EVALUACION DE LA EJECUCION]]))</f>
        <v/>
      </c>
    </row>
    <row r="104" spans="1:21" ht="15" customHeight="1" x14ac:dyDescent="0.25">
      <c r="A104" s="3"/>
      <c r="B104" s="2"/>
      <c r="C104" s="2"/>
      <c r="D104" s="72"/>
      <c r="E104" s="4"/>
      <c r="F104" s="345"/>
      <c r="G104" s="352" t="str">
        <f>IFERROR(VLOOKUP(Tabla46[[#This Row],[ID RIESGO]],'1. IDENTIFICACION DEL RIESGO'!$AB$27:$AL$38,11,0),"")</f>
        <v/>
      </c>
      <c r="H104" s="173"/>
      <c r="I104" s="173"/>
      <c r="J104" s="173"/>
      <c r="K104" s="173"/>
      <c r="L104" s="175"/>
      <c r="M104" s="345"/>
      <c r="N104" s="173" t="str">
        <f>IF(Tabla46[[#This Row],[ID RIESGO]]="","",IF(Tabla46[[#This Row],[DESCRIPCION DEL CONTROL]]="",0,15))</f>
        <v/>
      </c>
      <c r="O104" s="169" t="str">
        <f>IF(Tabla46[[#This Row],[ID RIESGO]]="","",IF(Tabla46[[#This Row],[RESPONSABLE DEL CONTROL (CARGO)]]="",0,20))</f>
        <v/>
      </c>
      <c r="P104" s="345">
        <f>IF(Tabla46[[#This Row],[PERIODICIDAD DE EJECUCIÓN DEL CONTROL]]="",0,20)</f>
        <v>0</v>
      </c>
      <c r="Q10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4" s="345" t="str">
        <f>IF(ISTEXT(Tabla46[[#This Row],[VALOR EVALUACION DISENO]]),"",IF(Tabla46[[#This Row],[VALOR EVALUACION DISENO]]&gt;96,DATOS!$AV$21,IF(Tabla46[[#This Row],[VALOR EVALUACION DISENO]]&gt;=86,DATOS!$AV$22,DATOS!$AV$23)))</f>
        <v/>
      </c>
      <c r="S104" s="352"/>
      <c r="T104" s="345" t="str">
        <f>IFERROR(VLOOKUP(Tabla46[[#This Row],[% DE CUMPLIMIENTO DE LA EJECUCION DEL CONTROL]],DATOS!$AS$38:$AT$40,2,0),"")</f>
        <v/>
      </c>
      <c r="U104" s="353" t="str">
        <f>IF(Tabla46[[#This Row],[RESULTADO EVALUACIÓN DEL DISEÑO DEL CONTROL]]="","",SUMIFS(DATOS!$AT$49:$AT$57,DATOS!$AR$49:$AR$57,Tabla46[[#This Row],[RESULTADO EVALUACIÓN DEL DISEÑO DEL CONTROL]],DATOS!$AS$49:$AS$57,Tabla46[[#This Row],[RESULTADO EVALUACION DE LA EJECUCION]]))</f>
        <v/>
      </c>
    </row>
    <row r="105" spans="1:21" ht="15" customHeight="1" x14ac:dyDescent="0.25">
      <c r="A105" s="3"/>
      <c r="B105" s="2"/>
      <c r="C105" s="2"/>
      <c r="D105" s="72"/>
      <c r="E105" s="4"/>
      <c r="F105" s="345"/>
      <c r="G105" s="352" t="str">
        <f>IFERROR(VLOOKUP(Tabla46[[#This Row],[ID RIESGO]],'1. IDENTIFICACION DEL RIESGO'!$AB$27:$AL$38,11,0),"")</f>
        <v/>
      </c>
      <c r="H105" s="173"/>
      <c r="I105" s="173"/>
      <c r="J105" s="173"/>
      <c r="K105" s="173"/>
      <c r="L105" s="175"/>
      <c r="M105" s="345"/>
      <c r="N105" s="173" t="str">
        <f>IF(Tabla46[[#This Row],[ID RIESGO]]="","",IF(Tabla46[[#This Row],[DESCRIPCION DEL CONTROL]]="",0,15))</f>
        <v/>
      </c>
      <c r="O105" s="169" t="str">
        <f>IF(Tabla46[[#This Row],[ID RIESGO]]="","",IF(Tabla46[[#This Row],[RESPONSABLE DEL CONTROL (CARGO)]]="",0,20))</f>
        <v/>
      </c>
      <c r="P105" s="345">
        <f>IF(Tabla46[[#This Row],[PERIODICIDAD DE EJECUCIÓN DEL CONTROL]]="",0,20)</f>
        <v>0</v>
      </c>
      <c r="Q10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5" s="345" t="str">
        <f>IF(ISTEXT(Tabla46[[#This Row],[VALOR EVALUACION DISENO]]),"",IF(Tabla46[[#This Row],[VALOR EVALUACION DISENO]]&gt;96,DATOS!$AV$21,IF(Tabla46[[#This Row],[VALOR EVALUACION DISENO]]&gt;=86,DATOS!$AV$22,DATOS!$AV$23)))</f>
        <v/>
      </c>
      <c r="S105" s="352"/>
      <c r="T105" s="345" t="str">
        <f>IFERROR(VLOOKUP(Tabla46[[#This Row],[% DE CUMPLIMIENTO DE LA EJECUCION DEL CONTROL]],DATOS!$AS$38:$AT$40,2,0),"")</f>
        <v/>
      </c>
      <c r="U105" s="353" t="str">
        <f>IF(Tabla46[[#This Row],[RESULTADO EVALUACIÓN DEL DISEÑO DEL CONTROL]]="","",SUMIFS(DATOS!$AT$49:$AT$57,DATOS!$AR$49:$AR$57,Tabla46[[#This Row],[RESULTADO EVALUACIÓN DEL DISEÑO DEL CONTROL]],DATOS!$AS$49:$AS$57,Tabla46[[#This Row],[RESULTADO EVALUACION DE LA EJECUCION]]))</f>
        <v/>
      </c>
    </row>
    <row r="106" spans="1:21" ht="15" customHeight="1" x14ac:dyDescent="0.25">
      <c r="A106" s="3"/>
      <c r="B106" s="2"/>
      <c r="C106" s="2"/>
      <c r="D106" s="72"/>
      <c r="E106" s="4"/>
      <c r="F106" s="345"/>
      <c r="G106" s="352" t="str">
        <f>IFERROR(VLOOKUP(Tabla46[[#This Row],[ID RIESGO]],'1. IDENTIFICACION DEL RIESGO'!$AB$27:$AL$38,11,0),"")</f>
        <v/>
      </c>
      <c r="H106" s="173"/>
      <c r="I106" s="173"/>
      <c r="J106" s="173"/>
      <c r="K106" s="173"/>
      <c r="L106" s="175"/>
      <c r="M106" s="345"/>
      <c r="N106" s="173" t="str">
        <f>IF(Tabla46[[#This Row],[ID RIESGO]]="","",IF(Tabla46[[#This Row],[DESCRIPCION DEL CONTROL]]="",0,15))</f>
        <v/>
      </c>
      <c r="O106" s="169" t="str">
        <f>IF(Tabla46[[#This Row],[ID RIESGO]]="","",IF(Tabla46[[#This Row],[RESPONSABLE DEL CONTROL (CARGO)]]="",0,20))</f>
        <v/>
      </c>
      <c r="P106" s="345">
        <f>IF(Tabla46[[#This Row],[PERIODICIDAD DE EJECUCIÓN DEL CONTROL]]="",0,20)</f>
        <v>0</v>
      </c>
      <c r="Q10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6" s="345" t="str">
        <f>IF(ISTEXT(Tabla46[[#This Row],[VALOR EVALUACION DISENO]]),"",IF(Tabla46[[#This Row],[VALOR EVALUACION DISENO]]&gt;96,DATOS!$AV$21,IF(Tabla46[[#This Row],[VALOR EVALUACION DISENO]]&gt;=86,DATOS!$AV$22,DATOS!$AV$23)))</f>
        <v/>
      </c>
      <c r="S106" s="352"/>
      <c r="T106" s="345" t="str">
        <f>IFERROR(VLOOKUP(Tabla46[[#This Row],[% DE CUMPLIMIENTO DE LA EJECUCION DEL CONTROL]],DATOS!$AS$38:$AT$40,2,0),"")</f>
        <v/>
      </c>
      <c r="U106" s="353" t="str">
        <f>IF(Tabla46[[#This Row],[RESULTADO EVALUACIÓN DEL DISEÑO DEL CONTROL]]="","",SUMIFS(DATOS!$AT$49:$AT$57,DATOS!$AR$49:$AR$57,Tabla46[[#This Row],[RESULTADO EVALUACIÓN DEL DISEÑO DEL CONTROL]],DATOS!$AS$49:$AS$57,Tabla46[[#This Row],[RESULTADO EVALUACION DE LA EJECUCION]]))</f>
        <v/>
      </c>
    </row>
    <row r="107" spans="1:21" ht="15" customHeight="1" x14ac:dyDescent="0.25">
      <c r="A107" s="3"/>
      <c r="B107" s="2"/>
      <c r="C107" s="2"/>
      <c r="D107" s="72"/>
      <c r="E107" s="4"/>
      <c r="F107" s="345"/>
      <c r="G107" s="352" t="str">
        <f>IFERROR(VLOOKUP(Tabla46[[#This Row],[ID RIESGO]],'1. IDENTIFICACION DEL RIESGO'!$AB$27:$AL$38,11,0),"")</f>
        <v/>
      </c>
      <c r="H107" s="173"/>
      <c r="I107" s="173"/>
      <c r="J107" s="173"/>
      <c r="K107" s="173"/>
      <c r="L107" s="175"/>
      <c r="M107" s="345"/>
      <c r="N107" s="173" t="str">
        <f>IF(Tabla46[[#This Row],[ID RIESGO]]="","",IF(Tabla46[[#This Row],[DESCRIPCION DEL CONTROL]]="",0,15))</f>
        <v/>
      </c>
      <c r="O107" s="169" t="str">
        <f>IF(Tabla46[[#This Row],[ID RIESGO]]="","",IF(Tabla46[[#This Row],[RESPONSABLE DEL CONTROL (CARGO)]]="",0,20))</f>
        <v/>
      </c>
      <c r="P107" s="345">
        <f>IF(Tabla46[[#This Row],[PERIODICIDAD DE EJECUCIÓN DEL CONTROL]]="",0,20)</f>
        <v>0</v>
      </c>
      <c r="Q10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7" s="345" t="str">
        <f>IF(ISTEXT(Tabla46[[#This Row],[VALOR EVALUACION DISENO]]),"",IF(Tabla46[[#This Row],[VALOR EVALUACION DISENO]]&gt;96,DATOS!$AV$21,IF(Tabla46[[#This Row],[VALOR EVALUACION DISENO]]&gt;=86,DATOS!$AV$22,DATOS!$AV$23)))</f>
        <v/>
      </c>
      <c r="S107" s="352"/>
      <c r="T107" s="345" t="str">
        <f>IFERROR(VLOOKUP(Tabla46[[#This Row],[% DE CUMPLIMIENTO DE LA EJECUCION DEL CONTROL]],DATOS!$AS$38:$AT$40,2,0),"")</f>
        <v/>
      </c>
      <c r="U107" s="353" t="str">
        <f>IF(Tabla46[[#This Row],[RESULTADO EVALUACIÓN DEL DISEÑO DEL CONTROL]]="","",SUMIFS(DATOS!$AT$49:$AT$57,DATOS!$AR$49:$AR$57,Tabla46[[#This Row],[RESULTADO EVALUACIÓN DEL DISEÑO DEL CONTROL]],DATOS!$AS$49:$AS$57,Tabla46[[#This Row],[RESULTADO EVALUACION DE LA EJECUCION]]))</f>
        <v/>
      </c>
    </row>
    <row r="108" spans="1:21" ht="15" customHeight="1" x14ac:dyDescent="0.25">
      <c r="A108" s="3"/>
      <c r="B108" s="2"/>
      <c r="C108" s="2"/>
      <c r="D108" s="72"/>
      <c r="E108" s="4"/>
      <c r="F108" s="345"/>
      <c r="G108" s="352" t="str">
        <f>IFERROR(VLOOKUP(Tabla46[[#This Row],[ID RIESGO]],'1. IDENTIFICACION DEL RIESGO'!$AB$27:$AL$38,11,0),"")</f>
        <v/>
      </c>
      <c r="H108" s="173"/>
      <c r="I108" s="173"/>
      <c r="J108" s="173"/>
      <c r="K108" s="173"/>
      <c r="L108" s="175"/>
      <c r="M108" s="345"/>
      <c r="N108" s="173" t="str">
        <f>IF(Tabla46[[#This Row],[ID RIESGO]]="","",IF(Tabla46[[#This Row],[DESCRIPCION DEL CONTROL]]="",0,15))</f>
        <v/>
      </c>
      <c r="O108" s="169" t="str">
        <f>IF(Tabla46[[#This Row],[ID RIESGO]]="","",IF(Tabla46[[#This Row],[RESPONSABLE DEL CONTROL (CARGO)]]="",0,20))</f>
        <v/>
      </c>
      <c r="P108" s="345">
        <f>IF(Tabla46[[#This Row],[PERIODICIDAD DE EJECUCIÓN DEL CONTROL]]="",0,20)</f>
        <v>0</v>
      </c>
      <c r="Q10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8" s="345" t="str">
        <f>IF(ISTEXT(Tabla46[[#This Row],[VALOR EVALUACION DISENO]]),"",IF(Tabla46[[#This Row],[VALOR EVALUACION DISENO]]&gt;96,DATOS!$AV$21,IF(Tabla46[[#This Row],[VALOR EVALUACION DISENO]]&gt;=86,DATOS!$AV$22,DATOS!$AV$23)))</f>
        <v/>
      </c>
      <c r="S108" s="352"/>
      <c r="T108" s="345" t="str">
        <f>IFERROR(VLOOKUP(Tabla46[[#This Row],[% DE CUMPLIMIENTO DE LA EJECUCION DEL CONTROL]],DATOS!$AS$38:$AT$40,2,0),"")</f>
        <v/>
      </c>
      <c r="U108" s="353" t="str">
        <f>IF(Tabla46[[#This Row],[RESULTADO EVALUACIÓN DEL DISEÑO DEL CONTROL]]="","",SUMIFS(DATOS!$AT$49:$AT$57,DATOS!$AR$49:$AR$57,Tabla46[[#This Row],[RESULTADO EVALUACIÓN DEL DISEÑO DEL CONTROL]],DATOS!$AS$49:$AS$57,Tabla46[[#This Row],[RESULTADO EVALUACION DE LA EJECUCION]]))</f>
        <v/>
      </c>
    </row>
    <row r="109" spans="1:21" ht="15" customHeight="1" x14ac:dyDescent="0.25">
      <c r="A109" s="3"/>
      <c r="B109" s="2"/>
      <c r="C109" s="2"/>
      <c r="D109" s="72"/>
      <c r="E109" s="4"/>
      <c r="F109" s="345"/>
      <c r="G109" s="352" t="str">
        <f>IFERROR(VLOOKUP(Tabla46[[#This Row],[ID RIESGO]],'1. IDENTIFICACION DEL RIESGO'!$AB$27:$AL$38,11,0),"")</f>
        <v/>
      </c>
      <c r="H109" s="173"/>
      <c r="I109" s="173"/>
      <c r="J109" s="173"/>
      <c r="K109" s="173"/>
      <c r="L109" s="175"/>
      <c r="M109" s="345"/>
      <c r="N109" s="173" t="str">
        <f>IF(Tabla46[[#This Row],[ID RIESGO]]="","",IF(Tabla46[[#This Row],[DESCRIPCION DEL CONTROL]]="",0,15))</f>
        <v/>
      </c>
      <c r="O109" s="169" t="str">
        <f>IF(Tabla46[[#This Row],[ID RIESGO]]="","",IF(Tabla46[[#This Row],[RESPONSABLE DEL CONTROL (CARGO)]]="",0,20))</f>
        <v/>
      </c>
      <c r="P109" s="345">
        <f>IF(Tabla46[[#This Row],[PERIODICIDAD DE EJECUCIÓN DEL CONTROL]]="",0,20)</f>
        <v>0</v>
      </c>
      <c r="Q10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9" s="345" t="str">
        <f>IF(ISTEXT(Tabla46[[#This Row],[VALOR EVALUACION DISENO]]),"",IF(Tabla46[[#This Row],[VALOR EVALUACION DISENO]]&gt;96,DATOS!$AV$21,IF(Tabla46[[#This Row],[VALOR EVALUACION DISENO]]&gt;=86,DATOS!$AV$22,DATOS!$AV$23)))</f>
        <v/>
      </c>
      <c r="S109" s="352"/>
      <c r="T109" s="345" t="str">
        <f>IFERROR(VLOOKUP(Tabla46[[#This Row],[% DE CUMPLIMIENTO DE LA EJECUCION DEL CONTROL]],DATOS!$AS$38:$AT$40,2,0),"")</f>
        <v/>
      </c>
      <c r="U109" s="353" t="str">
        <f>IF(Tabla46[[#This Row],[RESULTADO EVALUACIÓN DEL DISEÑO DEL CONTROL]]="","",SUMIFS(DATOS!$AT$49:$AT$57,DATOS!$AR$49:$AR$57,Tabla46[[#This Row],[RESULTADO EVALUACIÓN DEL DISEÑO DEL CONTROL]],DATOS!$AS$49:$AS$57,Tabla46[[#This Row],[RESULTADO EVALUACION DE LA EJECUCION]]))</f>
        <v/>
      </c>
    </row>
    <row r="110" spans="1:21" ht="15" customHeight="1" x14ac:dyDescent="0.25">
      <c r="A110" s="3"/>
      <c r="B110" s="2"/>
      <c r="C110" s="2"/>
      <c r="D110" s="72"/>
      <c r="E110" s="4"/>
      <c r="F110" s="345"/>
      <c r="G110" s="352" t="str">
        <f>IFERROR(VLOOKUP(Tabla46[[#This Row],[ID RIESGO]],'1. IDENTIFICACION DEL RIESGO'!$AB$27:$AL$38,11,0),"")</f>
        <v/>
      </c>
      <c r="H110" s="173"/>
      <c r="I110" s="173"/>
      <c r="J110" s="173"/>
      <c r="K110" s="173"/>
      <c r="L110" s="175"/>
      <c r="M110" s="345"/>
      <c r="N110" s="173" t="str">
        <f>IF(Tabla46[[#This Row],[ID RIESGO]]="","",IF(Tabla46[[#This Row],[DESCRIPCION DEL CONTROL]]="",0,15))</f>
        <v/>
      </c>
      <c r="O110" s="169" t="str">
        <f>IF(Tabla46[[#This Row],[ID RIESGO]]="","",IF(Tabla46[[#This Row],[RESPONSABLE DEL CONTROL (CARGO)]]="",0,20))</f>
        <v/>
      </c>
      <c r="P110" s="345">
        <f>IF(Tabla46[[#This Row],[PERIODICIDAD DE EJECUCIÓN DEL CONTROL]]="",0,20)</f>
        <v>0</v>
      </c>
      <c r="Q11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0" s="345" t="str">
        <f>IF(ISTEXT(Tabla46[[#This Row],[VALOR EVALUACION DISENO]]),"",IF(Tabla46[[#This Row],[VALOR EVALUACION DISENO]]&gt;96,DATOS!$AV$21,IF(Tabla46[[#This Row],[VALOR EVALUACION DISENO]]&gt;=86,DATOS!$AV$22,DATOS!$AV$23)))</f>
        <v/>
      </c>
      <c r="S110" s="352"/>
      <c r="T110" s="345" t="str">
        <f>IFERROR(VLOOKUP(Tabla46[[#This Row],[% DE CUMPLIMIENTO DE LA EJECUCION DEL CONTROL]],DATOS!$AS$38:$AT$40,2,0),"")</f>
        <v/>
      </c>
      <c r="U110" s="353" t="str">
        <f>IF(Tabla46[[#This Row],[RESULTADO EVALUACIÓN DEL DISEÑO DEL CONTROL]]="","",SUMIFS(DATOS!$AT$49:$AT$57,DATOS!$AR$49:$AR$57,Tabla46[[#This Row],[RESULTADO EVALUACIÓN DEL DISEÑO DEL CONTROL]],DATOS!$AS$49:$AS$57,Tabla46[[#This Row],[RESULTADO EVALUACION DE LA EJECUCION]]))</f>
        <v/>
      </c>
    </row>
    <row r="111" spans="1:21" ht="15" customHeight="1" x14ac:dyDescent="0.25">
      <c r="A111" s="3"/>
      <c r="B111" s="2"/>
      <c r="C111" s="2"/>
      <c r="D111" s="72"/>
      <c r="E111" s="4"/>
      <c r="F111" s="345"/>
      <c r="G111" s="352" t="str">
        <f>IFERROR(VLOOKUP(Tabla46[[#This Row],[ID RIESGO]],'1. IDENTIFICACION DEL RIESGO'!$AB$27:$AL$38,11,0),"")</f>
        <v/>
      </c>
      <c r="H111" s="173"/>
      <c r="I111" s="173"/>
      <c r="J111" s="173"/>
      <c r="K111" s="173"/>
      <c r="L111" s="175"/>
      <c r="M111" s="345"/>
      <c r="N111" s="173" t="str">
        <f>IF(Tabla46[[#This Row],[ID RIESGO]]="","",IF(Tabla46[[#This Row],[DESCRIPCION DEL CONTROL]]="",0,15))</f>
        <v/>
      </c>
      <c r="O111" s="169" t="str">
        <f>IF(Tabla46[[#This Row],[ID RIESGO]]="","",IF(Tabla46[[#This Row],[RESPONSABLE DEL CONTROL (CARGO)]]="",0,20))</f>
        <v/>
      </c>
      <c r="P111" s="345">
        <f>IF(Tabla46[[#This Row],[PERIODICIDAD DE EJECUCIÓN DEL CONTROL]]="",0,20)</f>
        <v>0</v>
      </c>
      <c r="Q11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1" s="345" t="str">
        <f>IF(ISTEXT(Tabla46[[#This Row],[VALOR EVALUACION DISENO]]),"",IF(Tabla46[[#This Row],[VALOR EVALUACION DISENO]]&gt;96,DATOS!$AV$21,IF(Tabla46[[#This Row],[VALOR EVALUACION DISENO]]&gt;=86,DATOS!$AV$22,DATOS!$AV$23)))</f>
        <v/>
      </c>
      <c r="S111" s="352"/>
      <c r="T111" s="345" t="str">
        <f>IFERROR(VLOOKUP(Tabla46[[#This Row],[% DE CUMPLIMIENTO DE LA EJECUCION DEL CONTROL]],DATOS!$AS$38:$AT$40,2,0),"")</f>
        <v/>
      </c>
      <c r="U111" s="353" t="str">
        <f>IF(Tabla46[[#This Row],[RESULTADO EVALUACIÓN DEL DISEÑO DEL CONTROL]]="","",SUMIFS(DATOS!$AT$49:$AT$57,DATOS!$AR$49:$AR$57,Tabla46[[#This Row],[RESULTADO EVALUACIÓN DEL DISEÑO DEL CONTROL]],DATOS!$AS$49:$AS$57,Tabla46[[#This Row],[RESULTADO EVALUACION DE LA EJECUCION]]))</f>
        <v/>
      </c>
    </row>
    <row r="112" spans="1:21" ht="15" customHeight="1" x14ac:dyDescent="0.25">
      <c r="A112" s="3"/>
      <c r="B112" s="2"/>
      <c r="C112" s="2"/>
      <c r="D112" s="72"/>
      <c r="E112" s="4"/>
      <c r="F112" s="345"/>
      <c r="G112" s="352" t="str">
        <f>IFERROR(VLOOKUP(Tabla46[[#This Row],[ID RIESGO]],'1. IDENTIFICACION DEL RIESGO'!$AB$27:$AL$38,11,0),"")</f>
        <v/>
      </c>
      <c r="H112" s="173"/>
      <c r="I112" s="173"/>
      <c r="J112" s="173"/>
      <c r="K112" s="173"/>
      <c r="L112" s="175"/>
      <c r="M112" s="345"/>
      <c r="N112" s="173" t="str">
        <f>IF(Tabla46[[#This Row],[ID RIESGO]]="","",IF(Tabla46[[#This Row],[DESCRIPCION DEL CONTROL]]="",0,15))</f>
        <v/>
      </c>
      <c r="O112" s="169" t="str">
        <f>IF(Tabla46[[#This Row],[ID RIESGO]]="","",IF(Tabla46[[#This Row],[RESPONSABLE DEL CONTROL (CARGO)]]="",0,20))</f>
        <v/>
      </c>
      <c r="P112" s="345">
        <f>IF(Tabla46[[#This Row],[PERIODICIDAD DE EJECUCIÓN DEL CONTROL]]="",0,20)</f>
        <v>0</v>
      </c>
      <c r="Q11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2" s="345" t="str">
        <f>IF(ISTEXT(Tabla46[[#This Row],[VALOR EVALUACION DISENO]]),"",IF(Tabla46[[#This Row],[VALOR EVALUACION DISENO]]&gt;96,DATOS!$AV$21,IF(Tabla46[[#This Row],[VALOR EVALUACION DISENO]]&gt;=86,DATOS!$AV$22,DATOS!$AV$23)))</f>
        <v/>
      </c>
      <c r="S112" s="352"/>
      <c r="T112" s="345" t="str">
        <f>IFERROR(VLOOKUP(Tabla46[[#This Row],[% DE CUMPLIMIENTO DE LA EJECUCION DEL CONTROL]],DATOS!$AS$38:$AT$40,2,0),"")</f>
        <v/>
      </c>
      <c r="U112" s="353" t="str">
        <f>IF(Tabla46[[#This Row],[RESULTADO EVALUACIÓN DEL DISEÑO DEL CONTROL]]="","",SUMIFS(DATOS!$AT$49:$AT$57,DATOS!$AR$49:$AR$57,Tabla46[[#This Row],[RESULTADO EVALUACIÓN DEL DISEÑO DEL CONTROL]],DATOS!$AS$49:$AS$57,Tabla46[[#This Row],[RESULTADO EVALUACION DE LA EJECUCION]]))</f>
        <v/>
      </c>
    </row>
    <row r="113" spans="1:21" ht="15" customHeight="1" x14ac:dyDescent="0.25">
      <c r="A113" s="3"/>
      <c r="B113" s="2"/>
      <c r="C113" s="2"/>
      <c r="D113" s="72"/>
      <c r="E113" s="4"/>
      <c r="F113" s="345"/>
      <c r="G113" s="352" t="str">
        <f>IFERROR(VLOOKUP(Tabla46[[#This Row],[ID RIESGO]],'1. IDENTIFICACION DEL RIESGO'!$AB$27:$AL$38,11,0),"")</f>
        <v/>
      </c>
      <c r="H113" s="173"/>
      <c r="I113" s="173"/>
      <c r="J113" s="173"/>
      <c r="K113" s="173"/>
      <c r="L113" s="175"/>
      <c r="M113" s="345"/>
      <c r="N113" s="173" t="str">
        <f>IF(Tabla46[[#This Row],[ID RIESGO]]="","",IF(Tabla46[[#This Row],[DESCRIPCION DEL CONTROL]]="",0,15))</f>
        <v/>
      </c>
      <c r="O113" s="169" t="str">
        <f>IF(Tabla46[[#This Row],[ID RIESGO]]="","",IF(Tabla46[[#This Row],[RESPONSABLE DEL CONTROL (CARGO)]]="",0,20))</f>
        <v/>
      </c>
      <c r="P113" s="345">
        <f>IF(Tabla46[[#This Row],[PERIODICIDAD DE EJECUCIÓN DEL CONTROL]]="",0,20)</f>
        <v>0</v>
      </c>
      <c r="Q11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3" s="345" t="str">
        <f>IF(ISTEXT(Tabla46[[#This Row],[VALOR EVALUACION DISENO]]),"",IF(Tabla46[[#This Row],[VALOR EVALUACION DISENO]]&gt;96,DATOS!$AV$21,IF(Tabla46[[#This Row],[VALOR EVALUACION DISENO]]&gt;=86,DATOS!$AV$22,DATOS!$AV$23)))</f>
        <v/>
      </c>
      <c r="S113" s="352"/>
      <c r="T113" s="345" t="str">
        <f>IFERROR(VLOOKUP(Tabla46[[#This Row],[% DE CUMPLIMIENTO DE LA EJECUCION DEL CONTROL]],DATOS!$AS$38:$AT$40,2,0),"")</f>
        <v/>
      </c>
      <c r="U113" s="353" t="str">
        <f>IF(Tabla46[[#This Row],[RESULTADO EVALUACIÓN DEL DISEÑO DEL CONTROL]]="","",SUMIFS(DATOS!$AT$49:$AT$57,DATOS!$AR$49:$AR$57,Tabla46[[#This Row],[RESULTADO EVALUACIÓN DEL DISEÑO DEL CONTROL]],DATOS!$AS$49:$AS$57,Tabla46[[#This Row],[RESULTADO EVALUACION DE LA EJECUCION]]))</f>
        <v/>
      </c>
    </row>
    <row r="114" spans="1:21" ht="15" customHeight="1" x14ac:dyDescent="0.25">
      <c r="A114" s="3"/>
      <c r="B114" s="2"/>
      <c r="C114" s="2"/>
      <c r="D114" s="72"/>
      <c r="E114" s="4"/>
      <c r="F114" s="345"/>
      <c r="G114" s="352" t="str">
        <f>IFERROR(VLOOKUP(Tabla46[[#This Row],[ID RIESGO]],'1. IDENTIFICACION DEL RIESGO'!$AB$27:$AL$38,11,0),"")</f>
        <v/>
      </c>
      <c r="H114" s="173"/>
      <c r="I114" s="173"/>
      <c r="J114" s="173"/>
      <c r="K114" s="173"/>
      <c r="L114" s="175"/>
      <c r="M114" s="345"/>
      <c r="N114" s="173" t="str">
        <f>IF(Tabla46[[#This Row],[ID RIESGO]]="","",IF(Tabla46[[#This Row],[DESCRIPCION DEL CONTROL]]="",0,15))</f>
        <v/>
      </c>
      <c r="O114" s="169" t="str">
        <f>IF(Tabla46[[#This Row],[ID RIESGO]]="","",IF(Tabla46[[#This Row],[RESPONSABLE DEL CONTROL (CARGO)]]="",0,20))</f>
        <v/>
      </c>
      <c r="P114" s="345">
        <f>IF(Tabla46[[#This Row],[PERIODICIDAD DE EJECUCIÓN DEL CONTROL]]="",0,20)</f>
        <v>0</v>
      </c>
      <c r="Q11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4" s="345" t="str">
        <f>IF(ISTEXT(Tabla46[[#This Row],[VALOR EVALUACION DISENO]]),"",IF(Tabla46[[#This Row],[VALOR EVALUACION DISENO]]&gt;96,DATOS!$AV$21,IF(Tabla46[[#This Row],[VALOR EVALUACION DISENO]]&gt;=86,DATOS!$AV$22,DATOS!$AV$23)))</f>
        <v/>
      </c>
      <c r="S114" s="352"/>
      <c r="T114" s="345" t="str">
        <f>IFERROR(VLOOKUP(Tabla46[[#This Row],[% DE CUMPLIMIENTO DE LA EJECUCION DEL CONTROL]],DATOS!$AS$38:$AT$40,2,0),"")</f>
        <v/>
      </c>
      <c r="U114" s="353" t="str">
        <f>IF(Tabla46[[#This Row],[RESULTADO EVALUACIÓN DEL DISEÑO DEL CONTROL]]="","",SUMIFS(DATOS!$AT$49:$AT$57,DATOS!$AR$49:$AR$57,Tabla46[[#This Row],[RESULTADO EVALUACIÓN DEL DISEÑO DEL CONTROL]],DATOS!$AS$49:$AS$57,Tabla46[[#This Row],[RESULTADO EVALUACION DE LA EJECUCION]]))</f>
        <v/>
      </c>
    </row>
    <row r="115" spans="1:21" ht="15" customHeight="1" x14ac:dyDescent="0.25">
      <c r="A115" s="3"/>
      <c r="B115" s="2"/>
      <c r="C115" s="2"/>
      <c r="D115" s="72"/>
      <c r="E115" s="4"/>
      <c r="F115" s="345"/>
      <c r="G115" s="352" t="str">
        <f>IFERROR(VLOOKUP(Tabla46[[#This Row],[ID RIESGO]],'1. IDENTIFICACION DEL RIESGO'!$AB$27:$AL$38,11,0),"")</f>
        <v/>
      </c>
      <c r="H115" s="173"/>
      <c r="I115" s="173"/>
      <c r="J115" s="173"/>
      <c r="K115" s="173"/>
      <c r="L115" s="175"/>
      <c r="M115" s="345"/>
      <c r="N115" s="173" t="str">
        <f>IF(Tabla46[[#This Row],[ID RIESGO]]="","",IF(Tabla46[[#This Row],[DESCRIPCION DEL CONTROL]]="",0,15))</f>
        <v/>
      </c>
      <c r="O115" s="169" t="str">
        <f>IF(Tabla46[[#This Row],[ID RIESGO]]="","",IF(Tabla46[[#This Row],[RESPONSABLE DEL CONTROL (CARGO)]]="",0,20))</f>
        <v/>
      </c>
      <c r="P115" s="345">
        <f>IF(Tabla46[[#This Row],[PERIODICIDAD DE EJECUCIÓN DEL CONTROL]]="",0,20)</f>
        <v>0</v>
      </c>
      <c r="Q11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5" s="345" t="str">
        <f>IF(ISTEXT(Tabla46[[#This Row],[VALOR EVALUACION DISENO]]),"",IF(Tabla46[[#This Row],[VALOR EVALUACION DISENO]]&gt;96,DATOS!$AV$21,IF(Tabla46[[#This Row],[VALOR EVALUACION DISENO]]&gt;=86,DATOS!$AV$22,DATOS!$AV$23)))</f>
        <v/>
      </c>
      <c r="S115" s="352"/>
      <c r="T115" s="345" t="str">
        <f>IFERROR(VLOOKUP(Tabla46[[#This Row],[% DE CUMPLIMIENTO DE LA EJECUCION DEL CONTROL]],DATOS!$AS$38:$AT$40,2,0),"")</f>
        <v/>
      </c>
      <c r="U115" s="353" t="str">
        <f>IF(Tabla46[[#This Row],[RESULTADO EVALUACIÓN DEL DISEÑO DEL CONTROL]]="","",SUMIFS(DATOS!$AT$49:$AT$57,DATOS!$AR$49:$AR$57,Tabla46[[#This Row],[RESULTADO EVALUACIÓN DEL DISEÑO DEL CONTROL]],DATOS!$AS$49:$AS$57,Tabla46[[#This Row],[RESULTADO EVALUACION DE LA EJECUCION]]))</f>
        <v/>
      </c>
    </row>
    <row r="116" spans="1:21" ht="15" customHeight="1" x14ac:dyDescent="0.25">
      <c r="A116" s="3"/>
      <c r="B116" s="2"/>
      <c r="C116" s="2"/>
      <c r="D116" s="72"/>
      <c r="E116" s="4"/>
      <c r="F116" s="345"/>
      <c r="G116" s="352" t="str">
        <f>IFERROR(VLOOKUP(Tabla46[[#This Row],[ID RIESGO]],'1. IDENTIFICACION DEL RIESGO'!$AB$27:$AL$38,11,0),"")</f>
        <v/>
      </c>
      <c r="H116" s="173"/>
      <c r="I116" s="173"/>
      <c r="J116" s="173"/>
      <c r="K116" s="173"/>
      <c r="L116" s="175"/>
      <c r="M116" s="345"/>
      <c r="N116" s="173" t="str">
        <f>IF(Tabla46[[#This Row],[ID RIESGO]]="","",IF(Tabla46[[#This Row],[DESCRIPCION DEL CONTROL]]="",0,15))</f>
        <v/>
      </c>
      <c r="O116" s="169" t="str">
        <f>IF(Tabla46[[#This Row],[ID RIESGO]]="","",IF(Tabla46[[#This Row],[RESPONSABLE DEL CONTROL (CARGO)]]="",0,20))</f>
        <v/>
      </c>
      <c r="P116" s="345">
        <f>IF(Tabla46[[#This Row],[PERIODICIDAD DE EJECUCIÓN DEL CONTROL]]="",0,20)</f>
        <v>0</v>
      </c>
      <c r="Q11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6" s="345" t="str">
        <f>IF(ISTEXT(Tabla46[[#This Row],[VALOR EVALUACION DISENO]]),"",IF(Tabla46[[#This Row],[VALOR EVALUACION DISENO]]&gt;96,DATOS!$AV$21,IF(Tabla46[[#This Row],[VALOR EVALUACION DISENO]]&gt;=86,DATOS!$AV$22,DATOS!$AV$23)))</f>
        <v/>
      </c>
      <c r="S116" s="352"/>
      <c r="T116" s="345" t="str">
        <f>IFERROR(VLOOKUP(Tabla46[[#This Row],[% DE CUMPLIMIENTO DE LA EJECUCION DEL CONTROL]],DATOS!$AS$38:$AT$40,2,0),"")</f>
        <v/>
      </c>
      <c r="U116" s="353" t="str">
        <f>IF(Tabla46[[#This Row],[RESULTADO EVALUACIÓN DEL DISEÑO DEL CONTROL]]="","",SUMIFS(DATOS!$AT$49:$AT$57,DATOS!$AR$49:$AR$57,Tabla46[[#This Row],[RESULTADO EVALUACIÓN DEL DISEÑO DEL CONTROL]],DATOS!$AS$49:$AS$57,Tabla46[[#This Row],[RESULTADO EVALUACION DE LA EJECUCION]]))</f>
        <v/>
      </c>
    </row>
    <row r="117" spans="1:21" ht="15" customHeight="1" x14ac:dyDescent="0.25">
      <c r="A117" s="3"/>
      <c r="B117" s="2"/>
      <c r="C117" s="2"/>
      <c r="D117" s="72"/>
      <c r="E117" s="4"/>
      <c r="F117" s="345"/>
      <c r="G117" s="352" t="str">
        <f>IFERROR(VLOOKUP(Tabla46[[#This Row],[ID RIESGO]],'1. IDENTIFICACION DEL RIESGO'!$AB$27:$AL$38,11,0),"")</f>
        <v/>
      </c>
      <c r="H117" s="173"/>
      <c r="I117" s="173"/>
      <c r="J117" s="173"/>
      <c r="K117" s="173"/>
      <c r="L117" s="175"/>
      <c r="M117" s="345"/>
      <c r="N117" s="173" t="str">
        <f>IF(Tabla46[[#This Row],[ID RIESGO]]="","",IF(Tabla46[[#This Row],[DESCRIPCION DEL CONTROL]]="",0,15))</f>
        <v/>
      </c>
      <c r="O117" s="169" t="str">
        <f>IF(Tabla46[[#This Row],[ID RIESGO]]="","",IF(Tabla46[[#This Row],[RESPONSABLE DEL CONTROL (CARGO)]]="",0,20))</f>
        <v/>
      </c>
      <c r="P117" s="345">
        <f>IF(Tabla46[[#This Row],[PERIODICIDAD DE EJECUCIÓN DEL CONTROL]]="",0,20)</f>
        <v>0</v>
      </c>
      <c r="Q11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7" s="345" t="str">
        <f>IF(ISTEXT(Tabla46[[#This Row],[VALOR EVALUACION DISENO]]),"",IF(Tabla46[[#This Row],[VALOR EVALUACION DISENO]]&gt;96,DATOS!$AV$21,IF(Tabla46[[#This Row],[VALOR EVALUACION DISENO]]&gt;=86,DATOS!$AV$22,DATOS!$AV$23)))</f>
        <v/>
      </c>
      <c r="S117" s="352"/>
      <c r="T117" s="345" t="str">
        <f>IFERROR(VLOOKUP(Tabla46[[#This Row],[% DE CUMPLIMIENTO DE LA EJECUCION DEL CONTROL]],DATOS!$AS$38:$AT$40,2,0),"")</f>
        <v/>
      </c>
      <c r="U117" s="353" t="str">
        <f>IF(Tabla46[[#This Row],[RESULTADO EVALUACIÓN DEL DISEÑO DEL CONTROL]]="","",SUMIFS(DATOS!$AT$49:$AT$57,DATOS!$AR$49:$AR$57,Tabla46[[#This Row],[RESULTADO EVALUACIÓN DEL DISEÑO DEL CONTROL]],DATOS!$AS$49:$AS$57,Tabla46[[#This Row],[RESULTADO EVALUACION DE LA EJECUCION]]))</f>
        <v/>
      </c>
    </row>
    <row r="118" spans="1:21" ht="15" customHeight="1" x14ac:dyDescent="0.25">
      <c r="A118" s="3"/>
      <c r="B118" s="2"/>
      <c r="C118" s="2"/>
      <c r="D118" s="72"/>
      <c r="E118" s="4"/>
      <c r="F118" s="345"/>
      <c r="G118" s="352" t="str">
        <f>IFERROR(VLOOKUP(Tabla46[[#This Row],[ID RIESGO]],'1. IDENTIFICACION DEL RIESGO'!$AB$27:$AL$38,11,0),"")</f>
        <v/>
      </c>
      <c r="H118" s="173"/>
      <c r="I118" s="173"/>
      <c r="J118" s="173"/>
      <c r="K118" s="173"/>
      <c r="L118" s="175"/>
      <c r="M118" s="345"/>
      <c r="N118" s="173" t="str">
        <f>IF(Tabla46[[#This Row],[ID RIESGO]]="","",IF(Tabla46[[#This Row],[DESCRIPCION DEL CONTROL]]="",0,15))</f>
        <v/>
      </c>
      <c r="O118" s="169" t="str">
        <f>IF(Tabla46[[#This Row],[ID RIESGO]]="","",IF(Tabla46[[#This Row],[RESPONSABLE DEL CONTROL (CARGO)]]="",0,20))</f>
        <v/>
      </c>
      <c r="P118" s="345">
        <f>IF(Tabla46[[#This Row],[PERIODICIDAD DE EJECUCIÓN DEL CONTROL]]="",0,20)</f>
        <v>0</v>
      </c>
      <c r="Q11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8" s="345" t="str">
        <f>IF(ISTEXT(Tabla46[[#This Row],[VALOR EVALUACION DISENO]]),"",IF(Tabla46[[#This Row],[VALOR EVALUACION DISENO]]&gt;96,DATOS!$AV$21,IF(Tabla46[[#This Row],[VALOR EVALUACION DISENO]]&gt;=86,DATOS!$AV$22,DATOS!$AV$23)))</f>
        <v/>
      </c>
      <c r="S118" s="352"/>
      <c r="T118" s="345" t="str">
        <f>IFERROR(VLOOKUP(Tabla46[[#This Row],[% DE CUMPLIMIENTO DE LA EJECUCION DEL CONTROL]],DATOS!$AS$38:$AT$40,2,0),"")</f>
        <v/>
      </c>
      <c r="U118" s="353" t="str">
        <f>IF(Tabla46[[#This Row],[RESULTADO EVALUACIÓN DEL DISEÑO DEL CONTROL]]="","",SUMIFS(DATOS!$AT$49:$AT$57,DATOS!$AR$49:$AR$57,Tabla46[[#This Row],[RESULTADO EVALUACIÓN DEL DISEÑO DEL CONTROL]],DATOS!$AS$49:$AS$57,Tabla46[[#This Row],[RESULTADO EVALUACION DE LA EJECUCION]]))</f>
        <v/>
      </c>
    </row>
    <row r="119" spans="1:21" ht="15" customHeight="1" x14ac:dyDescent="0.25">
      <c r="A119" s="3"/>
      <c r="B119" s="2"/>
      <c r="C119" s="2"/>
      <c r="D119" s="72"/>
      <c r="E119" s="4"/>
      <c r="F119" s="345"/>
      <c r="G119" s="352" t="str">
        <f>IFERROR(VLOOKUP(Tabla46[[#This Row],[ID RIESGO]],'1. IDENTIFICACION DEL RIESGO'!$AB$27:$AL$38,11,0),"")</f>
        <v/>
      </c>
      <c r="H119" s="173"/>
      <c r="I119" s="173"/>
      <c r="J119" s="173"/>
      <c r="K119" s="173"/>
      <c r="L119" s="175"/>
      <c r="M119" s="345"/>
      <c r="N119" s="173" t="str">
        <f>IF(Tabla46[[#This Row],[ID RIESGO]]="","",IF(Tabla46[[#This Row],[DESCRIPCION DEL CONTROL]]="",0,15))</f>
        <v/>
      </c>
      <c r="O119" s="169" t="str">
        <f>IF(Tabla46[[#This Row],[ID RIESGO]]="","",IF(Tabla46[[#This Row],[RESPONSABLE DEL CONTROL (CARGO)]]="",0,20))</f>
        <v/>
      </c>
      <c r="P119" s="345">
        <f>IF(Tabla46[[#This Row],[PERIODICIDAD DE EJECUCIÓN DEL CONTROL]]="",0,20)</f>
        <v>0</v>
      </c>
      <c r="Q11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9" s="345" t="str">
        <f>IF(ISTEXT(Tabla46[[#This Row],[VALOR EVALUACION DISENO]]),"",IF(Tabla46[[#This Row],[VALOR EVALUACION DISENO]]&gt;96,DATOS!$AV$21,IF(Tabla46[[#This Row],[VALOR EVALUACION DISENO]]&gt;=86,DATOS!$AV$22,DATOS!$AV$23)))</f>
        <v/>
      </c>
      <c r="S119" s="352"/>
      <c r="T119" s="345" t="str">
        <f>IFERROR(VLOOKUP(Tabla46[[#This Row],[% DE CUMPLIMIENTO DE LA EJECUCION DEL CONTROL]],DATOS!$AS$38:$AT$40,2,0),"")</f>
        <v/>
      </c>
      <c r="U119" s="353" t="str">
        <f>IF(Tabla46[[#This Row],[RESULTADO EVALUACIÓN DEL DISEÑO DEL CONTROL]]="","",SUMIFS(DATOS!$AT$49:$AT$57,DATOS!$AR$49:$AR$57,Tabla46[[#This Row],[RESULTADO EVALUACIÓN DEL DISEÑO DEL CONTROL]],DATOS!$AS$49:$AS$57,Tabla46[[#This Row],[RESULTADO EVALUACION DE LA EJECUCION]]))</f>
        <v/>
      </c>
    </row>
    <row r="120" spans="1:21" ht="15" customHeight="1" x14ac:dyDescent="0.25">
      <c r="A120" s="3"/>
      <c r="B120" s="2"/>
      <c r="C120" s="2"/>
      <c r="D120" s="72"/>
      <c r="E120" s="4"/>
      <c r="F120" s="345"/>
      <c r="G120" s="352" t="str">
        <f>IFERROR(VLOOKUP(Tabla46[[#This Row],[ID RIESGO]],'1. IDENTIFICACION DEL RIESGO'!$AB$27:$AL$38,11,0),"")</f>
        <v/>
      </c>
      <c r="H120" s="173"/>
      <c r="I120" s="173"/>
      <c r="J120" s="173"/>
      <c r="K120" s="173"/>
      <c r="L120" s="175"/>
      <c r="M120" s="345"/>
      <c r="N120" s="173" t="str">
        <f>IF(Tabla46[[#This Row],[ID RIESGO]]="","",IF(Tabla46[[#This Row],[DESCRIPCION DEL CONTROL]]="",0,15))</f>
        <v/>
      </c>
      <c r="O120" s="169" t="str">
        <f>IF(Tabla46[[#This Row],[ID RIESGO]]="","",IF(Tabla46[[#This Row],[RESPONSABLE DEL CONTROL (CARGO)]]="",0,20))</f>
        <v/>
      </c>
      <c r="P120" s="345">
        <f>IF(Tabla46[[#This Row],[PERIODICIDAD DE EJECUCIÓN DEL CONTROL]]="",0,20)</f>
        <v>0</v>
      </c>
      <c r="Q12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0" s="345" t="str">
        <f>IF(ISTEXT(Tabla46[[#This Row],[VALOR EVALUACION DISENO]]),"",IF(Tabla46[[#This Row],[VALOR EVALUACION DISENO]]&gt;96,DATOS!$AV$21,IF(Tabla46[[#This Row],[VALOR EVALUACION DISENO]]&gt;=86,DATOS!$AV$22,DATOS!$AV$23)))</f>
        <v/>
      </c>
      <c r="S120" s="352"/>
      <c r="T120" s="345" t="str">
        <f>IFERROR(VLOOKUP(Tabla46[[#This Row],[% DE CUMPLIMIENTO DE LA EJECUCION DEL CONTROL]],DATOS!$AS$38:$AT$40,2,0),"")</f>
        <v/>
      </c>
      <c r="U120" s="353" t="str">
        <f>IF(Tabla46[[#This Row],[RESULTADO EVALUACIÓN DEL DISEÑO DEL CONTROL]]="","",SUMIFS(DATOS!$AT$49:$AT$57,DATOS!$AR$49:$AR$57,Tabla46[[#This Row],[RESULTADO EVALUACIÓN DEL DISEÑO DEL CONTROL]],DATOS!$AS$49:$AS$57,Tabla46[[#This Row],[RESULTADO EVALUACION DE LA EJECUCION]]))</f>
        <v/>
      </c>
    </row>
    <row r="121" spans="1:21" ht="15" customHeight="1" x14ac:dyDescent="0.25">
      <c r="A121" s="3"/>
      <c r="B121" s="2"/>
      <c r="C121" s="2"/>
      <c r="D121" s="72"/>
      <c r="E121" s="4"/>
      <c r="F121" s="345"/>
      <c r="G121" s="352" t="str">
        <f>IFERROR(VLOOKUP(Tabla46[[#This Row],[ID RIESGO]],'1. IDENTIFICACION DEL RIESGO'!$AB$27:$AL$38,11,0),"")</f>
        <v/>
      </c>
      <c r="H121" s="173"/>
      <c r="I121" s="173"/>
      <c r="J121" s="173"/>
      <c r="K121" s="173"/>
      <c r="L121" s="175"/>
      <c r="M121" s="345"/>
      <c r="N121" s="173" t="str">
        <f>IF(Tabla46[[#This Row],[ID RIESGO]]="","",IF(Tabla46[[#This Row],[DESCRIPCION DEL CONTROL]]="",0,15))</f>
        <v/>
      </c>
      <c r="O121" s="169" t="str">
        <f>IF(Tabla46[[#This Row],[ID RIESGO]]="","",IF(Tabla46[[#This Row],[RESPONSABLE DEL CONTROL (CARGO)]]="",0,20))</f>
        <v/>
      </c>
      <c r="P121" s="345">
        <f>IF(Tabla46[[#This Row],[PERIODICIDAD DE EJECUCIÓN DEL CONTROL]]="",0,20)</f>
        <v>0</v>
      </c>
      <c r="Q12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1" s="345" t="str">
        <f>IF(ISTEXT(Tabla46[[#This Row],[VALOR EVALUACION DISENO]]),"",IF(Tabla46[[#This Row],[VALOR EVALUACION DISENO]]&gt;96,DATOS!$AV$21,IF(Tabla46[[#This Row],[VALOR EVALUACION DISENO]]&gt;=86,DATOS!$AV$22,DATOS!$AV$23)))</f>
        <v/>
      </c>
      <c r="S121" s="352"/>
      <c r="T121" s="345" t="str">
        <f>IFERROR(VLOOKUP(Tabla46[[#This Row],[% DE CUMPLIMIENTO DE LA EJECUCION DEL CONTROL]],DATOS!$AS$38:$AT$40,2,0),"")</f>
        <v/>
      </c>
      <c r="U121" s="353" t="str">
        <f>IF(Tabla46[[#This Row],[RESULTADO EVALUACIÓN DEL DISEÑO DEL CONTROL]]="","",SUMIFS(DATOS!$AT$49:$AT$57,DATOS!$AR$49:$AR$57,Tabla46[[#This Row],[RESULTADO EVALUACIÓN DEL DISEÑO DEL CONTROL]],DATOS!$AS$49:$AS$57,Tabla46[[#This Row],[RESULTADO EVALUACION DE LA EJECUCION]]))</f>
        <v/>
      </c>
    </row>
    <row r="122" spans="1:21" ht="15" customHeight="1" x14ac:dyDescent="0.25">
      <c r="A122" s="3"/>
      <c r="B122" s="2"/>
      <c r="C122" s="2"/>
      <c r="D122" s="72"/>
      <c r="E122" s="4"/>
      <c r="F122" s="345"/>
      <c r="G122" s="352" t="str">
        <f>IFERROR(VLOOKUP(Tabla46[[#This Row],[ID RIESGO]],'1. IDENTIFICACION DEL RIESGO'!$AB$27:$AL$38,11,0),"")</f>
        <v/>
      </c>
      <c r="H122" s="173"/>
      <c r="I122" s="173"/>
      <c r="J122" s="173"/>
      <c r="K122" s="173"/>
      <c r="L122" s="175"/>
      <c r="M122" s="345"/>
      <c r="N122" s="173" t="str">
        <f>IF(Tabla46[[#This Row],[ID RIESGO]]="","",IF(Tabla46[[#This Row],[DESCRIPCION DEL CONTROL]]="",0,15))</f>
        <v/>
      </c>
      <c r="O122" s="169" t="str">
        <f>IF(Tabla46[[#This Row],[ID RIESGO]]="","",IF(Tabla46[[#This Row],[RESPONSABLE DEL CONTROL (CARGO)]]="",0,20))</f>
        <v/>
      </c>
      <c r="P122" s="345">
        <f>IF(Tabla46[[#This Row],[PERIODICIDAD DE EJECUCIÓN DEL CONTROL]]="",0,20)</f>
        <v>0</v>
      </c>
      <c r="Q12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2" s="345" t="str">
        <f>IF(ISTEXT(Tabla46[[#This Row],[VALOR EVALUACION DISENO]]),"",IF(Tabla46[[#This Row],[VALOR EVALUACION DISENO]]&gt;96,DATOS!$AV$21,IF(Tabla46[[#This Row],[VALOR EVALUACION DISENO]]&gt;=86,DATOS!$AV$22,DATOS!$AV$23)))</f>
        <v/>
      </c>
      <c r="S122" s="352"/>
      <c r="T122" s="345" t="str">
        <f>IFERROR(VLOOKUP(Tabla46[[#This Row],[% DE CUMPLIMIENTO DE LA EJECUCION DEL CONTROL]],DATOS!$AS$38:$AT$40,2,0),"")</f>
        <v/>
      </c>
      <c r="U122" s="353" t="str">
        <f>IF(Tabla46[[#This Row],[RESULTADO EVALUACIÓN DEL DISEÑO DEL CONTROL]]="","",SUMIFS(DATOS!$AT$49:$AT$57,DATOS!$AR$49:$AR$57,Tabla46[[#This Row],[RESULTADO EVALUACIÓN DEL DISEÑO DEL CONTROL]],DATOS!$AS$49:$AS$57,Tabla46[[#This Row],[RESULTADO EVALUACION DE LA EJECUCION]]))</f>
        <v/>
      </c>
    </row>
    <row r="123" spans="1:21" ht="15" customHeight="1" x14ac:dyDescent="0.25">
      <c r="A123" s="3"/>
      <c r="B123" s="2"/>
      <c r="C123" s="2"/>
      <c r="D123" s="72"/>
      <c r="E123" s="4"/>
      <c r="F123" s="345"/>
      <c r="G123" s="352" t="str">
        <f>IFERROR(VLOOKUP(Tabla46[[#This Row],[ID RIESGO]],'1. IDENTIFICACION DEL RIESGO'!$AB$27:$AL$38,11,0),"")</f>
        <v/>
      </c>
      <c r="H123" s="173"/>
      <c r="I123" s="173"/>
      <c r="J123" s="173"/>
      <c r="K123" s="173"/>
      <c r="L123" s="175"/>
      <c r="M123" s="345"/>
      <c r="N123" s="173" t="str">
        <f>IF(Tabla46[[#This Row],[ID RIESGO]]="","",IF(Tabla46[[#This Row],[DESCRIPCION DEL CONTROL]]="",0,15))</f>
        <v/>
      </c>
      <c r="O123" s="169" t="str">
        <f>IF(Tabla46[[#This Row],[ID RIESGO]]="","",IF(Tabla46[[#This Row],[RESPONSABLE DEL CONTROL (CARGO)]]="",0,20))</f>
        <v/>
      </c>
      <c r="P123" s="345">
        <f>IF(Tabla46[[#This Row],[PERIODICIDAD DE EJECUCIÓN DEL CONTROL]]="",0,20)</f>
        <v>0</v>
      </c>
      <c r="Q12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3" s="345" t="str">
        <f>IF(ISTEXT(Tabla46[[#This Row],[VALOR EVALUACION DISENO]]),"",IF(Tabla46[[#This Row],[VALOR EVALUACION DISENO]]&gt;96,DATOS!$AV$21,IF(Tabla46[[#This Row],[VALOR EVALUACION DISENO]]&gt;=86,DATOS!$AV$22,DATOS!$AV$23)))</f>
        <v/>
      </c>
      <c r="S123" s="352"/>
      <c r="T123" s="345" t="str">
        <f>IFERROR(VLOOKUP(Tabla46[[#This Row],[% DE CUMPLIMIENTO DE LA EJECUCION DEL CONTROL]],DATOS!$AS$38:$AT$40,2,0),"")</f>
        <v/>
      </c>
      <c r="U123" s="353" t="str">
        <f>IF(Tabla46[[#This Row],[RESULTADO EVALUACIÓN DEL DISEÑO DEL CONTROL]]="","",SUMIFS(DATOS!$AT$49:$AT$57,DATOS!$AR$49:$AR$57,Tabla46[[#This Row],[RESULTADO EVALUACIÓN DEL DISEÑO DEL CONTROL]],DATOS!$AS$49:$AS$57,Tabla46[[#This Row],[RESULTADO EVALUACION DE LA EJECUCION]]))</f>
        <v/>
      </c>
    </row>
    <row r="124" spans="1:21" ht="15" customHeight="1" x14ac:dyDescent="0.25">
      <c r="A124" s="3"/>
      <c r="B124" s="2"/>
      <c r="C124" s="2"/>
      <c r="D124" s="72"/>
      <c r="E124" s="4"/>
      <c r="F124" s="345"/>
      <c r="G124" s="352" t="str">
        <f>IFERROR(VLOOKUP(Tabla46[[#This Row],[ID RIESGO]],'1. IDENTIFICACION DEL RIESGO'!$AB$27:$AL$38,11,0),"")</f>
        <v/>
      </c>
      <c r="H124" s="173"/>
      <c r="I124" s="173"/>
      <c r="J124" s="173"/>
      <c r="K124" s="173"/>
      <c r="L124" s="175"/>
      <c r="M124" s="345"/>
      <c r="N124" s="173" t="str">
        <f>IF(Tabla46[[#This Row],[ID RIESGO]]="","",IF(Tabla46[[#This Row],[DESCRIPCION DEL CONTROL]]="",0,15))</f>
        <v/>
      </c>
      <c r="O124" s="169" t="str">
        <f>IF(Tabla46[[#This Row],[ID RIESGO]]="","",IF(Tabla46[[#This Row],[RESPONSABLE DEL CONTROL (CARGO)]]="",0,20))</f>
        <v/>
      </c>
      <c r="P124" s="345">
        <f>IF(Tabla46[[#This Row],[PERIODICIDAD DE EJECUCIÓN DEL CONTROL]]="",0,20)</f>
        <v>0</v>
      </c>
      <c r="Q12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4" s="345" t="str">
        <f>IF(ISTEXT(Tabla46[[#This Row],[VALOR EVALUACION DISENO]]),"",IF(Tabla46[[#This Row],[VALOR EVALUACION DISENO]]&gt;96,DATOS!$AV$21,IF(Tabla46[[#This Row],[VALOR EVALUACION DISENO]]&gt;=86,DATOS!$AV$22,DATOS!$AV$23)))</f>
        <v/>
      </c>
      <c r="S124" s="352"/>
      <c r="T124" s="345" t="str">
        <f>IFERROR(VLOOKUP(Tabla46[[#This Row],[% DE CUMPLIMIENTO DE LA EJECUCION DEL CONTROL]],DATOS!$AS$38:$AT$40,2,0),"")</f>
        <v/>
      </c>
      <c r="U124" s="353" t="str">
        <f>IF(Tabla46[[#This Row],[RESULTADO EVALUACIÓN DEL DISEÑO DEL CONTROL]]="","",SUMIFS(DATOS!$AT$49:$AT$57,DATOS!$AR$49:$AR$57,Tabla46[[#This Row],[RESULTADO EVALUACIÓN DEL DISEÑO DEL CONTROL]],DATOS!$AS$49:$AS$57,Tabla46[[#This Row],[RESULTADO EVALUACION DE LA EJECUCION]]))</f>
        <v/>
      </c>
    </row>
    <row r="125" spans="1:21" ht="15" customHeight="1" x14ac:dyDescent="0.25">
      <c r="A125" s="3"/>
      <c r="B125" s="2"/>
      <c r="C125" s="2"/>
      <c r="D125" s="72"/>
      <c r="E125" s="4"/>
      <c r="F125" s="345"/>
      <c r="G125" s="352" t="str">
        <f>IFERROR(VLOOKUP(Tabla46[[#This Row],[ID RIESGO]],'1. IDENTIFICACION DEL RIESGO'!$AB$27:$AL$38,11,0),"")</f>
        <v/>
      </c>
      <c r="H125" s="173"/>
      <c r="I125" s="173"/>
      <c r="J125" s="173"/>
      <c r="K125" s="173"/>
      <c r="L125" s="175"/>
      <c r="M125" s="345"/>
      <c r="N125" s="173" t="str">
        <f>IF(Tabla46[[#This Row],[ID RIESGO]]="","",IF(Tabla46[[#This Row],[DESCRIPCION DEL CONTROL]]="",0,15))</f>
        <v/>
      </c>
      <c r="O125" s="169" t="str">
        <f>IF(Tabla46[[#This Row],[ID RIESGO]]="","",IF(Tabla46[[#This Row],[RESPONSABLE DEL CONTROL (CARGO)]]="",0,20))</f>
        <v/>
      </c>
      <c r="P125" s="345">
        <f>IF(Tabla46[[#This Row],[PERIODICIDAD DE EJECUCIÓN DEL CONTROL]]="",0,20)</f>
        <v>0</v>
      </c>
      <c r="Q12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5" s="345" t="str">
        <f>IF(ISTEXT(Tabla46[[#This Row],[VALOR EVALUACION DISENO]]),"",IF(Tabla46[[#This Row],[VALOR EVALUACION DISENO]]&gt;96,DATOS!$AV$21,IF(Tabla46[[#This Row],[VALOR EVALUACION DISENO]]&gt;=86,DATOS!$AV$22,DATOS!$AV$23)))</f>
        <v/>
      </c>
      <c r="S125" s="352"/>
      <c r="T125" s="345" t="str">
        <f>IFERROR(VLOOKUP(Tabla46[[#This Row],[% DE CUMPLIMIENTO DE LA EJECUCION DEL CONTROL]],DATOS!$AS$38:$AT$40,2,0),"")</f>
        <v/>
      </c>
      <c r="U125" s="353" t="str">
        <f>IF(Tabla46[[#This Row],[RESULTADO EVALUACIÓN DEL DISEÑO DEL CONTROL]]="","",SUMIFS(DATOS!$AT$49:$AT$57,DATOS!$AR$49:$AR$57,Tabla46[[#This Row],[RESULTADO EVALUACIÓN DEL DISEÑO DEL CONTROL]],DATOS!$AS$49:$AS$57,Tabla46[[#This Row],[RESULTADO EVALUACION DE LA EJECUCION]]))</f>
        <v/>
      </c>
    </row>
    <row r="126" spans="1:21" ht="15" customHeight="1" x14ac:dyDescent="0.25">
      <c r="A126" s="3"/>
      <c r="B126" s="2"/>
      <c r="C126" s="2"/>
      <c r="D126" s="72"/>
      <c r="E126" s="4"/>
      <c r="F126" s="345"/>
      <c r="G126" s="352" t="str">
        <f>IFERROR(VLOOKUP(Tabla46[[#This Row],[ID RIESGO]],'1. IDENTIFICACION DEL RIESGO'!$AB$27:$AL$38,11,0),"")</f>
        <v/>
      </c>
      <c r="H126" s="173"/>
      <c r="I126" s="173"/>
      <c r="J126" s="173"/>
      <c r="K126" s="173"/>
      <c r="L126" s="175"/>
      <c r="M126" s="345"/>
      <c r="N126" s="173" t="str">
        <f>IF(Tabla46[[#This Row],[ID RIESGO]]="","",IF(Tabla46[[#This Row],[DESCRIPCION DEL CONTROL]]="",0,15))</f>
        <v/>
      </c>
      <c r="O126" s="169" t="str">
        <f>IF(Tabla46[[#This Row],[ID RIESGO]]="","",IF(Tabla46[[#This Row],[RESPONSABLE DEL CONTROL (CARGO)]]="",0,20))</f>
        <v/>
      </c>
      <c r="P126" s="345">
        <f>IF(Tabla46[[#This Row],[PERIODICIDAD DE EJECUCIÓN DEL CONTROL]]="",0,20)</f>
        <v>0</v>
      </c>
      <c r="Q12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6" s="345" t="str">
        <f>IF(ISTEXT(Tabla46[[#This Row],[VALOR EVALUACION DISENO]]),"",IF(Tabla46[[#This Row],[VALOR EVALUACION DISENO]]&gt;96,DATOS!$AV$21,IF(Tabla46[[#This Row],[VALOR EVALUACION DISENO]]&gt;=86,DATOS!$AV$22,DATOS!$AV$23)))</f>
        <v/>
      </c>
      <c r="S126" s="352"/>
      <c r="T126" s="345" t="str">
        <f>IFERROR(VLOOKUP(Tabla46[[#This Row],[% DE CUMPLIMIENTO DE LA EJECUCION DEL CONTROL]],DATOS!$AS$38:$AT$40,2,0),"")</f>
        <v/>
      </c>
      <c r="U126" s="353" t="str">
        <f>IF(Tabla46[[#This Row],[RESULTADO EVALUACIÓN DEL DISEÑO DEL CONTROL]]="","",SUMIFS(DATOS!$AT$49:$AT$57,DATOS!$AR$49:$AR$57,Tabla46[[#This Row],[RESULTADO EVALUACIÓN DEL DISEÑO DEL CONTROL]],DATOS!$AS$49:$AS$57,Tabla46[[#This Row],[RESULTADO EVALUACION DE LA EJECUCION]]))</f>
        <v/>
      </c>
    </row>
    <row r="127" spans="1:21" ht="15" customHeight="1" x14ac:dyDescent="0.25">
      <c r="A127" s="3"/>
      <c r="B127" s="2"/>
      <c r="C127" s="2"/>
      <c r="D127" s="72"/>
      <c r="E127" s="4"/>
      <c r="F127" s="345"/>
      <c r="G127" s="352" t="str">
        <f>IFERROR(VLOOKUP(Tabla46[[#This Row],[ID RIESGO]],'1. IDENTIFICACION DEL RIESGO'!$AB$27:$AL$38,11,0),"")</f>
        <v/>
      </c>
      <c r="H127" s="173"/>
      <c r="I127" s="173"/>
      <c r="J127" s="173"/>
      <c r="K127" s="173"/>
      <c r="L127" s="175"/>
      <c r="M127" s="345"/>
      <c r="N127" s="173" t="str">
        <f>IF(Tabla46[[#This Row],[ID RIESGO]]="","",IF(Tabla46[[#This Row],[DESCRIPCION DEL CONTROL]]="",0,15))</f>
        <v/>
      </c>
      <c r="O127" s="169" t="str">
        <f>IF(Tabla46[[#This Row],[ID RIESGO]]="","",IF(Tabla46[[#This Row],[RESPONSABLE DEL CONTROL (CARGO)]]="",0,20))</f>
        <v/>
      </c>
      <c r="P127" s="345">
        <f>IF(Tabla46[[#This Row],[PERIODICIDAD DE EJECUCIÓN DEL CONTROL]]="",0,20)</f>
        <v>0</v>
      </c>
      <c r="Q12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7" s="345" t="str">
        <f>IF(ISTEXT(Tabla46[[#This Row],[VALOR EVALUACION DISENO]]),"",IF(Tabla46[[#This Row],[VALOR EVALUACION DISENO]]&gt;96,DATOS!$AV$21,IF(Tabla46[[#This Row],[VALOR EVALUACION DISENO]]&gt;=86,DATOS!$AV$22,DATOS!$AV$23)))</f>
        <v/>
      </c>
      <c r="S127" s="352"/>
      <c r="T127" s="345" t="str">
        <f>IFERROR(VLOOKUP(Tabla46[[#This Row],[% DE CUMPLIMIENTO DE LA EJECUCION DEL CONTROL]],DATOS!$AS$38:$AT$40,2,0),"")</f>
        <v/>
      </c>
      <c r="U127" s="353" t="str">
        <f>IF(Tabla46[[#This Row],[RESULTADO EVALUACIÓN DEL DISEÑO DEL CONTROL]]="","",SUMIFS(DATOS!$AT$49:$AT$57,DATOS!$AR$49:$AR$57,Tabla46[[#This Row],[RESULTADO EVALUACIÓN DEL DISEÑO DEL CONTROL]],DATOS!$AS$49:$AS$57,Tabla46[[#This Row],[RESULTADO EVALUACION DE LA EJECUCION]]))</f>
        <v/>
      </c>
    </row>
    <row r="128" spans="1:21" ht="15" customHeight="1" x14ac:dyDescent="0.25">
      <c r="A128" s="3"/>
      <c r="B128" s="2"/>
      <c r="C128" s="2"/>
      <c r="D128" s="72"/>
      <c r="E128" s="4"/>
      <c r="F128" s="345"/>
      <c r="G128" s="352" t="str">
        <f>IFERROR(VLOOKUP(Tabla46[[#This Row],[ID RIESGO]],'1. IDENTIFICACION DEL RIESGO'!$AB$27:$AL$38,11,0),"")</f>
        <v/>
      </c>
      <c r="H128" s="173"/>
      <c r="I128" s="173"/>
      <c r="J128" s="173"/>
      <c r="K128" s="173"/>
      <c r="L128" s="175"/>
      <c r="M128" s="345"/>
      <c r="N128" s="173" t="str">
        <f>IF(Tabla46[[#This Row],[ID RIESGO]]="","",IF(Tabla46[[#This Row],[DESCRIPCION DEL CONTROL]]="",0,15))</f>
        <v/>
      </c>
      <c r="O128" s="169" t="str">
        <f>IF(Tabla46[[#This Row],[ID RIESGO]]="","",IF(Tabla46[[#This Row],[RESPONSABLE DEL CONTROL (CARGO)]]="",0,20))</f>
        <v/>
      </c>
      <c r="P128" s="345">
        <f>IF(Tabla46[[#This Row],[PERIODICIDAD DE EJECUCIÓN DEL CONTROL]]="",0,20)</f>
        <v>0</v>
      </c>
      <c r="Q12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8" s="345" t="str">
        <f>IF(ISTEXT(Tabla46[[#This Row],[VALOR EVALUACION DISENO]]),"",IF(Tabla46[[#This Row],[VALOR EVALUACION DISENO]]&gt;96,DATOS!$AV$21,IF(Tabla46[[#This Row],[VALOR EVALUACION DISENO]]&gt;=86,DATOS!$AV$22,DATOS!$AV$23)))</f>
        <v/>
      </c>
      <c r="S128" s="352"/>
      <c r="T128" s="345" t="str">
        <f>IFERROR(VLOOKUP(Tabla46[[#This Row],[% DE CUMPLIMIENTO DE LA EJECUCION DEL CONTROL]],DATOS!$AS$38:$AT$40,2,0),"")</f>
        <v/>
      </c>
      <c r="U128" s="353" t="str">
        <f>IF(Tabla46[[#This Row],[RESULTADO EVALUACIÓN DEL DISEÑO DEL CONTROL]]="","",SUMIFS(DATOS!$AT$49:$AT$57,DATOS!$AR$49:$AR$57,Tabla46[[#This Row],[RESULTADO EVALUACIÓN DEL DISEÑO DEL CONTROL]],DATOS!$AS$49:$AS$57,Tabla46[[#This Row],[RESULTADO EVALUACION DE LA EJECUCION]]))</f>
        <v/>
      </c>
    </row>
    <row r="129" spans="1:21" ht="15" customHeight="1" x14ac:dyDescent="0.25">
      <c r="A129" s="3"/>
      <c r="B129" s="2"/>
      <c r="C129" s="2"/>
      <c r="D129" s="72"/>
      <c r="E129" s="4"/>
      <c r="F129" s="345"/>
      <c r="G129" s="352" t="str">
        <f>IFERROR(VLOOKUP(Tabla46[[#This Row],[ID RIESGO]],'1. IDENTIFICACION DEL RIESGO'!$AB$27:$AL$38,11,0),"")</f>
        <v/>
      </c>
      <c r="H129" s="173"/>
      <c r="I129" s="173"/>
      <c r="J129" s="173"/>
      <c r="K129" s="173"/>
      <c r="L129" s="175"/>
      <c r="M129" s="345"/>
      <c r="N129" s="173" t="str">
        <f>IF(Tabla46[[#This Row],[ID RIESGO]]="","",IF(Tabla46[[#This Row],[DESCRIPCION DEL CONTROL]]="",0,15))</f>
        <v/>
      </c>
      <c r="O129" s="169" t="str">
        <f>IF(Tabla46[[#This Row],[ID RIESGO]]="","",IF(Tabla46[[#This Row],[RESPONSABLE DEL CONTROL (CARGO)]]="",0,20))</f>
        <v/>
      </c>
      <c r="P129" s="345">
        <f>IF(Tabla46[[#This Row],[PERIODICIDAD DE EJECUCIÓN DEL CONTROL]]="",0,20)</f>
        <v>0</v>
      </c>
      <c r="Q12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9" s="345" t="str">
        <f>IF(ISTEXT(Tabla46[[#This Row],[VALOR EVALUACION DISENO]]),"",IF(Tabla46[[#This Row],[VALOR EVALUACION DISENO]]&gt;96,DATOS!$AV$21,IF(Tabla46[[#This Row],[VALOR EVALUACION DISENO]]&gt;=86,DATOS!$AV$22,DATOS!$AV$23)))</f>
        <v/>
      </c>
      <c r="S129" s="352"/>
      <c r="T129" s="345" t="str">
        <f>IFERROR(VLOOKUP(Tabla46[[#This Row],[% DE CUMPLIMIENTO DE LA EJECUCION DEL CONTROL]],DATOS!$AS$38:$AT$40,2,0),"")</f>
        <v/>
      </c>
      <c r="U129" s="353" t="str">
        <f>IF(Tabla46[[#This Row],[RESULTADO EVALUACIÓN DEL DISEÑO DEL CONTROL]]="","",SUMIFS(DATOS!$AT$49:$AT$57,DATOS!$AR$49:$AR$57,Tabla46[[#This Row],[RESULTADO EVALUACIÓN DEL DISEÑO DEL CONTROL]],DATOS!$AS$49:$AS$57,Tabla46[[#This Row],[RESULTADO EVALUACION DE LA EJECUCION]]))</f>
        <v/>
      </c>
    </row>
    <row r="130" spans="1:21" ht="15" customHeight="1" x14ac:dyDescent="0.25">
      <c r="A130" s="3"/>
      <c r="B130" s="2"/>
      <c r="C130" s="2"/>
      <c r="D130" s="72"/>
      <c r="E130" s="4"/>
      <c r="F130" s="345"/>
      <c r="G130" s="352" t="str">
        <f>IFERROR(VLOOKUP(Tabla46[[#This Row],[ID RIESGO]],'1. IDENTIFICACION DEL RIESGO'!$AB$27:$AL$38,11,0),"")</f>
        <v/>
      </c>
      <c r="H130" s="173"/>
      <c r="I130" s="173"/>
      <c r="J130" s="173"/>
      <c r="K130" s="173"/>
      <c r="L130" s="175"/>
      <c r="M130" s="345"/>
      <c r="N130" s="173" t="str">
        <f>IF(Tabla46[[#This Row],[ID RIESGO]]="","",IF(Tabla46[[#This Row],[DESCRIPCION DEL CONTROL]]="",0,15))</f>
        <v/>
      </c>
      <c r="O130" s="169" t="str">
        <f>IF(Tabla46[[#This Row],[ID RIESGO]]="","",IF(Tabla46[[#This Row],[RESPONSABLE DEL CONTROL (CARGO)]]="",0,20))</f>
        <v/>
      </c>
      <c r="P130" s="345">
        <f>IF(Tabla46[[#This Row],[PERIODICIDAD DE EJECUCIÓN DEL CONTROL]]="",0,20)</f>
        <v>0</v>
      </c>
      <c r="Q13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0" s="345" t="str">
        <f>IF(ISTEXT(Tabla46[[#This Row],[VALOR EVALUACION DISENO]]),"",IF(Tabla46[[#This Row],[VALOR EVALUACION DISENO]]&gt;96,DATOS!$AV$21,IF(Tabla46[[#This Row],[VALOR EVALUACION DISENO]]&gt;=86,DATOS!$AV$22,DATOS!$AV$23)))</f>
        <v/>
      </c>
      <c r="S130" s="352"/>
      <c r="T130" s="345" t="str">
        <f>IFERROR(VLOOKUP(Tabla46[[#This Row],[% DE CUMPLIMIENTO DE LA EJECUCION DEL CONTROL]],DATOS!$AS$38:$AT$40,2,0),"")</f>
        <v/>
      </c>
      <c r="U130" s="353" t="str">
        <f>IF(Tabla46[[#This Row],[RESULTADO EVALUACIÓN DEL DISEÑO DEL CONTROL]]="","",SUMIFS(DATOS!$AT$49:$AT$57,DATOS!$AR$49:$AR$57,Tabla46[[#This Row],[RESULTADO EVALUACIÓN DEL DISEÑO DEL CONTROL]],DATOS!$AS$49:$AS$57,Tabla46[[#This Row],[RESULTADO EVALUACION DE LA EJECUCION]]))</f>
        <v/>
      </c>
    </row>
    <row r="131" spans="1:21" ht="15" customHeight="1" x14ac:dyDescent="0.25">
      <c r="A131" s="3"/>
      <c r="B131" s="2"/>
      <c r="C131" s="2"/>
      <c r="D131" s="72"/>
      <c r="E131" s="4"/>
      <c r="F131" s="345"/>
      <c r="G131" s="352" t="str">
        <f>IFERROR(VLOOKUP(Tabla46[[#This Row],[ID RIESGO]],'1. IDENTIFICACION DEL RIESGO'!$AB$27:$AL$38,11,0),"")</f>
        <v/>
      </c>
      <c r="H131" s="173"/>
      <c r="I131" s="173"/>
      <c r="J131" s="173"/>
      <c r="K131" s="173"/>
      <c r="L131" s="175"/>
      <c r="M131" s="345"/>
      <c r="N131" s="173" t="str">
        <f>IF(Tabla46[[#This Row],[ID RIESGO]]="","",IF(Tabla46[[#This Row],[DESCRIPCION DEL CONTROL]]="",0,15))</f>
        <v/>
      </c>
      <c r="O131" s="169" t="str">
        <f>IF(Tabla46[[#This Row],[ID RIESGO]]="","",IF(Tabla46[[#This Row],[RESPONSABLE DEL CONTROL (CARGO)]]="",0,20))</f>
        <v/>
      </c>
      <c r="P131" s="345">
        <f>IF(Tabla46[[#This Row],[PERIODICIDAD DE EJECUCIÓN DEL CONTROL]]="",0,20)</f>
        <v>0</v>
      </c>
      <c r="Q13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1" s="345" t="str">
        <f>IF(ISTEXT(Tabla46[[#This Row],[VALOR EVALUACION DISENO]]),"",IF(Tabla46[[#This Row],[VALOR EVALUACION DISENO]]&gt;96,DATOS!$AV$21,IF(Tabla46[[#This Row],[VALOR EVALUACION DISENO]]&gt;=86,DATOS!$AV$22,DATOS!$AV$23)))</f>
        <v/>
      </c>
      <c r="S131" s="352"/>
      <c r="T131" s="345" t="str">
        <f>IFERROR(VLOOKUP(Tabla46[[#This Row],[% DE CUMPLIMIENTO DE LA EJECUCION DEL CONTROL]],DATOS!$AS$38:$AT$40,2,0),"")</f>
        <v/>
      </c>
      <c r="U131" s="353" t="str">
        <f>IF(Tabla46[[#This Row],[RESULTADO EVALUACIÓN DEL DISEÑO DEL CONTROL]]="","",SUMIFS(DATOS!$AT$49:$AT$57,DATOS!$AR$49:$AR$57,Tabla46[[#This Row],[RESULTADO EVALUACIÓN DEL DISEÑO DEL CONTROL]],DATOS!$AS$49:$AS$57,Tabla46[[#This Row],[RESULTADO EVALUACION DE LA EJECUCION]]))</f>
        <v/>
      </c>
    </row>
    <row r="132" spans="1:21" ht="15" customHeight="1" x14ac:dyDescent="0.25">
      <c r="A132" s="3"/>
      <c r="B132" s="2"/>
      <c r="C132" s="2"/>
      <c r="D132" s="72"/>
      <c r="E132" s="4"/>
      <c r="F132" s="345"/>
      <c r="G132" s="352" t="str">
        <f>IFERROR(VLOOKUP(Tabla46[[#This Row],[ID RIESGO]],'1. IDENTIFICACION DEL RIESGO'!$AB$27:$AL$38,11,0),"")</f>
        <v/>
      </c>
      <c r="H132" s="173"/>
      <c r="I132" s="173"/>
      <c r="J132" s="173"/>
      <c r="K132" s="173"/>
      <c r="L132" s="175"/>
      <c r="M132" s="345"/>
      <c r="N132" s="173" t="str">
        <f>IF(Tabla46[[#This Row],[ID RIESGO]]="","",IF(Tabla46[[#This Row],[DESCRIPCION DEL CONTROL]]="",0,15))</f>
        <v/>
      </c>
      <c r="O132" s="169" t="str">
        <f>IF(Tabla46[[#This Row],[ID RIESGO]]="","",IF(Tabla46[[#This Row],[RESPONSABLE DEL CONTROL (CARGO)]]="",0,20))</f>
        <v/>
      </c>
      <c r="P132" s="345">
        <f>IF(Tabla46[[#This Row],[PERIODICIDAD DE EJECUCIÓN DEL CONTROL]]="",0,20)</f>
        <v>0</v>
      </c>
      <c r="Q13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2" s="345" t="str">
        <f>IF(ISTEXT(Tabla46[[#This Row],[VALOR EVALUACION DISENO]]),"",IF(Tabla46[[#This Row],[VALOR EVALUACION DISENO]]&gt;96,DATOS!$AV$21,IF(Tabla46[[#This Row],[VALOR EVALUACION DISENO]]&gt;=86,DATOS!$AV$22,DATOS!$AV$23)))</f>
        <v/>
      </c>
      <c r="S132" s="352"/>
      <c r="T132" s="345" t="str">
        <f>IFERROR(VLOOKUP(Tabla46[[#This Row],[% DE CUMPLIMIENTO DE LA EJECUCION DEL CONTROL]],DATOS!$AS$38:$AT$40,2,0),"")</f>
        <v/>
      </c>
      <c r="U132" s="353" t="str">
        <f>IF(Tabla46[[#This Row],[RESULTADO EVALUACIÓN DEL DISEÑO DEL CONTROL]]="","",SUMIFS(DATOS!$AT$49:$AT$57,DATOS!$AR$49:$AR$57,Tabla46[[#This Row],[RESULTADO EVALUACIÓN DEL DISEÑO DEL CONTROL]],DATOS!$AS$49:$AS$57,Tabla46[[#This Row],[RESULTADO EVALUACION DE LA EJECUCION]]))</f>
        <v/>
      </c>
    </row>
    <row r="133" spans="1:21" ht="15" customHeight="1" x14ac:dyDescent="0.25">
      <c r="A133" s="3"/>
      <c r="B133" s="2"/>
      <c r="C133" s="2"/>
      <c r="D133" s="72"/>
      <c r="E133" s="4"/>
      <c r="F133" s="345"/>
      <c r="G133" s="352" t="str">
        <f>IFERROR(VLOOKUP(Tabla46[[#This Row],[ID RIESGO]],'1. IDENTIFICACION DEL RIESGO'!$AB$27:$AL$38,11,0),"")</f>
        <v/>
      </c>
      <c r="H133" s="173"/>
      <c r="I133" s="173"/>
      <c r="J133" s="173"/>
      <c r="K133" s="173"/>
      <c r="L133" s="175"/>
      <c r="M133" s="345"/>
      <c r="N133" s="173" t="str">
        <f>IF(Tabla46[[#This Row],[ID RIESGO]]="","",IF(Tabla46[[#This Row],[DESCRIPCION DEL CONTROL]]="",0,15))</f>
        <v/>
      </c>
      <c r="O133" s="169" t="str">
        <f>IF(Tabla46[[#This Row],[ID RIESGO]]="","",IF(Tabla46[[#This Row],[RESPONSABLE DEL CONTROL (CARGO)]]="",0,20))</f>
        <v/>
      </c>
      <c r="P133" s="345">
        <f>IF(Tabla46[[#This Row],[PERIODICIDAD DE EJECUCIÓN DEL CONTROL]]="",0,20)</f>
        <v>0</v>
      </c>
      <c r="Q13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3" s="345" t="str">
        <f>IF(ISTEXT(Tabla46[[#This Row],[VALOR EVALUACION DISENO]]),"",IF(Tabla46[[#This Row],[VALOR EVALUACION DISENO]]&gt;96,DATOS!$AV$21,IF(Tabla46[[#This Row],[VALOR EVALUACION DISENO]]&gt;=86,DATOS!$AV$22,DATOS!$AV$23)))</f>
        <v/>
      </c>
      <c r="S133" s="352"/>
      <c r="T133" s="345" t="str">
        <f>IFERROR(VLOOKUP(Tabla46[[#This Row],[% DE CUMPLIMIENTO DE LA EJECUCION DEL CONTROL]],DATOS!$AS$38:$AT$40,2,0),"")</f>
        <v/>
      </c>
      <c r="U133" s="353" t="str">
        <f>IF(Tabla46[[#This Row],[RESULTADO EVALUACIÓN DEL DISEÑO DEL CONTROL]]="","",SUMIFS(DATOS!$AT$49:$AT$57,DATOS!$AR$49:$AR$57,Tabla46[[#This Row],[RESULTADO EVALUACIÓN DEL DISEÑO DEL CONTROL]],DATOS!$AS$49:$AS$57,Tabla46[[#This Row],[RESULTADO EVALUACION DE LA EJECUCION]]))</f>
        <v/>
      </c>
    </row>
    <row r="134" spans="1:21" ht="15" customHeight="1" x14ac:dyDescent="0.25">
      <c r="A134" s="3"/>
      <c r="B134" s="2"/>
      <c r="C134" s="2"/>
      <c r="D134" s="72"/>
      <c r="E134" s="4"/>
      <c r="F134" s="345"/>
      <c r="G134" s="352" t="str">
        <f>IFERROR(VLOOKUP(Tabla46[[#This Row],[ID RIESGO]],'1. IDENTIFICACION DEL RIESGO'!$AB$27:$AL$38,11,0),"")</f>
        <v/>
      </c>
      <c r="H134" s="173"/>
      <c r="I134" s="173"/>
      <c r="J134" s="173"/>
      <c r="K134" s="173"/>
      <c r="L134" s="175"/>
      <c r="M134" s="345"/>
      <c r="N134" s="173" t="str">
        <f>IF(Tabla46[[#This Row],[ID RIESGO]]="","",IF(Tabla46[[#This Row],[DESCRIPCION DEL CONTROL]]="",0,15))</f>
        <v/>
      </c>
      <c r="O134" s="169" t="str">
        <f>IF(Tabla46[[#This Row],[ID RIESGO]]="","",IF(Tabla46[[#This Row],[RESPONSABLE DEL CONTROL (CARGO)]]="",0,20))</f>
        <v/>
      </c>
      <c r="P134" s="345">
        <f>IF(Tabla46[[#This Row],[PERIODICIDAD DE EJECUCIÓN DEL CONTROL]]="",0,20)</f>
        <v>0</v>
      </c>
      <c r="Q13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4" s="345" t="str">
        <f>IF(ISTEXT(Tabla46[[#This Row],[VALOR EVALUACION DISENO]]),"",IF(Tabla46[[#This Row],[VALOR EVALUACION DISENO]]&gt;96,DATOS!$AV$21,IF(Tabla46[[#This Row],[VALOR EVALUACION DISENO]]&gt;=86,DATOS!$AV$22,DATOS!$AV$23)))</f>
        <v/>
      </c>
      <c r="S134" s="352"/>
      <c r="T134" s="345" t="str">
        <f>IFERROR(VLOOKUP(Tabla46[[#This Row],[% DE CUMPLIMIENTO DE LA EJECUCION DEL CONTROL]],DATOS!$AS$38:$AT$40,2,0),"")</f>
        <v/>
      </c>
      <c r="U134" s="353" t="str">
        <f>IF(Tabla46[[#This Row],[RESULTADO EVALUACIÓN DEL DISEÑO DEL CONTROL]]="","",SUMIFS(DATOS!$AT$49:$AT$57,DATOS!$AR$49:$AR$57,Tabla46[[#This Row],[RESULTADO EVALUACIÓN DEL DISEÑO DEL CONTROL]],DATOS!$AS$49:$AS$57,Tabla46[[#This Row],[RESULTADO EVALUACION DE LA EJECUCION]]))</f>
        <v/>
      </c>
    </row>
    <row r="135" spans="1:21" ht="15" customHeight="1" x14ac:dyDescent="0.25">
      <c r="A135" s="3"/>
      <c r="B135" s="2"/>
      <c r="C135" s="2"/>
      <c r="D135" s="72"/>
      <c r="E135" s="4"/>
      <c r="F135" s="345"/>
      <c r="G135" s="352" t="str">
        <f>IFERROR(VLOOKUP(Tabla46[[#This Row],[ID RIESGO]],'1. IDENTIFICACION DEL RIESGO'!$AB$27:$AL$38,11,0),"")</f>
        <v/>
      </c>
      <c r="H135" s="173"/>
      <c r="I135" s="173"/>
      <c r="J135" s="173"/>
      <c r="K135" s="173"/>
      <c r="L135" s="175"/>
      <c r="M135" s="345"/>
      <c r="N135" s="173" t="str">
        <f>IF(Tabla46[[#This Row],[ID RIESGO]]="","",IF(Tabla46[[#This Row],[DESCRIPCION DEL CONTROL]]="",0,15))</f>
        <v/>
      </c>
      <c r="O135" s="169" t="str">
        <f>IF(Tabla46[[#This Row],[ID RIESGO]]="","",IF(Tabla46[[#This Row],[RESPONSABLE DEL CONTROL (CARGO)]]="",0,20))</f>
        <v/>
      </c>
      <c r="P135" s="345">
        <f>IF(Tabla46[[#This Row],[PERIODICIDAD DE EJECUCIÓN DEL CONTROL]]="",0,20)</f>
        <v>0</v>
      </c>
      <c r="Q13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5" s="345" t="str">
        <f>IF(ISTEXT(Tabla46[[#This Row],[VALOR EVALUACION DISENO]]),"",IF(Tabla46[[#This Row],[VALOR EVALUACION DISENO]]&gt;96,DATOS!$AV$21,IF(Tabla46[[#This Row],[VALOR EVALUACION DISENO]]&gt;=86,DATOS!$AV$22,DATOS!$AV$23)))</f>
        <v/>
      </c>
      <c r="S135" s="352"/>
      <c r="T135" s="345" t="str">
        <f>IFERROR(VLOOKUP(Tabla46[[#This Row],[% DE CUMPLIMIENTO DE LA EJECUCION DEL CONTROL]],DATOS!$AS$38:$AT$40,2,0),"")</f>
        <v/>
      </c>
      <c r="U135" s="353" t="str">
        <f>IF(Tabla46[[#This Row],[RESULTADO EVALUACIÓN DEL DISEÑO DEL CONTROL]]="","",SUMIFS(DATOS!$AT$49:$AT$57,DATOS!$AR$49:$AR$57,Tabla46[[#This Row],[RESULTADO EVALUACIÓN DEL DISEÑO DEL CONTROL]],DATOS!$AS$49:$AS$57,Tabla46[[#This Row],[RESULTADO EVALUACION DE LA EJECUCION]]))</f>
        <v/>
      </c>
    </row>
    <row r="136" spans="1:21" ht="15" customHeight="1" x14ac:dyDescent="0.25">
      <c r="A136" s="3"/>
      <c r="B136" s="2"/>
      <c r="C136" s="2"/>
      <c r="D136" s="72"/>
      <c r="E136" s="4"/>
      <c r="F136" s="345"/>
      <c r="G136" s="352" t="str">
        <f>IFERROR(VLOOKUP(Tabla46[[#This Row],[ID RIESGO]],'1. IDENTIFICACION DEL RIESGO'!$AB$27:$AL$38,11,0),"")</f>
        <v/>
      </c>
      <c r="H136" s="173"/>
      <c r="I136" s="173"/>
      <c r="J136" s="173"/>
      <c r="K136" s="173"/>
      <c r="L136" s="175"/>
      <c r="M136" s="345"/>
      <c r="N136" s="173" t="str">
        <f>IF(Tabla46[[#This Row],[ID RIESGO]]="","",IF(Tabla46[[#This Row],[DESCRIPCION DEL CONTROL]]="",0,15))</f>
        <v/>
      </c>
      <c r="O136" s="169" t="str">
        <f>IF(Tabla46[[#This Row],[ID RIESGO]]="","",IF(Tabla46[[#This Row],[RESPONSABLE DEL CONTROL (CARGO)]]="",0,20))</f>
        <v/>
      </c>
      <c r="P136" s="345">
        <f>IF(Tabla46[[#This Row],[PERIODICIDAD DE EJECUCIÓN DEL CONTROL]]="",0,20)</f>
        <v>0</v>
      </c>
      <c r="Q13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6" s="345" t="str">
        <f>IF(ISTEXT(Tabla46[[#This Row],[VALOR EVALUACION DISENO]]),"",IF(Tabla46[[#This Row],[VALOR EVALUACION DISENO]]&gt;96,DATOS!$AV$21,IF(Tabla46[[#This Row],[VALOR EVALUACION DISENO]]&gt;=86,DATOS!$AV$22,DATOS!$AV$23)))</f>
        <v/>
      </c>
      <c r="S136" s="352"/>
      <c r="T136" s="345" t="str">
        <f>IFERROR(VLOOKUP(Tabla46[[#This Row],[% DE CUMPLIMIENTO DE LA EJECUCION DEL CONTROL]],DATOS!$AS$38:$AT$40,2,0),"")</f>
        <v/>
      </c>
      <c r="U136" s="353" t="str">
        <f>IF(Tabla46[[#This Row],[RESULTADO EVALUACIÓN DEL DISEÑO DEL CONTROL]]="","",SUMIFS(DATOS!$AT$49:$AT$57,DATOS!$AR$49:$AR$57,Tabla46[[#This Row],[RESULTADO EVALUACIÓN DEL DISEÑO DEL CONTROL]],DATOS!$AS$49:$AS$57,Tabla46[[#This Row],[RESULTADO EVALUACION DE LA EJECUCION]]))</f>
        <v/>
      </c>
    </row>
    <row r="137" spans="1:21" ht="15" customHeight="1" x14ac:dyDescent="0.25">
      <c r="A137" s="3"/>
      <c r="B137" s="2"/>
      <c r="C137" s="2"/>
      <c r="D137" s="72"/>
      <c r="E137" s="4"/>
      <c r="F137" s="345"/>
      <c r="G137" s="352" t="str">
        <f>IFERROR(VLOOKUP(Tabla46[[#This Row],[ID RIESGO]],'1. IDENTIFICACION DEL RIESGO'!$AB$27:$AL$38,11,0),"")</f>
        <v/>
      </c>
      <c r="H137" s="173"/>
      <c r="I137" s="173"/>
      <c r="J137" s="173"/>
      <c r="K137" s="173"/>
      <c r="L137" s="175"/>
      <c r="M137" s="345"/>
      <c r="N137" s="173" t="str">
        <f>IF(Tabla46[[#This Row],[ID RIESGO]]="","",IF(Tabla46[[#This Row],[DESCRIPCION DEL CONTROL]]="",0,15))</f>
        <v/>
      </c>
      <c r="O137" s="169" t="str">
        <f>IF(Tabla46[[#This Row],[ID RIESGO]]="","",IF(Tabla46[[#This Row],[RESPONSABLE DEL CONTROL (CARGO)]]="",0,20))</f>
        <v/>
      </c>
      <c r="P137" s="345">
        <f>IF(Tabla46[[#This Row],[PERIODICIDAD DE EJECUCIÓN DEL CONTROL]]="",0,20)</f>
        <v>0</v>
      </c>
      <c r="Q13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7" s="345" t="str">
        <f>IF(ISTEXT(Tabla46[[#This Row],[VALOR EVALUACION DISENO]]),"",IF(Tabla46[[#This Row],[VALOR EVALUACION DISENO]]&gt;96,DATOS!$AV$21,IF(Tabla46[[#This Row],[VALOR EVALUACION DISENO]]&gt;=86,DATOS!$AV$22,DATOS!$AV$23)))</f>
        <v/>
      </c>
      <c r="S137" s="352"/>
      <c r="T137" s="345" t="str">
        <f>IFERROR(VLOOKUP(Tabla46[[#This Row],[% DE CUMPLIMIENTO DE LA EJECUCION DEL CONTROL]],DATOS!$AS$38:$AT$40,2,0),"")</f>
        <v/>
      </c>
      <c r="U137" s="353" t="str">
        <f>IF(Tabla46[[#This Row],[RESULTADO EVALUACIÓN DEL DISEÑO DEL CONTROL]]="","",SUMIFS(DATOS!$AT$49:$AT$57,DATOS!$AR$49:$AR$57,Tabla46[[#This Row],[RESULTADO EVALUACIÓN DEL DISEÑO DEL CONTROL]],DATOS!$AS$49:$AS$57,Tabla46[[#This Row],[RESULTADO EVALUACION DE LA EJECUCION]]))</f>
        <v/>
      </c>
    </row>
    <row r="138" spans="1:21" ht="15" customHeight="1" x14ac:dyDescent="0.25">
      <c r="A138" s="3"/>
      <c r="B138" s="2"/>
      <c r="C138" s="2"/>
      <c r="D138" s="72"/>
      <c r="E138" s="4"/>
      <c r="F138" s="345"/>
      <c r="G138" s="352" t="str">
        <f>IFERROR(VLOOKUP(Tabla46[[#This Row],[ID RIESGO]],'1. IDENTIFICACION DEL RIESGO'!$AB$27:$AL$38,11,0),"")</f>
        <v/>
      </c>
      <c r="H138" s="173"/>
      <c r="I138" s="173"/>
      <c r="J138" s="173"/>
      <c r="K138" s="173"/>
      <c r="L138" s="175"/>
      <c r="M138" s="345"/>
      <c r="N138" s="173" t="str">
        <f>IF(Tabla46[[#This Row],[ID RIESGO]]="","",IF(Tabla46[[#This Row],[DESCRIPCION DEL CONTROL]]="",0,15))</f>
        <v/>
      </c>
      <c r="O138" s="169" t="str">
        <f>IF(Tabla46[[#This Row],[ID RIESGO]]="","",IF(Tabla46[[#This Row],[RESPONSABLE DEL CONTROL (CARGO)]]="",0,20))</f>
        <v/>
      </c>
      <c r="P138" s="345">
        <f>IF(Tabla46[[#This Row],[PERIODICIDAD DE EJECUCIÓN DEL CONTROL]]="",0,20)</f>
        <v>0</v>
      </c>
      <c r="Q13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8" s="345" t="str">
        <f>IF(ISTEXT(Tabla46[[#This Row],[VALOR EVALUACION DISENO]]),"",IF(Tabla46[[#This Row],[VALOR EVALUACION DISENO]]&gt;96,DATOS!$AV$21,IF(Tabla46[[#This Row],[VALOR EVALUACION DISENO]]&gt;=86,DATOS!$AV$22,DATOS!$AV$23)))</f>
        <v/>
      </c>
      <c r="S138" s="352"/>
      <c r="T138" s="345" t="str">
        <f>IFERROR(VLOOKUP(Tabla46[[#This Row],[% DE CUMPLIMIENTO DE LA EJECUCION DEL CONTROL]],DATOS!$AS$38:$AT$40,2,0),"")</f>
        <v/>
      </c>
      <c r="U138" s="353" t="str">
        <f>IF(Tabla46[[#This Row],[RESULTADO EVALUACIÓN DEL DISEÑO DEL CONTROL]]="","",SUMIFS(DATOS!$AT$49:$AT$57,DATOS!$AR$49:$AR$57,Tabla46[[#This Row],[RESULTADO EVALUACIÓN DEL DISEÑO DEL CONTROL]],DATOS!$AS$49:$AS$57,Tabla46[[#This Row],[RESULTADO EVALUACION DE LA EJECUCION]]))</f>
        <v/>
      </c>
    </row>
    <row r="139" spans="1:21" ht="15" customHeight="1" x14ac:dyDescent="0.25">
      <c r="A139" s="3"/>
      <c r="B139" s="2"/>
      <c r="C139" s="2"/>
      <c r="D139" s="72"/>
      <c r="E139" s="4"/>
      <c r="F139" s="345"/>
      <c r="G139" s="352" t="str">
        <f>IFERROR(VLOOKUP(Tabla46[[#This Row],[ID RIESGO]],'1. IDENTIFICACION DEL RIESGO'!$AB$27:$AL$38,11,0),"")</f>
        <v/>
      </c>
      <c r="H139" s="173"/>
      <c r="I139" s="173"/>
      <c r="J139" s="173"/>
      <c r="K139" s="173"/>
      <c r="L139" s="175"/>
      <c r="M139" s="345"/>
      <c r="N139" s="173" t="str">
        <f>IF(Tabla46[[#This Row],[ID RIESGO]]="","",IF(Tabla46[[#This Row],[DESCRIPCION DEL CONTROL]]="",0,15))</f>
        <v/>
      </c>
      <c r="O139" s="169" t="str">
        <f>IF(Tabla46[[#This Row],[ID RIESGO]]="","",IF(Tabla46[[#This Row],[RESPONSABLE DEL CONTROL (CARGO)]]="",0,20))</f>
        <v/>
      </c>
      <c r="P139" s="345">
        <f>IF(Tabla46[[#This Row],[PERIODICIDAD DE EJECUCIÓN DEL CONTROL]]="",0,20)</f>
        <v>0</v>
      </c>
      <c r="Q13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9" s="345" t="str">
        <f>IF(ISTEXT(Tabla46[[#This Row],[VALOR EVALUACION DISENO]]),"",IF(Tabla46[[#This Row],[VALOR EVALUACION DISENO]]&gt;96,DATOS!$AV$21,IF(Tabla46[[#This Row],[VALOR EVALUACION DISENO]]&gt;=86,DATOS!$AV$22,DATOS!$AV$23)))</f>
        <v/>
      </c>
      <c r="S139" s="352"/>
      <c r="T139" s="345" t="str">
        <f>IFERROR(VLOOKUP(Tabla46[[#This Row],[% DE CUMPLIMIENTO DE LA EJECUCION DEL CONTROL]],DATOS!$AS$38:$AT$40,2,0),"")</f>
        <v/>
      </c>
      <c r="U139" s="353" t="str">
        <f>IF(Tabla46[[#This Row],[RESULTADO EVALUACIÓN DEL DISEÑO DEL CONTROL]]="","",SUMIFS(DATOS!$AT$49:$AT$57,DATOS!$AR$49:$AR$57,Tabla46[[#This Row],[RESULTADO EVALUACIÓN DEL DISEÑO DEL CONTROL]],DATOS!$AS$49:$AS$57,Tabla46[[#This Row],[RESULTADO EVALUACION DE LA EJECUCION]]))</f>
        <v/>
      </c>
    </row>
    <row r="140" spans="1:21" ht="15" customHeight="1" x14ac:dyDescent="0.25">
      <c r="A140" s="3"/>
      <c r="B140" s="2"/>
      <c r="C140" s="2"/>
      <c r="D140" s="72"/>
      <c r="E140" s="4"/>
      <c r="F140" s="345"/>
      <c r="G140" s="352" t="str">
        <f>IFERROR(VLOOKUP(Tabla46[[#This Row],[ID RIESGO]],'1. IDENTIFICACION DEL RIESGO'!$AB$27:$AL$38,11,0),"")</f>
        <v/>
      </c>
      <c r="H140" s="173"/>
      <c r="I140" s="173"/>
      <c r="J140" s="173"/>
      <c r="K140" s="173"/>
      <c r="L140" s="175"/>
      <c r="M140" s="345"/>
      <c r="N140" s="173" t="str">
        <f>IF(Tabla46[[#This Row],[ID RIESGO]]="","",IF(Tabla46[[#This Row],[DESCRIPCION DEL CONTROL]]="",0,15))</f>
        <v/>
      </c>
      <c r="O140" s="169" t="str">
        <f>IF(Tabla46[[#This Row],[ID RIESGO]]="","",IF(Tabla46[[#This Row],[RESPONSABLE DEL CONTROL (CARGO)]]="",0,20))</f>
        <v/>
      </c>
      <c r="P140" s="345">
        <f>IF(Tabla46[[#This Row],[PERIODICIDAD DE EJECUCIÓN DEL CONTROL]]="",0,20)</f>
        <v>0</v>
      </c>
      <c r="Q14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0" s="345" t="str">
        <f>IF(ISTEXT(Tabla46[[#This Row],[VALOR EVALUACION DISENO]]),"",IF(Tabla46[[#This Row],[VALOR EVALUACION DISENO]]&gt;96,DATOS!$AV$21,IF(Tabla46[[#This Row],[VALOR EVALUACION DISENO]]&gt;=86,DATOS!$AV$22,DATOS!$AV$23)))</f>
        <v/>
      </c>
      <c r="S140" s="352"/>
      <c r="T140" s="345" t="str">
        <f>IFERROR(VLOOKUP(Tabla46[[#This Row],[% DE CUMPLIMIENTO DE LA EJECUCION DEL CONTROL]],DATOS!$AS$38:$AT$40,2,0),"")</f>
        <v/>
      </c>
      <c r="U140" s="353" t="str">
        <f>IF(Tabla46[[#This Row],[RESULTADO EVALUACIÓN DEL DISEÑO DEL CONTROL]]="","",SUMIFS(DATOS!$AT$49:$AT$57,DATOS!$AR$49:$AR$57,Tabla46[[#This Row],[RESULTADO EVALUACIÓN DEL DISEÑO DEL CONTROL]],DATOS!$AS$49:$AS$57,Tabla46[[#This Row],[RESULTADO EVALUACION DE LA EJECUCION]]))</f>
        <v/>
      </c>
    </row>
    <row r="141" spans="1:21" ht="15" customHeight="1" x14ac:dyDescent="0.25">
      <c r="A141" s="3"/>
      <c r="B141" s="2"/>
      <c r="C141" s="2"/>
      <c r="D141" s="72"/>
      <c r="E141" s="4"/>
      <c r="F141" s="345"/>
      <c r="G141" s="352" t="str">
        <f>IFERROR(VLOOKUP(Tabla46[[#This Row],[ID RIESGO]],'1. IDENTIFICACION DEL RIESGO'!$AB$27:$AL$38,11,0),"")</f>
        <v/>
      </c>
      <c r="H141" s="173"/>
      <c r="I141" s="173"/>
      <c r="J141" s="173"/>
      <c r="K141" s="173"/>
      <c r="L141" s="175"/>
      <c r="M141" s="345"/>
      <c r="N141" s="173" t="str">
        <f>IF(Tabla46[[#This Row],[ID RIESGO]]="","",IF(Tabla46[[#This Row],[DESCRIPCION DEL CONTROL]]="",0,15))</f>
        <v/>
      </c>
      <c r="O141" s="169" t="str">
        <f>IF(Tabla46[[#This Row],[ID RIESGO]]="","",IF(Tabla46[[#This Row],[RESPONSABLE DEL CONTROL (CARGO)]]="",0,20))</f>
        <v/>
      </c>
      <c r="P141" s="345">
        <f>IF(Tabla46[[#This Row],[PERIODICIDAD DE EJECUCIÓN DEL CONTROL]]="",0,20)</f>
        <v>0</v>
      </c>
      <c r="Q14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1" s="345" t="str">
        <f>IF(ISTEXT(Tabla46[[#This Row],[VALOR EVALUACION DISENO]]),"",IF(Tabla46[[#This Row],[VALOR EVALUACION DISENO]]&gt;96,DATOS!$AV$21,IF(Tabla46[[#This Row],[VALOR EVALUACION DISENO]]&gt;=86,DATOS!$AV$22,DATOS!$AV$23)))</f>
        <v/>
      </c>
      <c r="S141" s="352"/>
      <c r="T141" s="345" t="str">
        <f>IFERROR(VLOOKUP(Tabla46[[#This Row],[% DE CUMPLIMIENTO DE LA EJECUCION DEL CONTROL]],DATOS!$AS$38:$AT$40,2,0),"")</f>
        <v/>
      </c>
      <c r="U141" s="353" t="str">
        <f>IF(Tabla46[[#This Row],[RESULTADO EVALUACIÓN DEL DISEÑO DEL CONTROL]]="","",SUMIFS(DATOS!$AT$49:$AT$57,DATOS!$AR$49:$AR$57,Tabla46[[#This Row],[RESULTADO EVALUACIÓN DEL DISEÑO DEL CONTROL]],DATOS!$AS$49:$AS$57,Tabla46[[#This Row],[RESULTADO EVALUACION DE LA EJECUCION]]))</f>
        <v/>
      </c>
    </row>
    <row r="142" spans="1:21" ht="15" customHeight="1" x14ac:dyDescent="0.25">
      <c r="A142" s="3"/>
      <c r="B142" s="2"/>
      <c r="C142" s="2"/>
      <c r="D142" s="72"/>
      <c r="E142" s="4"/>
      <c r="F142" s="345"/>
      <c r="G142" s="352" t="str">
        <f>IFERROR(VLOOKUP(Tabla46[[#This Row],[ID RIESGO]],'1. IDENTIFICACION DEL RIESGO'!$AB$27:$AL$38,11,0),"")</f>
        <v/>
      </c>
      <c r="H142" s="173"/>
      <c r="I142" s="173"/>
      <c r="J142" s="173"/>
      <c r="K142" s="173"/>
      <c r="L142" s="175"/>
      <c r="M142" s="345"/>
      <c r="N142" s="173" t="str">
        <f>IF(Tabla46[[#This Row],[ID RIESGO]]="","",IF(Tabla46[[#This Row],[DESCRIPCION DEL CONTROL]]="",0,15))</f>
        <v/>
      </c>
      <c r="O142" s="169" t="str">
        <f>IF(Tabla46[[#This Row],[ID RIESGO]]="","",IF(Tabla46[[#This Row],[RESPONSABLE DEL CONTROL (CARGO)]]="",0,20))</f>
        <v/>
      </c>
      <c r="P142" s="345">
        <f>IF(Tabla46[[#This Row],[PERIODICIDAD DE EJECUCIÓN DEL CONTROL]]="",0,20)</f>
        <v>0</v>
      </c>
      <c r="Q14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2" s="345" t="str">
        <f>IF(ISTEXT(Tabla46[[#This Row],[VALOR EVALUACION DISENO]]),"",IF(Tabla46[[#This Row],[VALOR EVALUACION DISENO]]&gt;96,DATOS!$AV$21,IF(Tabla46[[#This Row],[VALOR EVALUACION DISENO]]&gt;=86,DATOS!$AV$22,DATOS!$AV$23)))</f>
        <v/>
      </c>
      <c r="S142" s="352"/>
      <c r="T142" s="345" t="str">
        <f>IFERROR(VLOOKUP(Tabla46[[#This Row],[% DE CUMPLIMIENTO DE LA EJECUCION DEL CONTROL]],DATOS!$AS$38:$AT$40,2,0),"")</f>
        <v/>
      </c>
      <c r="U142" s="353" t="str">
        <f>IF(Tabla46[[#This Row],[RESULTADO EVALUACIÓN DEL DISEÑO DEL CONTROL]]="","",SUMIFS(DATOS!$AT$49:$AT$57,DATOS!$AR$49:$AR$57,Tabla46[[#This Row],[RESULTADO EVALUACIÓN DEL DISEÑO DEL CONTROL]],DATOS!$AS$49:$AS$57,Tabla46[[#This Row],[RESULTADO EVALUACION DE LA EJECUCION]]))</f>
        <v/>
      </c>
    </row>
    <row r="143" spans="1:21" ht="15" customHeight="1" x14ac:dyDescent="0.25">
      <c r="A143" s="3"/>
      <c r="B143" s="2"/>
      <c r="C143" s="2"/>
      <c r="D143" s="72"/>
      <c r="E143" s="4"/>
      <c r="F143" s="345"/>
      <c r="G143" s="352" t="str">
        <f>IFERROR(VLOOKUP(Tabla46[[#This Row],[ID RIESGO]],'1. IDENTIFICACION DEL RIESGO'!$AB$27:$AL$38,11,0),"")</f>
        <v/>
      </c>
      <c r="H143" s="173"/>
      <c r="I143" s="173"/>
      <c r="J143" s="173"/>
      <c r="K143" s="173"/>
      <c r="L143" s="175"/>
      <c r="M143" s="345"/>
      <c r="N143" s="173" t="str">
        <f>IF(Tabla46[[#This Row],[ID RIESGO]]="","",IF(Tabla46[[#This Row],[DESCRIPCION DEL CONTROL]]="",0,15))</f>
        <v/>
      </c>
      <c r="O143" s="169" t="str">
        <f>IF(Tabla46[[#This Row],[ID RIESGO]]="","",IF(Tabla46[[#This Row],[RESPONSABLE DEL CONTROL (CARGO)]]="",0,20))</f>
        <v/>
      </c>
      <c r="P143" s="345">
        <f>IF(Tabla46[[#This Row],[PERIODICIDAD DE EJECUCIÓN DEL CONTROL]]="",0,20)</f>
        <v>0</v>
      </c>
      <c r="Q14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3" s="345" t="str">
        <f>IF(ISTEXT(Tabla46[[#This Row],[VALOR EVALUACION DISENO]]),"",IF(Tabla46[[#This Row],[VALOR EVALUACION DISENO]]&gt;96,DATOS!$AV$21,IF(Tabla46[[#This Row],[VALOR EVALUACION DISENO]]&gt;=86,DATOS!$AV$22,DATOS!$AV$23)))</f>
        <v/>
      </c>
      <c r="S143" s="352"/>
      <c r="T143" s="345" t="str">
        <f>IFERROR(VLOOKUP(Tabla46[[#This Row],[% DE CUMPLIMIENTO DE LA EJECUCION DEL CONTROL]],DATOS!$AS$38:$AT$40,2,0),"")</f>
        <v/>
      </c>
      <c r="U143" s="353" t="str">
        <f>IF(Tabla46[[#This Row],[RESULTADO EVALUACIÓN DEL DISEÑO DEL CONTROL]]="","",SUMIFS(DATOS!$AT$49:$AT$57,DATOS!$AR$49:$AR$57,Tabla46[[#This Row],[RESULTADO EVALUACIÓN DEL DISEÑO DEL CONTROL]],DATOS!$AS$49:$AS$57,Tabla46[[#This Row],[RESULTADO EVALUACION DE LA EJECUCION]]))</f>
        <v/>
      </c>
    </row>
    <row r="144" spans="1:21" ht="15" customHeight="1" x14ac:dyDescent="0.25">
      <c r="A144" s="3"/>
      <c r="B144" s="2"/>
      <c r="C144" s="2"/>
      <c r="D144" s="72"/>
      <c r="E144" s="4"/>
      <c r="F144" s="345"/>
      <c r="G144" s="352" t="str">
        <f>IFERROR(VLOOKUP(Tabla46[[#This Row],[ID RIESGO]],'1. IDENTIFICACION DEL RIESGO'!$AB$27:$AL$38,11,0),"")</f>
        <v/>
      </c>
      <c r="H144" s="173"/>
      <c r="I144" s="173"/>
      <c r="J144" s="173"/>
      <c r="K144" s="173"/>
      <c r="L144" s="175"/>
      <c r="M144" s="345"/>
      <c r="N144" s="173" t="str">
        <f>IF(Tabla46[[#This Row],[ID RIESGO]]="","",IF(Tabla46[[#This Row],[DESCRIPCION DEL CONTROL]]="",0,15))</f>
        <v/>
      </c>
      <c r="O144" s="169" t="str">
        <f>IF(Tabla46[[#This Row],[ID RIESGO]]="","",IF(Tabla46[[#This Row],[RESPONSABLE DEL CONTROL (CARGO)]]="",0,20))</f>
        <v/>
      </c>
      <c r="P144" s="345">
        <f>IF(Tabla46[[#This Row],[PERIODICIDAD DE EJECUCIÓN DEL CONTROL]]="",0,20)</f>
        <v>0</v>
      </c>
      <c r="Q14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4" s="345" t="str">
        <f>IF(ISTEXT(Tabla46[[#This Row],[VALOR EVALUACION DISENO]]),"",IF(Tabla46[[#This Row],[VALOR EVALUACION DISENO]]&gt;96,DATOS!$AV$21,IF(Tabla46[[#This Row],[VALOR EVALUACION DISENO]]&gt;=86,DATOS!$AV$22,DATOS!$AV$23)))</f>
        <v/>
      </c>
      <c r="S144" s="352"/>
      <c r="T144" s="345" t="str">
        <f>IFERROR(VLOOKUP(Tabla46[[#This Row],[% DE CUMPLIMIENTO DE LA EJECUCION DEL CONTROL]],DATOS!$AS$38:$AT$40,2,0),"")</f>
        <v/>
      </c>
      <c r="U144" s="353" t="str">
        <f>IF(Tabla46[[#This Row],[RESULTADO EVALUACIÓN DEL DISEÑO DEL CONTROL]]="","",SUMIFS(DATOS!$AT$49:$AT$57,DATOS!$AR$49:$AR$57,Tabla46[[#This Row],[RESULTADO EVALUACIÓN DEL DISEÑO DEL CONTROL]],DATOS!$AS$49:$AS$57,Tabla46[[#This Row],[RESULTADO EVALUACION DE LA EJECUCION]]))</f>
        <v/>
      </c>
    </row>
    <row r="145" spans="1:21" ht="15" customHeight="1" x14ac:dyDescent="0.25">
      <c r="A145" s="3"/>
      <c r="B145" s="2"/>
      <c r="C145" s="2"/>
      <c r="D145" s="72"/>
      <c r="E145" s="4"/>
      <c r="F145" s="345"/>
      <c r="G145" s="352" t="str">
        <f>IFERROR(VLOOKUP(Tabla46[[#This Row],[ID RIESGO]],'1. IDENTIFICACION DEL RIESGO'!$AB$27:$AL$38,11,0),"")</f>
        <v/>
      </c>
      <c r="H145" s="173"/>
      <c r="I145" s="173"/>
      <c r="J145" s="173"/>
      <c r="K145" s="173"/>
      <c r="L145" s="175"/>
      <c r="M145" s="345"/>
      <c r="N145" s="173" t="str">
        <f>IF(Tabla46[[#This Row],[ID RIESGO]]="","",IF(Tabla46[[#This Row],[DESCRIPCION DEL CONTROL]]="",0,15))</f>
        <v/>
      </c>
      <c r="O145" s="169" t="str">
        <f>IF(Tabla46[[#This Row],[ID RIESGO]]="","",IF(Tabla46[[#This Row],[RESPONSABLE DEL CONTROL (CARGO)]]="",0,20))</f>
        <v/>
      </c>
      <c r="P145" s="345">
        <f>IF(Tabla46[[#This Row],[PERIODICIDAD DE EJECUCIÓN DEL CONTROL]]="",0,20)</f>
        <v>0</v>
      </c>
      <c r="Q14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5" s="345" t="str">
        <f>IF(ISTEXT(Tabla46[[#This Row],[VALOR EVALUACION DISENO]]),"",IF(Tabla46[[#This Row],[VALOR EVALUACION DISENO]]&gt;96,DATOS!$AV$21,IF(Tabla46[[#This Row],[VALOR EVALUACION DISENO]]&gt;=86,DATOS!$AV$22,DATOS!$AV$23)))</f>
        <v/>
      </c>
      <c r="S145" s="352"/>
      <c r="T145" s="345" t="str">
        <f>IFERROR(VLOOKUP(Tabla46[[#This Row],[% DE CUMPLIMIENTO DE LA EJECUCION DEL CONTROL]],DATOS!$AS$38:$AT$40,2,0),"")</f>
        <v/>
      </c>
      <c r="U145" s="353" t="str">
        <f>IF(Tabla46[[#This Row],[RESULTADO EVALUACIÓN DEL DISEÑO DEL CONTROL]]="","",SUMIFS(DATOS!$AT$49:$AT$57,DATOS!$AR$49:$AR$57,Tabla46[[#This Row],[RESULTADO EVALUACIÓN DEL DISEÑO DEL CONTROL]],DATOS!$AS$49:$AS$57,Tabla46[[#This Row],[RESULTADO EVALUACION DE LA EJECUCION]]))</f>
        <v/>
      </c>
    </row>
    <row r="146" spans="1:21" ht="15" customHeight="1" x14ac:dyDescent="0.25">
      <c r="A146" s="3"/>
      <c r="B146" s="2"/>
      <c r="C146" s="2"/>
      <c r="D146" s="72"/>
      <c r="E146" s="4"/>
      <c r="F146" s="345"/>
      <c r="G146" s="352" t="str">
        <f>IFERROR(VLOOKUP(Tabla46[[#This Row],[ID RIESGO]],'1. IDENTIFICACION DEL RIESGO'!$AB$27:$AL$38,11,0),"")</f>
        <v/>
      </c>
      <c r="H146" s="173"/>
      <c r="I146" s="173"/>
      <c r="J146" s="173"/>
      <c r="K146" s="173"/>
      <c r="L146" s="175"/>
      <c r="M146" s="345"/>
      <c r="N146" s="173" t="str">
        <f>IF(Tabla46[[#This Row],[ID RIESGO]]="","",IF(Tabla46[[#This Row],[DESCRIPCION DEL CONTROL]]="",0,15))</f>
        <v/>
      </c>
      <c r="O146" s="169" t="str">
        <f>IF(Tabla46[[#This Row],[ID RIESGO]]="","",IF(Tabla46[[#This Row],[RESPONSABLE DEL CONTROL (CARGO)]]="",0,20))</f>
        <v/>
      </c>
      <c r="P146" s="345">
        <f>IF(Tabla46[[#This Row],[PERIODICIDAD DE EJECUCIÓN DEL CONTROL]]="",0,20)</f>
        <v>0</v>
      </c>
      <c r="Q14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6" s="345" t="str">
        <f>IF(ISTEXT(Tabla46[[#This Row],[VALOR EVALUACION DISENO]]),"",IF(Tabla46[[#This Row],[VALOR EVALUACION DISENO]]&gt;96,DATOS!$AV$21,IF(Tabla46[[#This Row],[VALOR EVALUACION DISENO]]&gt;=86,DATOS!$AV$22,DATOS!$AV$23)))</f>
        <v/>
      </c>
      <c r="S146" s="352"/>
      <c r="T146" s="345" t="str">
        <f>IFERROR(VLOOKUP(Tabla46[[#This Row],[% DE CUMPLIMIENTO DE LA EJECUCION DEL CONTROL]],DATOS!$AS$38:$AT$40,2,0),"")</f>
        <v/>
      </c>
      <c r="U146" s="353" t="str">
        <f>IF(Tabla46[[#This Row],[RESULTADO EVALUACIÓN DEL DISEÑO DEL CONTROL]]="","",SUMIFS(DATOS!$AT$49:$AT$57,DATOS!$AR$49:$AR$57,Tabla46[[#This Row],[RESULTADO EVALUACIÓN DEL DISEÑO DEL CONTROL]],DATOS!$AS$49:$AS$57,Tabla46[[#This Row],[RESULTADO EVALUACION DE LA EJECUCION]]))</f>
        <v/>
      </c>
    </row>
    <row r="147" spans="1:21" ht="15" customHeight="1" x14ac:dyDescent="0.25">
      <c r="A147" s="3"/>
      <c r="B147" s="2"/>
      <c r="C147" s="2"/>
      <c r="D147" s="72"/>
      <c r="E147" s="4"/>
      <c r="F147" s="345"/>
      <c r="G147" s="352" t="str">
        <f>IFERROR(VLOOKUP(Tabla46[[#This Row],[ID RIESGO]],'1. IDENTIFICACION DEL RIESGO'!$AB$27:$AL$38,11,0),"")</f>
        <v/>
      </c>
      <c r="H147" s="173"/>
      <c r="I147" s="173"/>
      <c r="J147" s="173"/>
      <c r="K147" s="173"/>
      <c r="L147" s="175"/>
      <c r="M147" s="345"/>
      <c r="N147" s="173" t="str">
        <f>IF(Tabla46[[#This Row],[ID RIESGO]]="","",IF(Tabla46[[#This Row],[DESCRIPCION DEL CONTROL]]="",0,15))</f>
        <v/>
      </c>
      <c r="O147" s="169" t="str">
        <f>IF(Tabla46[[#This Row],[ID RIESGO]]="","",IF(Tabla46[[#This Row],[RESPONSABLE DEL CONTROL (CARGO)]]="",0,20))</f>
        <v/>
      </c>
      <c r="P147" s="345">
        <f>IF(Tabla46[[#This Row],[PERIODICIDAD DE EJECUCIÓN DEL CONTROL]]="",0,20)</f>
        <v>0</v>
      </c>
      <c r="Q14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7" s="345" t="str">
        <f>IF(ISTEXT(Tabla46[[#This Row],[VALOR EVALUACION DISENO]]),"",IF(Tabla46[[#This Row],[VALOR EVALUACION DISENO]]&gt;96,DATOS!$AV$21,IF(Tabla46[[#This Row],[VALOR EVALUACION DISENO]]&gt;=86,DATOS!$AV$22,DATOS!$AV$23)))</f>
        <v/>
      </c>
      <c r="S147" s="352"/>
      <c r="T147" s="345" t="str">
        <f>IFERROR(VLOOKUP(Tabla46[[#This Row],[% DE CUMPLIMIENTO DE LA EJECUCION DEL CONTROL]],DATOS!$AS$38:$AT$40,2,0),"")</f>
        <v/>
      </c>
      <c r="U147" s="353" t="str">
        <f>IF(Tabla46[[#This Row],[RESULTADO EVALUACIÓN DEL DISEÑO DEL CONTROL]]="","",SUMIFS(DATOS!$AT$49:$AT$57,DATOS!$AR$49:$AR$57,Tabla46[[#This Row],[RESULTADO EVALUACIÓN DEL DISEÑO DEL CONTROL]],DATOS!$AS$49:$AS$57,Tabla46[[#This Row],[RESULTADO EVALUACION DE LA EJECUCION]]))</f>
        <v/>
      </c>
    </row>
    <row r="148" spans="1:21" ht="15" customHeight="1" x14ac:dyDescent="0.25">
      <c r="A148" s="3"/>
      <c r="B148" s="2"/>
      <c r="C148" s="2"/>
      <c r="D148" s="72"/>
      <c r="E148" s="4"/>
      <c r="F148" s="345"/>
      <c r="G148" s="352" t="str">
        <f>IFERROR(VLOOKUP(Tabla46[[#This Row],[ID RIESGO]],'1. IDENTIFICACION DEL RIESGO'!$AB$27:$AL$38,11,0),"")</f>
        <v/>
      </c>
      <c r="H148" s="173"/>
      <c r="I148" s="173"/>
      <c r="J148" s="173"/>
      <c r="K148" s="173"/>
      <c r="L148" s="175"/>
      <c r="M148" s="345"/>
      <c r="N148" s="173" t="str">
        <f>IF(Tabla46[[#This Row],[ID RIESGO]]="","",IF(Tabla46[[#This Row],[DESCRIPCION DEL CONTROL]]="",0,15))</f>
        <v/>
      </c>
      <c r="O148" s="169" t="str">
        <f>IF(Tabla46[[#This Row],[ID RIESGO]]="","",IF(Tabla46[[#This Row],[RESPONSABLE DEL CONTROL (CARGO)]]="",0,20))</f>
        <v/>
      </c>
      <c r="P148" s="345">
        <f>IF(Tabla46[[#This Row],[PERIODICIDAD DE EJECUCIÓN DEL CONTROL]]="",0,20)</f>
        <v>0</v>
      </c>
      <c r="Q14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8" s="345" t="str">
        <f>IF(ISTEXT(Tabla46[[#This Row],[VALOR EVALUACION DISENO]]),"",IF(Tabla46[[#This Row],[VALOR EVALUACION DISENO]]&gt;96,DATOS!$AV$21,IF(Tabla46[[#This Row],[VALOR EVALUACION DISENO]]&gt;=86,DATOS!$AV$22,DATOS!$AV$23)))</f>
        <v/>
      </c>
      <c r="S148" s="352"/>
      <c r="T148" s="345" t="str">
        <f>IFERROR(VLOOKUP(Tabla46[[#This Row],[% DE CUMPLIMIENTO DE LA EJECUCION DEL CONTROL]],DATOS!$AS$38:$AT$40,2,0),"")</f>
        <v/>
      </c>
      <c r="U148" s="353" t="str">
        <f>IF(Tabla46[[#This Row],[RESULTADO EVALUACIÓN DEL DISEÑO DEL CONTROL]]="","",SUMIFS(DATOS!$AT$49:$AT$57,DATOS!$AR$49:$AR$57,Tabla46[[#This Row],[RESULTADO EVALUACIÓN DEL DISEÑO DEL CONTROL]],DATOS!$AS$49:$AS$57,Tabla46[[#This Row],[RESULTADO EVALUACION DE LA EJECUCION]]))</f>
        <v/>
      </c>
    </row>
    <row r="149" spans="1:21" ht="15" customHeight="1" x14ac:dyDescent="0.25">
      <c r="A149" s="3"/>
      <c r="B149" s="2"/>
      <c r="C149" s="2"/>
      <c r="D149" s="72"/>
      <c r="E149" s="4"/>
      <c r="F149" s="345"/>
      <c r="G149" s="352" t="str">
        <f>IFERROR(VLOOKUP(Tabla46[[#This Row],[ID RIESGO]],'1. IDENTIFICACION DEL RIESGO'!$AB$27:$AL$38,11,0),"")</f>
        <v/>
      </c>
      <c r="H149" s="173"/>
      <c r="I149" s="173"/>
      <c r="J149" s="173"/>
      <c r="K149" s="173"/>
      <c r="L149" s="175"/>
      <c r="M149" s="345"/>
      <c r="N149" s="173" t="str">
        <f>IF(Tabla46[[#This Row],[ID RIESGO]]="","",IF(Tabla46[[#This Row],[DESCRIPCION DEL CONTROL]]="",0,15))</f>
        <v/>
      </c>
      <c r="O149" s="169" t="str">
        <f>IF(Tabla46[[#This Row],[ID RIESGO]]="","",IF(Tabla46[[#This Row],[RESPONSABLE DEL CONTROL (CARGO)]]="",0,20))</f>
        <v/>
      </c>
      <c r="P149" s="345">
        <f>IF(Tabla46[[#This Row],[PERIODICIDAD DE EJECUCIÓN DEL CONTROL]]="",0,20)</f>
        <v>0</v>
      </c>
      <c r="Q14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9" s="345" t="str">
        <f>IF(ISTEXT(Tabla46[[#This Row],[VALOR EVALUACION DISENO]]),"",IF(Tabla46[[#This Row],[VALOR EVALUACION DISENO]]&gt;96,DATOS!$AV$21,IF(Tabla46[[#This Row],[VALOR EVALUACION DISENO]]&gt;=86,DATOS!$AV$22,DATOS!$AV$23)))</f>
        <v/>
      </c>
      <c r="S149" s="352"/>
      <c r="T149" s="345" t="str">
        <f>IFERROR(VLOOKUP(Tabla46[[#This Row],[% DE CUMPLIMIENTO DE LA EJECUCION DEL CONTROL]],DATOS!$AS$38:$AT$40,2,0),"")</f>
        <v/>
      </c>
      <c r="U149" s="353" t="str">
        <f>IF(Tabla46[[#This Row],[RESULTADO EVALUACIÓN DEL DISEÑO DEL CONTROL]]="","",SUMIFS(DATOS!$AT$49:$AT$57,DATOS!$AR$49:$AR$57,Tabla46[[#This Row],[RESULTADO EVALUACIÓN DEL DISEÑO DEL CONTROL]],DATOS!$AS$49:$AS$57,Tabla46[[#This Row],[RESULTADO EVALUACION DE LA EJECUCION]]))</f>
        <v/>
      </c>
    </row>
    <row r="150" spans="1:21" ht="15" customHeight="1" x14ac:dyDescent="0.25">
      <c r="A150" s="3"/>
      <c r="B150" s="2"/>
      <c r="C150" s="2"/>
      <c r="D150" s="72"/>
      <c r="E150" s="4"/>
      <c r="F150" s="345"/>
      <c r="G150" s="352" t="str">
        <f>IFERROR(VLOOKUP(Tabla46[[#This Row],[ID RIESGO]],'1. IDENTIFICACION DEL RIESGO'!$AB$27:$AL$38,11,0),"")</f>
        <v/>
      </c>
      <c r="H150" s="173"/>
      <c r="I150" s="173"/>
      <c r="J150" s="173"/>
      <c r="K150" s="173"/>
      <c r="L150" s="175"/>
      <c r="M150" s="345"/>
      <c r="N150" s="173" t="str">
        <f>IF(Tabla46[[#This Row],[ID RIESGO]]="","",IF(Tabla46[[#This Row],[DESCRIPCION DEL CONTROL]]="",0,15))</f>
        <v/>
      </c>
      <c r="O150" s="169" t="str">
        <f>IF(Tabla46[[#This Row],[ID RIESGO]]="","",IF(Tabla46[[#This Row],[RESPONSABLE DEL CONTROL (CARGO)]]="",0,20))</f>
        <v/>
      </c>
      <c r="P150" s="345">
        <f>IF(Tabla46[[#This Row],[PERIODICIDAD DE EJECUCIÓN DEL CONTROL]]="",0,20)</f>
        <v>0</v>
      </c>
      <c r="Q15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0" s="345" t="str">
        <f>IF(ISTEXT(Tabla46[[#This Row],[VALOR EVALUACION DISENO]]),"",IF(Tabla46[[#This Row],[VALOR EVALUACION DISENO]]&gt;96,DATOS!$AV$21,IF(Tabla46[[#This Row],[VALOR EVALUACION DISENO]]&gt;=86,DATOS!$AV$22,DATOS!$AV$23)))</f>
        <v/>
      </c>
      <c r="S150" s="352"/>
      <c r="T150" s="345" t="str">
        <f>IFERROR(VLOOKUP(Tabla46[[#This Row],[% DE CUMPLIMIENTO DE LA EJECUCION DEL CONTROL]],DATOS!$AS$38:$AT$40,2,0),"")</f>
        <v/>
      </c>
      <c r="U150" s="353" t="str">
        <f>IF(Tabla46[[#This Row],[RESULTADO EVALUACIÓN DEL DISEÑO DEL CONTROL]]="","",SUMIFS(DATOS!$AT$49:$AT$57,DATOS!$AR$49:$AR$57,Tabla46[[#This Row],[RESULTADO EVALUACIÓN DEL DISEÑO DEL CONTROL]],DATOS!$AS$49:$AS$57,Tabla46[[#This Row],[RESULTADO EVALUACION DE LA EJECUCION]]))</f>
        <v/>
      </c>
    </row>
    <row r="151" spans="1:21" ht="15" customHeight="1" x14ac:dyDescent="0.25">
      <c r="A151" s="3"/>
      <c r="B151" s="2"/>
      <c r="C151" s="2"/>
      <c r="D151" s="72"/>
      <c r="E151" s="4"/>
      <c r="F151" s="345"/>
      <c r="G151" s="352" t="str">
        <f>IFERROR(VLOOKUP(Tabla46[[#This Row],[ID RIESGO]],'1. IDENTIFICACION DEL RIESGO'!$AB$27:$AL$38,11,0),"")</f>
        <v/>
      </c>
      <c r="H151" s="173"/>
      <c r="I151" s="173"/>
      <c r="J151" s="173"/>
      <c r="K151" s="173"/>
      <c r="L151" s="175"/>
      <c r="M151" s="345"/>
      <c r="N151" s="173" t="str">
        <f>IF(Tabla46[[#This Row],[ID RIESGO]]="","",IF(Tabla46[[#This Row],[DESCRIPCION DEL CONTROL]]="",0,15))</f>
        <v/>
      </c>
      <c r="O151" s="169" t="str">
        <f>IF(Tabla46[[#This Row],[ID RIESGO]]="","",IF(Tabla46[[#This Row],[RESPONSABLE DEL CONTROL (CARGO)]]="",0,20))</f>
        <v/>
      </c>
      <c r="P151" s="345">
        <f>IF(Tabla46[[#This Row],[PERIODICIDAD DE EJECUCIÓN DEL CONTROL]]="",0,20)</f>
        <v>0</v>
      </c>
      <c r="Q15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1" s="345" t="str">
        <f>IF(ISTEXT(Tabla46[[#This Row],[VALOR EVALUACION DISENO]]),"",IF(Tabla46[[#This Row],[VALOR EVALUACION DISENO]]&gt;96,DATOS!$AV$21,IF(Tabla46[[#This Row],[VALOR EVALUACION DISENO]]&gt;=86,DATOS!$AV$22,DATOS!$AV$23)))</f>
        <v/>
      </c>
      <c r="S151" s="352"/>
      <c r="T151" s="345" t="str">
        <f>IFERROR(VLOOKUP(Tabla46[[#This Row],[% DE CUMPLIMIENTO DE LA EJECUCION DEL CONTROL]],DATOS!$AS$38:$AT$40,2,0),"")</f>
        <v/>
      </c>
      <c r="U151" s="353" t="str">
        <f>IF(Tabla46[[#This Row],[RESULTADO EVALUACIÓN DEL DISEÑO DEL CONTROL]]="","",SUMIFS(DATOS!$AT$49:$AT$57,DATOS!$AR$49:$AR$57,Tabla46[[#This Row],[RESULTADO EVALUACIÓN DEL DISEÑO DEL CONTROL]],DATOS!$AS$49:$AS$57,Tabla46[[#This Row],[RESULTADO EVALUACION DE LA EJECUCION]]))</f>
        <v/>
      </c>
    </row>
    <row r="152" spans="1:21" ht="15" customHeight="1" x14ac:dyDescent="0.25">
      <c r="A152" s="3"/>
      <c r="B152" s="2"/>
      <c r="C152" s="2"/>
      <c r="D152" s="72"/>
      <c r="E152" s="4"/>
      <c r="F152" s="345"/>
      <c r="G152" s="352" t="str">
        <f>IFERROR(VLOOKUP(Tabla46[[#This Row],[ID RIESGO]],'1. IDENTIFICACION DEL RIESGO'!$AB$27:$AL$38,11,0),"")</f>
        <v/>
      </c>
      <c r="H152" s="173"/>
      <c r="I152" s="173"/>
      <c r="J152" s="173"/>
      <c r="K152" s="173"/>
      <c r="L152" s="175"/>
      <c r="M152" s="345"/>
      <c r="N152" s="173" t="str">
        <f>IF(Tabla46[[#This Row],[ID RIESGO]]="","",IF(Tabla46[[#This Row],[DESCRIPCION DEL CONTROL]]="",0,15))</f>
        <v/>
      </c>
      <c r="O152" s="169" t="str">
        <f>IF(Tabla46[[#This Row],[ID RIESGO]]="","",IF(Tabla46[[#This Row],[RESPONSABLE DEL CONTROL (CARGO)]]="",0,20))</f>
        <v/>
      </c>
      <c r="P152" s="345">
        <f>IF(Tabla46[[#This Row],[PERIODICIDAD DE EJECUCIÓN DEL CONTROL]]="",0,20)</f>
        <v>0</v>
      </c>
      <c r="Q15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2" s="345" t="str">
        <f>IF(ISTEXT(Tabla46[[#This Row],[VALOR EVALUACION DISENO]]),"",IF(Tabla46[[#This Row],[VALOR EVALUACION DISENO]]&gt;96,DATOS!$AV$21,IF(Tabla46[[#This Row],[VALOR EVALUACION DISENO]]&gt;=86,DATOS!$AV$22,DATOS!$AV$23)))</f>
        <v/>
      </c>
      <c r="S152" s="352"/>
      <c r="T152" s="345" t="str">
        <f>IFERROR(VLOOKUP(Tabla46[[#This Row],[% DE CUMPLIMIENTO DE LA EJECUCION DEL CONTROL]],DATOS!$AS$38:$AT$40,2,0),"")</f>
        <v/>
      </c>
      <c r="U152" s="353" t="str">
        <f>IF(Tabla46[[#This Row],[RESULTADO EVALUACIÓN DEL DISEÑO DEL CONTROL]]="","",SUMIFS(DATOS!$AT$49:$AT$57,DATOS!$AR$49:$AR$57,Tabla46[[#This Row],[RESULTADO EVALUACIÓN DEL DISEÑO DEL CONTROL]],DATOS!$AS$49:$AS$57,Tabla46[[#This Row],[RESULTADO EVALUACION DE LA EJECUCION]]))</f>
        <v/>
      </c>
    </row>
    <row r="153" spans="1:21" ht="15" customHeight="1" x14ac:dyDescent="0.25">
      <c r="A153" s="3"/>
      <c r="B153" s="2"/>
      <c r="C153" s="2"/>
      <c r="D153" s="72"/>
      <c r="E153" s="4"/>
      <c r="F153" s="345"/>
      <c r="G153" s="352" t="str">
        <f>IFERROR(VLOOKUP(Tabla46[[#This Row],[ID RIESGO]],'1. IDENTIFICACION DEL RIESGO'!$AB$27:$AL$38,11,0),"")</f>
        <v/>
      </c>
      <c r="H153" s="173"/>
      <c r="I153" s="173"/>
      <c r="J153" s="173"/>
      <c r="K153" s="173"/>
      <c r="L153" s="175"/>
      <c r="M153" s="345"/>
      <c r="N153" s="173" t="str">
        <f>IF(Tabla46[[#This Row],[ID RIESGO]]="","",IF(Tabla46[[#This Row],[DESCRIPCION DEL CONTROL]]="",0,15))</f>
        <v/>
      </c>
      <c r="O153" s="169" t="str">
        <f>IF(Tabla46[[#This Row],[ID RIESGO]]="","",IF(Tabla46[[#This Row],[RESPONSABLE DEL CONTROL (CARGO)]]="",0,20))</f>
        <v/>
      </c>
      <c r="P153" s="345">
        <f>IF(Tabla46[[#This Row],[PERIODICIDAD DE EJECUCIÓN DEL CONTROL]]="",0,20)</f>
        <v>0</v>
      </c>
      <c r="Q15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3" s="345" t="str">
        <f>IF(ISTEXT(Tabla46[[#This Row],[VALOR EVALUACION DISENO]]),"",IF(Tabla46[[#This Row],[VALOR EVALUACION DISENO]]&gt;96,DATOS!$AV$21,IF(Tabla46[[#This Row],[VALOR EVALUACION DISENO]]&gt;=86,DATOS!$AV$22,DATOS!$AV$23)))</f>
        <v/>
      </c>
      <c r="S153" s="352"/>
      <c r="T153" s="345" t="str">
        <f>IFERROR(VLOOKUP(Tabla46[[#This Row],[% DE CUMPLIMIENTO DE LA EJECUCION DEL CONTROL]],DATOS!$AS$38:$AT$40,2,0),"")</f>
        <v/>
      </c>
      <c r="U153" s="353" t="str">
        <f>IF(Tabla46[[#This Row],[RESULTADO EVALUACIÓN DEL DISEÑO DEL CONTROL]]="","",SUMIFS(DATOS!$AT$49:$AT$57,DATOS!$AR$49:$AR$57,Tabla46[[#This Row],[RESULTADO EVALUACIÓN DEL DISEÑO DEL CONTROL]],DATOS!$AS$49:$AS$57,Tabla46[[#This Row],[RESULTADO EVALUACION DE LA EJECUCION]]))</f>
        <v/>
      </c>
    </row>
    <row r="154" spans="1:21" ht="15" customHeight="1" x14ac:dyDescent="0.25">
      <c r="A154" s="3"/>
      <c r="B154" s="2"/>
      <c r="C154" s="2"/>
      <c r="D154" s="72"/>
      <c r="E154" s="4"/>
      <c r="F154" s="345"/>
      <c r="G154" s="352" t="str">
        <f>IFERROR(VLOOKUP(Tabla46[[#This Row],[ID RIESGO]],'1. IDENTIFICACION DEL RIESGO'!$AB$27:$AL$38,11,0),"")</f>
        <v/>
      </c>
      <c r="H154" s="173"/>
      <c r="I154" s="173"/>
      <c r="J154" s="173"/>
      <c r="K154" s="173"/>
      <c r="L154" s="175"/>
      <c r="M154" s="345"/>
      <c r="N154" s="173" t="str">
        <f>IF(Tabla46[[#This Row],[ID RIESGO]]="","",IF(Tabla46[[#This Row],[DESCRIPCION DEL CONTROL]]="",0,15))</f>
        <v/>
      </c>
      <c r="O154" s="169" t="str">
        <f>IF(Tabla46[[#This Row],[ID RIESGO]]="","",IF(Tabla46[[#This Row],[RESPONSABLE DEL CONTROL (CARGO)]]="",0,20))</f>
        <v/>
      </c>
      <c r="P154" s="345">
        <f>IF(Tabla46[[#This Row],[PERIODICIDAD DE EJECUCIÓN DEL CONTROL]]="",0,20)</f>
        <v>0</v>
      </c>
      <c r="Q15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4" s="345" t="str">
        <f>IF(ISTEXT(Tabla46[[#This Row],[VALOR EVALUACION DISENO]]),"",IF(Tabla46[[#This Row],[VALOR EVALUACION DISENO]]&gt;96,DATOS!$AV$21,IF(Tabla46[[#This Row],[VALOR EVALUACION DISENO]]&gt;=86,DATOS!$AV$22,DATOS!$AV$23)))</f>
        <v/>
      </c>
      <c r="S154" s="352"/>
      <c r="T154" s="345" t="str">
        <f>IFERROR(VLOOKUP(Tabla46[[#This Row],[% DE CUMPLIMIENTO DE LA EJECUCION DEL CONTROL]],DATOS!$AS$38:$AT$40,2,0),"")</f>
        <v/>
      </c>
      <c r="U154" s="353" t="str">
        <f>IF(Tabla46[[#This Row],[RESULTADO EVALUACIÓN DEL DISEÑO DEL CONTROL]]="","",SUMIFS(DATOS!$AT$49:$AT$57,DATOS!$AR$49:$AR$57,Tabla46[[#This Row],[RESULTADO EVALUACIÓN DEL DISEÑO DEL CONTROL]],DATOS!$AS$49:$AS$57,Tabla46[[#This Row],[RESULTADO EVALUACION DE LA EJECUCION]]))</f>
        <v/>
      </c>
    </row>
    <row r="155" spans="1:21" ht="15" customHeight="1" x14ac:dyDescent="0.25">
      <c r="A155" s="3"/>
      <c r="B155" s="2"/>
      <c r="C155" s="2"/>
      <c r="D155" s="72"/>
      <c r="E155" s="4"/>
      <c r="F155" s="345"/>
      <c r="G155" s="352" t="str">
        <f>IFERROR(VLOOKUP(Tabla46[[#This Row],[ID RIESGO]],'1. IDENTIFICACION DEL RIESGO'!$AB$27:$AL$38,11,0),"")</f>
        <v/>
      </c>
      <c r="H155" s="173"/>
      <c r="I155" s="173"/>
      <c r="J155" s="173"/>
      <c r="K155" s="173"/>
      <c r="L155" s="175"/>
      <c r="M155" s="345"/>
      <c r="N155" s="173" t="str">
        <f>IF(Tabla46[[#This Row],[ID RIESGO]]="","",IF(Tabla46[[#This Row],[DESCRIPCION DEL CONTROL]]="",0,15))</f>
        <v/>
      </c>
      <c r="O155" s="169" t="str">
        <f>IF(Tabla46[[#This Row],[ID RIESGO]]="","",IF(Tabla46[[#This Row],[RESPONSABLE DEL CONTROL (CARGO)]]="",0,20))</f>
        <v/>
      </c>
      <c r="P155" s="345">
        <f>IF(Tabla46[[#This Row],[PERIODICIDAD DE EJECUCIÓN DEL CONTROL]]="",0,20)</f>
        <v>0</v>
      </c>
      <c r="Q15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5" s="345" t="str">
        <f>IF(ISTEXT(Tabla46[[#This Row],[VALOR EVALUACION DISENO]]),"",IF(Tabla46[[#This Row],[VALOR EVALUACION DISENO]]&gt;96,DATOS!$AV$21,IF(Tabla46[[#This Row],[VALOR EVALUACION DISENO]]&gt;=86,DATOS!$AV$22,DATOS!$AV$23)))</f>
        <v/>
      </c>
      <c r="S155" s="352"/>
      <c r="T155" s="345" t="str">
        <f>IFERROR(VLOOKUP(Tabla46[[#This Row],[% DE CUMPLIMIENTO DE LA EJECUCION DEL CONTROL]],DATOS!$AS$38:$AT$40,2,0),"")</f>
        <v/>
      </c>
      <c r="U155" s="353" t="str">
        <f>IF(Tabla46[[#This Row],[RESULTADO EVALUACIÓN DEL DISEÑO DEL CONTROL]]="","",SUMIFS(DATOS!$AT$49:$AT$57,DATOS!$AR$49:$AR$57,Tabla46[[#This Row],[RESULTADO EVALUACIÓN DEL DISEÑO DEL CONTROL]],DATOS!$AS$49:$AS$57,Tabla46[[#This Row],[RESULTADO EVALUACION DE LA EJECUCION]]))</f>
        <v/>
      </c>
    </row>
    <row r="156" spans="1:21" ht="15" customHeight="1" x14ac:dyDescent="0.25">
      <c r="A156" s="3"/>
      <c r="B156" s="2"/>
      <c r="C156" s="2"/>
      <c r="D156" s="72"/>
      <c r="E156" s="4"/>
      <c r="F156" s="345"/>
      <c r="G156" s="352" t="str">
        <f>IFERROR(VLOOKUP(Tabla46[[#This Row],[ID RIESGO]],'1. IDENTIFICACION DEL RIESGO'!$AB$27:$AL$38,11,0),"")</f>
        <v/>
      </c>
      <c r="H156" s="173"/>
      <c r="I156" s="173"/>
      <c r="J156" s="173"/>
      <c r="K156" s="173"/>
      <c r="L156" s="175"/>
      <c r="M156" s="345"/>
      <c r="N156" s="173" t="str">
        <f>IF(Tabla46[[#This Row],[ID RIESGO]]="","",IF(Tabla46[[#This Row],[DESCRIPCION DEL CONTROL]]="",0,15))</f>
        <v/>
      </c>
      <c r="O156" s="169" t="str">
        <f>IF(Tabla46[[#This Row],[ID RIESGO]]="","",IF(Tabla46[[#This Row],[RESPONSABLE DEL CONTROL (CARGO)]]="",0,20))</f>
        <v/>
      </c>
      <c r="P156" s="345">
        <f>IF(Tabla46[[#This Row],[PERIODICIDAD DE EJECUCIÓN DEL CONTROL]]="",0,20)</f>
        <v>0</v>
      </c>
      <c r="Q15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6" s="345" t="str">
        <f>IF(ISTEXT(Tabla46[[#This Row],[VALOR EVALUACION DISENO]]),"",IF(Tabla46[[#This Row],[VALOR EVALUACION DISENO]]&gt;96,DATOS!$AV$21,IF(Tabla46[[#This Row],[VALOR EVALUACION DISENO]]&gt;=86,DATOS!$AV$22,DATOS!$AV$23)))</f>
        <v/>
      </c>
      <c r="S156" s="352"/>
      <c r="T156" s="345" t="str">
        <f>IFERROR(VLOOKUP(Tabla46[[#This Row],[% DE CUMPLIMIENTO DE LA EJECUCION DEL CONTROL]],DATOS!$AS$38:$AT$40,2,0),"")</f>
        <v/>
      </c>
      <c r="U156" s="353" t="str">
        <f>IF(Tabla46[[#This Row],[RESULTADO EVALUACIÓN DEL DISEÑO DEL CONTROL]]="","",SUMIFS(DATOS!$AT$49:$AT$57,DATOS!$AR$49:$AR$57,Tabla46[[#This Row],[RESULTADO EVALUACIÓN DEL DISEÑO DEL CONTROL]],DATOS!$AS$49:$AS$57,Tabla46[[#This Row],[RESULTADO EVALUACION DE LA EJECUCION]]))</f>
        <v/>
      </c>
    </row>
    <row r="157" spans="1:21" ht="15" customHeight="1" x14ac:dyDescent="0.25">
      <c r="A157" s="3"/>
      <c r="B157" s="2"/>
      <c r="C157" s="2"/>
      <c r="D157" s="72"/>
      <c r="E157" s="4"/>
      <c r="F157" s="345"/>
      <c r="G157" s="352" t="str">
        <f>IFERROR(VLOOKUP(Tabla46[[#This Row],[ID RIESGO]],'1. IDENTIFICACION DEL RIESGO'!$AB$27:$AL$38,11,0),"")</f>
        <v/>
      </c>
      <c r="H157" s="173"/>
      <c r="I157" s="173"/>
      <c r="J157" s="173"/>
      <c r="K157" s="173"/>
      <c r="L157" s="175"/>
      <c r="M157" s="345"/>
      <c r="N157" s="173" t="str">
        <f>IF(Tabla46[[#This Row],[ID RIESGO]]="","",IF(Tabla46[[#This Row],[DESCRIPCION DEL CONTROL]]="",0,15))</f>
        <v/>
      </c>
      <c r="O157" s="169" t="str">
        <f>IF(Tabla46[[#This Row],[ID RIESGO]]="","",IF(Tabla46[[#This Row],[RESPONSABLE DEL CONTROL (CARGO)]]="",0,20))</f>
        <v/>
      </c>
      <c r="P157" s="345">
        <f>IF(Tabla46[[#This Row],[PERIODICIDAD DE EJECUCIÓN DEL CONTROL]]="",0,20)</f>
        <v>0</v>
      </c>
      <c r="Q15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7" s="345" t="str">
        <f>IF(ISTEXT(Tabla46[[#This Row],[VALOR EVALUACION DISENO]]),"",IF(Tabla46[[#This Row],[VALOR EVALUACION DISENO]]&gt;96,DATOS!$AV$21,IF(Tabla46[[#This Row],[VALOR EVALUACION DISENO]]&gt;=86,DATOS!$AV$22,DATOS!$AV$23)))</f>
        <v/>
      </c>
      <c r="S157" s="352"/>
      <c r="T157" s="345" t="str">
        <f>IFERROR(VLOOKUP(Tabla46[[#This Row],[% DE CUMPLIMIENTO DE LA EJECUCION DEL CONTROL]],DATOS!$AS$38:$AT$40,2,0),"")</f>
        <v/>
      </c>
      <c r="U157" s="353" t="str">
        <f>IF(Tabla46[[#This Row],[RESULTADO EVALUACIÓN DEL DISEÑO DEL CONTROL]]="","",SUMIFS(DATOS!$AT$49:$AT$57,DATOS!$AR$49:$AR$57,Tabla46[[#This Row],[RESULTADO EVALUACIÓN DEL DISEÑO DEL CONTROL]],DATOS!$AS$49:$AS$57,Tabla46[[#This Row],[RESULTADO EVALUACION DE LA EJECUCION]]))</f>
        <v/>
      </c>
    </row>
    <row r="158" spans="1:21" ht="15" customHeight="1" x14ac:dyDescent="0.25">
      <c r="A158" s="3"/>
      <c r="B158" s="2"/>
      <c r="C158" s="2"/>
      <c r="D158" s="72"/>
      <c r="E158" s="4"/>
      <c r="F158" s="345"/>
      <c r="G158" s="352" t="str">
        <f>IFERROR(VLOOKUP(Tabla46[[#This Row],[ID RIESGO]],'1. IDENTIFICACION DEL RIESGO'!$AB$27:$AL$38,11,0),"")</f>
        <v/>
      </c>
      <c r="H158" s="173"/>
      <c r="I158" s="173"/>
      <c r="J158" s="173"/>
      <c r="K158" s="173"/>
      <c r="L158" s="175"/>
      <c r="M158" s="345"/>
      <c r="N158" s="173" t="str">
        <f>IF(Tabla46[[#This Row],[ID RIESGO]]="","",IF(Tabla46[[#This Row],[DESCRIPCION DEL CONTROL]]="",0,15))</f>
        <v/>
      </c>
      <c r="O158" s="169" t="str">
        <f>IF(Tabla46[[#This Row],[ID RIESGO]]="","",IF(Tabla46[[#This Row],[RESPONSABLE DEL CONTROL (CARGO)]]="",0,20))</f>
        <v/>
      </c>
      <c r="P158" s="345">
        <f>IF(Tabla46[[#This Row],[PERIODICIDAD DE EJECUCIÓN DEL CONTROL]]="",0,20)</f>
        <v>0</v>
      </c>
      <c r="Q15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8" s="345" t="str">
        <f>IF(ISTEXT(Tabla46[[#This Row],[VALOR EVALUACION DISENO]]),"",IF(Tabla46[[#This Row],[VALOR EVALUACION DISENO]]&gt;96,DATOS!$AV$21,IF(Tabla46[[#This Row],[VALOR EVALUACION DISENO]]&gt;=86,DATOS!$AV$22,DATOS!$AV$23)))</f>
        <v/>
      </c>
      <c r="S158" s="352"/>
      <c r="T158" s="345" t="str">
        <f>IFERROR(VLOOKUP(Tabla46[[#This Row],[% DE CUMPLIMIENTO DE LA EJECUCION DEL CONTROL]],DATOS!$AS$38:$AT$40,2,0),"")</f>
        <v/>
      </c>
      <c r="U158" s="353" t="str">
        <f>IF(Tabla46[[#This Row],[RESULTADO EVALUACIÓN DEL DISEÑO DEL CONTROL]]="","",SUMIFS(DATOS!$AT$49:$AT$57,DATOS!$AR$49:$AR$57,Tabla46[[#This Row],[RESULTADO EVALUACIÓN DEL DISEÑO DEL CONTROL]],DATOS!$AS$49:$AS$57,Tabla46[[#This Row],[RESULTADO EVALUACION DE LA EJECUCION]]))</f>
        <v/>
      </c>
    </row>
    <row r="159" spans="1:21" ht="15" customHeight="1" x14ac:dyDescent="0.25">
      <c r="A159" s="3"/>
      <c r="B159" s="2"/>
      <c r="C159" s="2"/>
      <c r="D159" s="72"/>
      <c r="E159" s="4"/>
      <c r="F159" s="345"/>
      <c r="G159" s="352" t="str">
        <f>IFERROR(VLOOKUP(Tabla46[[#This Row],[ID RIESGO]],'1. IDENTIFICACION DEL RIESGO'!$AB$27:$AL$38,11,0),"")</f>
        <v/>
      </c>
      <c r="H159" s="173"/>
      <c r="I159" s="173"/>
      <c r="J159" s="173"/>
      <c r="K159" s="173"/>
      <c r="L159" s="175"/>
      <c r="M159" s="345"/>
      <c r="N159" s="173" t="str">
        <f>IF(Tabla46[[#This Row],[ID RIESGO]]="","",IF(Tabla46[[#This Row],[DESCRIPCION DEL CONTROL]]="",0,15))</f>
        <v/>
      </c>
      <c r="O159" s="169" t="str">
        <f>IF(Tabla46[[#This Row],[ID RIESGO]]="","",IF(Tabla46[[#This Row],[RESPONSABLE DEL CONTROL (CARGO)]]="",0,20))</f>
        <v/>
      </c>
      <c r="P159" s="345">
        <f>IF(Tabla46[[#This Row],[PERIODICIDAD DE EJECUCIÓN DEL CONTROL]]="",0,20)</f>
        <v>0</v>
      </c>
      <c r="Q15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9" s="345" t="str">
        <f>IF(ISTEXT(Tabla46[[#This Row],[VALOR EVALUACION DISENO]]),"",IF(Tabla46[[#This Row],[VALOR EVALUACION DISENO]]&gt;96,DATOS!$AV$21,IF(Tabla46[[#This Row],[VALOR EVALUACION DISENO]]&gt;=86,DATOS!$AV$22,DATOS!$AV$23)))</f>
        <v/>
      </c>
      <c r="S159" s="352"/>
      <c r="T159" s="345" t="str">
        <f>IFERROR(VLOOKUP(Tabla46[[#This Row],[% DE CUMPLIMIENTO DE LA EJECUCION DEL CONTROL]],DATOS!$AS$38:$AT$40,2,0),"")</f>
        <v/>
      </c>
      <c r="U159" s="353" t="str">
        <f>IF(Tabla46[[#This Row],[RESULTADO EVALUACIÓN DEL DISEÑO DEL CONTROL]]="","",SUMIFS(DATOS!$AT$49:$AT$57,DATOS!$AR$49:$AR$57,Tabla46[[#This Row],[RESULTADO EVALUACIÓN DEL DISEÑO DEL CONTROL]],DATOS!$AS$49:$AS$57,Tabla46[[#This Row],[RESULTADO EVALUACION DE LA EJECUCION]]))</f>
        <v/>
      </c>
    </row>
    <row r="160" spans="1:21" ht="15" customHeight="1" x14ac:dyDescent="0.25">
      <c r="A160" s="3"/>
      <c r="B160" s="2"/>
      <c r="C160" s="2"/>
      <c r="D160" s="72"/>
      <c r="E160" s="4"/>
      <c r="F160" s="345"/>
      <c r="G160" s="352" t="str">
        <f>IFERROR(VLOOKUP(Tabla46[[#This Row],[ID RIESGO]],'1. IDENTIFICACION DEL RIESGO'!$AB$27:$AL$38,11,0),"")</f>
        <v/>
      </c>
      <c r="H160" s="173"/>
      <c r="I160" s="173"/>
      <c r="J160" s="173"/>
      <c r="K160" s="173"/>
      <c r="L160" s="175"/>
      <c r="M160" s="345"/>
      <c r="N160" s="173" t="str">
        <f>IF(Tabla46[[#This Row],[ID RIESGO]]="","",IF(Tabla46[[#This Row],[DESCRIPCION DEL CONTROL]]="",0,15))</f>
        <v/>
      </c>
      <c r="O160" s="169" t="str">
        <f>IF(Tabla46[[#This Row],[ID RIESGO]]="","",IF(Tabla46[[#This Row],[RESPONSABLE DEL CONTROL (CARGO)]]="",0,20))</f>
        <v/>
      </c>
      <c r="P160" s="345">
        <f>IF(Tabla46[[#This Row],[PERIODICIDAD DE EJECUCIÓN DEL CONTROL]]="",0,20)</f>
        <v>0</v>
      </c>
      <c r="Q16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0" s="345" t="str">
        <f>IF(ISTEXT(Tabla46[[#This Row],[VALOR EVALUACION DISENO]]),"",IF(Tabla46[[#This Row],[VALOR EVALUACION DISENO]]&gt;96,DATOS!$AV$21,IF(Tabla46[[#This Row],[VALOR EVALUACION DISENO]]&gt;=86,DATOS!$AV$22,DATOS!$AV$23)))</f>
        <v/>
      </c>
      <c r="S160" s="352"/>
      <c r="T160" s="345" t="str">
        <f>IFERROR(VLOOKUP(Tabla46[[#This Row],[% DE CUMPLIMIENTO DE LA EJECUCION DEL CONTROL]],DATOS!$AS$38:$AT$40,2,0),"")</f>
        <v/>
      </c>
      <c r="U160" s="353" t="str">
        <f>IF(Tabla46[[#This Row],[RESULTADO EVALUACIÓN DEL DISEÑO DEL CONTROL]]="","",SUMIFS(DATOS!$AT$49:$AT$57,DATOS!$AR$49:$AR$57,Tabla46[[#This Row],[RESULTADO EVALUACIÓN DEL DISEÑO DEL CONTROL]],DATOS!$AS$49:$AS$57,Tabla46[[#This Row],[RESULTADO EVALUACION DE LA EJECUCION]]))</f>
        <v/>
      </c>
    </row>
    <row r="161" spans="1:21" ht="15" customHeight="1" x14ac:dyDescent="0.25">
      <c r="A161" s="3"/>
      <c r="B161" s="2"/>
      <c r="C161" s="2"/>
      <c r="D161" s="72"/>
      <c r="E161" s="4"/>
      <c r="F161" s="345"/>
      <c r="G161" s="352" t="str">
        <f>IFERROR(VLOOKUP(Tabla46[[#This Row],[ID RIESGO]],'1. IDENTIFICACION DEL RIESGO'!$AB$27:$AL$38,11,0),"")</f>
        <v/>
      </c>
      <c r="H161" s="173"/>
      <c r="I161" s="173"/>
      <c r="J161" s="173"/>
      <c r="K161" s="173"/>
      <c r="L161" s="175"/>
      <c r="M161" s="345"/>
      <c r="N161" s="173" t="str">
        <f>IF(Tabla46[[#This Row],[ID RIESGO]]="","",IF(Tabla46[[#This Row],[DESCRIPCION DEL CONTROL]]="",0,15))</f>
        <v/>
      </c>
      <c r="O161" s="169" t="str">
        <f>IF(Tabla46[[#This Row],[ID RIESGO]]="","",IF(Tabla46[[#This Row],[RESPONSABLE DEL CONTROL (CARGO)]]="",0,20))</f>
        <v/>
      </c>
      <c r="P161" s="345">
        <f>IF(Tabla46[[#This Row],[PERIODICIDAD DE EJECUCIÓN DEL CONTROL]]="",0,20)</f>
        <v>0</v>
      </c>
      <c r="Q16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1" s="345" t="str">
        <f>IF(ISTEXT(Tabla46[[#This Row],[VALOR EVALUACION DISENO]]),"",IF(Tabla46[[#This Row],[VALOR EVALUACION DISENO]]&gt;96,DATOS!$AV$21,IF(Tabla46[[#This Row],[VALOR EVALUACION DISENO]]&gt;=86,DATOS!$AV$22,DATOS!$AV$23)))</f>
        <v/>
      </c>
      <c r="S161" s="352"/>
      <c r="T161" s="345" t="str">
        <f>IFERROR(VLOOKUP(Tabla46[[#This Row],[% DE CUMPLIMIENTO DE LA EJECUCION DEL CONTROL]],DATOS!$AS$38:$AT$40,2,0),"")</f>
        <v/>
      </c>
      <c r="U161" s="353" t="str">
        <f>IF(Tabla46[[#This Row],[RESULTADO EVALUACIÓN DEL DISEÑO DEL CONTROL]]="","",SUMIFS(DATOS!$AT$49:$AT$57,DATOS!$AR$49:$AR$57,Tabla46[[#This Row],[RESULTADO EVALUACIÓN DEL DISEÑO DEL CONTROL]],DATOS!$AS$49:$AS$57,Tabla46[[#This Row],[RESULTADO EVALUACION DE LA EJECUCION]]))</f>
        <v/>
      </c>
    </row>
    <row r="162" spans="1:21" ht="15" customHeight="1" x14ac:dyDescent="0.25">
      <c r="A162" s="3"/>
      <c r="B162" s="2"/>
      <c r="C162" s="2"/>
      <c r="D162" s="72"/>
      <c r="E162" s="4"/>
      <c r="F162" s="345"/>
      <c r="G162" s="352" t="str">
        <f>IFERROR(VLOOKUP(Tabla46[[#This Row],[ID RIESGO]],'1. IDENTIFICACION DEL RIESGO'!$AB$27:$AL$38,11,0),"")</f>
        <v/>
      </c>
      <c r="H162" s="173"/>
      <c r="I162" s="173"/>
      <c r="J162" s="173"/>
      <c r="K162" s="173"/>
      <c r="L162" s="175"/>
      <c r="M162" s="345"/>
      <c r="N162" s="173" t="str">
        <f>IF(Tabla46[[#This Row],[ID RIESGO]]="","",IF(Tabla46[[#This Row],[DESCRIPCION DEL CONTROL]]="",0,15))</f>
        <v/>
      </c>
      <c r="O162" s="169" t="str">
        <f>IF(Tabla46[[#This Row],[ID RIESGO]]="","",IF(Tabla46[[#This Row],[RESPONSABLE DEL CONTROL (CARGO)]]="",0,20))</f>
        <v/>
      </c>
      <c r="P162" s="345">
        <f>IF(Tabla46[[#This Row],[PERIODICIDAD DE EJECUCIÓN DEL CONTROL]]="",0,20)</f>
        <v>0</v>
      </c>
      <c r="Q16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2" s="345" t="str">
        <f>IF(ISTEXT(Tabla46[[#This Row],[VALOR EVALUACION DISENO]]),"",IF(Tabla46[[#This Row],[VALOR EVALUACION DISENO]]&gt;96,DATOS!$AV$21,IF(Tabla46[[#This Row],[VALOR EVALUACION DISENO]]&gt;=86,DATOS!$AV$22,DATOS!$AV$23)))</f>
        <v/>
      </c>
      <c r="S162" s="352"/>
      <c r="T162" s="345" t="str">
        <f>IFERROR(VLOOKUP(Tabla46[[#This Row],[% DE CUMPLIMIENTO DE LA EJECUCION DEL CONTROL]],DATOS!$AS$38:$AT$40,2,0),"")</f>
        <v/>
      </c>
      <c r="U162" s="353" t="str">
        <f>IF(Tabla46[[#This Row],[RESULTADO EVALUACIÓN DEL DISEÑO DEL CONTROL]]="","",SUMIFS(DATOS!$AT$49:$AT$57,DATOS!$AR$49:$AR$57,Tabla46[[#This Row],[RESULTADO EVALUACIÓN DEL DISEÑO DEL CONTROL]],DATOS!$AS$49:$AS$57,Tabla46[[#This Row],[RESULTADO EVALUACION DE LA EJECUCION]]))</f>
        <v/>
      </c>
    </row>
    <row r="163" spans="1:21" ht="15" customHeight="1" x14ac:dyDescent="0.25">
      <c r="A163" s="3"/>
      <c r="B163" s="2"/>
      <c r="C163" s="2"/>
      <c r="D163" s="72"/>
      <c r="E163" s="4"/>
      <c r="F163" s="345"/>
      <c r="G163" s="352" t="str">
        <f>IFERROR(VLOOKUP(Tabla46[[#This Row],[ID RIESGO]],'1. IDENTIFICACION DEL RIESGO'!$AB$27:$AL$38,11,0),"")</f>
        <v/>
      </c>
      <c r="H163" s="173"/>
      <c r="I163" s="173"/>
      <c r="J163" s="173"/>
      <c r="K163" s="173"/>
      <c r="L163" s="175"/>
      <c r="M163" s="345"/>
      <c r="N163" s="173" t="str">
        <f>IF(Tabla46[[#This Row],[ID RIESGO]]="","",IF(Tabla46[[#This Row],[DESCRIPCION DEL CONTROL]]="",0,15))</f>
        <v/>
      </c>
      <c r="O163" s="169" t="str">
        <f>IF(Tabla46[[#This Row],[ID RIESGO]]="","",IF(Tabla46[[#This Row],[RESPONSABLE DEL CONTROL (CARGO)]]="",0,20))</f>
        <v/>
      </c>
      <c r="P163" s="345">
        <f>IF(Tabla46[[#This Row],[PERIODICIDAD DE EJECUCIÓN DEL CONTROL]]="",0,20)</f>
        <v>0</v>
      </c>
      <c r="Q16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3" s="345" t="str">
        <f>IF(ISTEXT(Tabla46[[#This Row],[VALOR EVALUACION DISENO]]),"",IF(Tabla46[[#This Row],[VALOR EVALUACION DISENO]]&gt;96,DATOS!$AV$21,IF(Tabla46[[#This Row],[VALOR EVALUACION DISENO]]&gt;=86,DATOS!$AV$22,DATOS!$AV$23)))</f>
        <v/>
      </c>
      <c r="S163" s="352"/>
      <c r="T163" s="345" t="str">
        <f>IFERROR(VLOOKUP(Tabla46[[#This Row],[% DE CUMPLIMIENTO DE LA EJECUCION DEL CONTROL]],DATOS!$AS$38:$AT$40,2,0),"")</f>
        <v/>
      </c>
      <c r="U163" s="353" t="str">
        <f>IF(Tabla46[[#This Row],[RESULTADO EVALUACIÓN DEL DISEÑO DEL CONTROL]]="","",SUMIFS(DATOS!$AT$49:$AT$57,DATOS!$AR$49:$AR$57,Tabla46[[#This Row],[RESULTADO EVALUACIÓN DEL DISEÑO DEL CONTROL]],DATOS!$AS$49:$AS$57,Tabla46[[#This Row],[RESULTADO EVALUACION DE LA EJECUCION]]))</f>
        <v/>
      </c>
    </row>
    <row r="164" spans="1:21" ht="15" customHeight="1" x14ac:dyDescent="0.25">
      <c r="A164" s="3"/>
      <c r="B164" s="2"/>
      <c r="C164" s="2"/>
      <c r="D164" s="72"/>
      <c r="E164" s="4"/>
      <c r="F164" s="345"/>
      <c r="G164" s="352" t="str">
        <f>IFERROR(VLOOKUP(Tabla46[[#This Row],[ID RIESGO]],'1. IDENTIFICACION DEL RIESGO'!$AB$27:$AL$38,11,0),"")</f>
        <v/>
      </c>
      <c r="H164" s="173"/>
      <c r="I164" s="173"/>
      <c r="J164" s="173"/>
      <c r="K164" s="173"/>
      <c r="L164" s="175"/>
      <c r="M164" s="345"/>
      <c r="N164" s="173" t="str">
        <f>IF(Tabla46[[#This Row],[ID RIESGO]]="","",IF(Tabla46[[#This Row],[DESCRIPCION DEL CONTROL]]="",0,15))</f>
        <v/>
      </c>
      <c r="O164" s="169" t="str">
        <f>IF(Tabla46[[#This Row],[ID RIESGO]]="","",IF(Tabla46[[#This Row],[RESPONSABLE DEL CONTROL (CARGO)]]="",0,20))</f>
        <v/>
      </c>
      <c r="P164" s="345">
        <f>IF(Tabla46[[#This Row],[PERIODICIDAD DE EJECUCIÓN DEL CONTROL]]="",0,20)</f>
        <v>0</v>
      </c>
      <c r="Q16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4" s="345" t="str">
        <f>IF(ISTEXT(Tabla46[[#This Row],[VALOR EVALUACION DISENO]]),"",IF(Tabla46[[#This Row],[VALOR EVALUACION DISENO]]&gt;96,DATOS!$AV$21,IF(Tabla46[[#This Row],[VALOR EVALUACION DISENO]]&gt;=86,DATOS!$AV$22,DATOS!$AV$23)))</f>
        <v/>
      </c>
      <c r="S164" s="352"/>
      <c r="T164" s="345" t="str">
        <f>IFERROR(VLOOKUP(Tabla46[[#This Row],[% DE CUMPLIMIENTO DE LA EJECUCION DEL CONTROL]],DATOS!$AS$38:$AT$40,2,0),"")</f>
        <v/>
      </c>
      <c r="U164" s="353" t="str">
        <f>IF(Tabla46[[#This Row],[RESULTADO EVALUACIÓN DEL DISEÑO DEL CONTROL]]="","",SUMIFS(DATOS!$AT$49:$AT$57,DATOS!$AR$49:$AR$57,Tabla46[[#This Row],[RESULTADO EVALUACIÓN DEL DISEÑO DEL CONTROL]],DATOS!$AS$49:$AS$57,Tabla46[[#This Row],[RESULTADO EVALUACION DE LA EJECUCION]]))</f>
        <v/>
      </c>
    </row>
    <row r="165" spans="1:21" ht="15" customHeight="1" x14ac:dyDescent="0.25">
      <c r="A165" s="3"/>
      <c r="B165" s="2"/>
      <c r="C165" s="2"/>
      <c r="D165" s="72"/>
      <c r="E165" s="4"/>
      <c r="F165" s="345"/>
      <c r="G165" s="352" t="str">
        <f>IFERROR(VLOOKUP(Tabla46[[#This Row],[ID RIESGO]],'1. IDENTIFICACION DEL RIESGO'!$AB$27:$AL$38,11,0),"")</f>
        <v/>
      </c>
      <c r="H165" s="173"/>
      <c r="I165" s="173"/>
      <c r="J165" s="173"/>
      <c r="K165" s="173"/>
      <c r="L165" s="175"/>
      <c r="M165" s="345"/>
      <c r="N165" s="173" t="str">
        <f>IF(Tabla46[[#This Row],[ID RIESGO]]="","",IF(Tabla46[[#This Row],[DESCRIPCION DEL CONTROL]]="",0,15))</f>
        <v/>
      </c>
      <c r="O165" s="169" t="str">
        <f>IF(Tabla46[[#This Row],[ID RIESGO]]="","",IF(Tabla46[[#This Row],[RESPONSABLE DEL CONTROL (CARGO)]]="",0,20))</f>
        <v/>
      </c>
      <c r="P165" s="345">
        <f>IF(Tabla46[[#This Row],[PERIODICIDAD DE EJECUCIÓN DEL CONTROL]]="",0,20)</f>
        <v>0</v>
      </c>
      <c r="Q16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5" s="345" t="str">
        <f>IF(ISTEXT(Tabla46[[#This Row],[VALOR EVALUACION DISENO]]),"",IF(Tabla46[[#This Row],[VALOR EVALUACION DISENO]]&gt;96,DATOS!$AV$21,IF(Tabla46[[#This Row],[VALOR EVALUACION DISENO]]&gt;=86,DATOS!$AV$22,DATOS!$AV$23)))</f>
        <v/>
      </c>
      <c r="S165" s="352"/>
      <c r="T165" s="345" t="str">
        <f>IFERROR(VLOOKUP(Tabla46[[#This Row],[% DE CUMPLIMIENTO DE LA EJECUCION DEL CONTROL]],DATOS!$AS$38:$AT$40,2,0),"")</f>
        <v/>
      </c>
      <c r="U165" s="353" t="str">
        <f>IF(Tabla46[[#This Row],[RESULTADO EVALUACIÓN DEL DISEÑO DEL CONTROL]]="","",SUMIFS(DATOS!$AT$49:$AT$57,DATOS!$AR$49:$AR$57,Tabla46[[#This Row],[RESULTADO EVALUACIÓN DEL DISEÑO DEL CONTROL]],DATOS!$AS$49:$AS$57,Tabla46[[#This Row],[RESULTADO EVALUACION DE LA EJECUCION]]))</f>
        <v/>
      </c>
    </row>
    <row r="166" spans="1:21" ht="15" customHeight="1" x14ac:dyDescent="0.25">
      <c r="A166" s="3"/>
      <c r="B166" s="2"/>
      <c r="C166" s="2"/>
      <c r="D166" s="72"/>
      <c r="E166" s="4"/>
      <c r="F166" s="345"/>
      <c r="G166" s="352" t="str">
        <f>IFERROR(VLOOKUP(Tabla46[[#This Row],[ID RIESGO]],'1. IDENTIFICACION DEL RIESGO'!$AB$27:$AL$38,11,0),"")</f>
        <v/>
      </c>
      <c r="H166" s="173"/>
      <c r="I166" s="173"/>
      <c r="J166" s="173"/>
      <c r="K166" s="173"/>
      <c r="L166" s="175"/>
      <c r="M166" s="345"/>
      <c r="N166" s="173" t="str">
        <f>IF(Tabla46[[#This Row],[ID RIESGO]]="","",IF(Tabla46[[#This Row],[DESCRIPCION DEL CONTROL]]="",0,15))</f>
        <v/>
      </c>
      <c r="O166" s="169" t="str">
        <f>IF(Tabla46[[#This Row],[ID RIESGO]]="","",IF(Tabla46[[#This Row],[RESPONSABLE DEL CONTROL (CARGO)]]="",0,20))</f>
        <v/>
      </c>
      <c r="P166" s="345">
        <f>IF(Tabla46[[#This Row],[PERIODICIDAD DE EJECUCIÓN DEL CONTROL]]="",0,20)</f>
        <v>0</v>
      </c>
      <c r="Q16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6" s="345" t="str">
        <f>IF(ISTEXT(Tabla46[[#This Row],[VALOR EVALUACION DISENO]]),"",IF(Tabla46[[#This Row],[VALOR EVALUACION DISENO]]&gt;96,DATOS!$AV$21,IF(Tabla46[[#This Row],[VALOR EVALUACION DISENO]]&gt;=86,DATOS!$AV$22,DATOS!$AV$23)))</f>
        <v/>
      </c>
      <c r="S166" s="352"/>
      <c r="T166" s="345" t="str">
        <f>IFERROR(VLOOKUP(Tabla46[[#This Row],[% DE CUMPLIMIENTO DE LA EJECUCION DEL CONTROL]],DATOS!$AS$38:$AT$40,2,0),"")</f>
        <v/>
      </c>
      <c r="U166" s="353" t="str">
        <f>IF(Tabla46[[#This Row],[RESULTADO EVALUACIÓN DEL DISEÑO DEL CONTROL]]="","",SUMIFS(DATOS!$AT$49:$AT$57,DATOS!$AR$49:$AR$57,Tabla46[[#This Row],[RESULTADO EVALUACIÓN DEL DISEÑO DEL CONTROL]],DATOS!$AS$49:$AS$57,Tabla46[[#This Row],[RESULTADO EVALUACION DE LA EJECUCION]]))</f>
        <v/>
      </c>
    </row>
    <row r="167" spans="1:21" ht="15" customHeight="1" x14ac:dyDescent="0.25">
      <c r="A167" s="3"/>
      <c r="B167" s="2"/>
      <c r="C167" s="2"/>
      <c r="D167" s="72"/>
      <c r="E167" s="4"/>
      <c r="F167" s="345"/>
      <c r="G167" s="352" t="str">
        <f>IFERROR(VLOOKUP(Tabla46[[#This Row],[ID RIESGO]],'1. IDENTIFICACION DEL RIESGO'!$AB$27:$AL$38,11,0),"")</f>
        <v/>
      </c>
      <c r="H167" s="173"/>
      <c r="I167" s="173"/>
      <c r="J167" s="173"/>
      <c r="K167" s="173"/>
      <c r="L167" s="175"/>
      <c r="M167" s="345"/>
      <c r="N167" s="173" t="str">
        <f>IF(Tabla46[[#This Row],[ID RIESGO]]="","",IF(Tabla46[[#This Row],[DESCRIPCION DEL CONTROL]]="",0,15))</f>
        <v/>
      </c>
      <c r="O167" s="169" t="str">
        <f>IF(Tabla46[[#This Row],[ID RIESGO]]="","",IF(Tabla46[[#This Row],[RESPONSABLE DEL CONTROL (CARGO)]]="",0,20))</f>
        <v/>
      </c>
      <c r="P167" s="345">
        <f>IF(Tabla46[[#This Row],[PERIODICIDAD DE EJECUCIÓN DEL CONTROL]]="",0,20)</f>
        <v>0</v>
      </c>
      <c r="Q16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7" s="345" t="str">
        <f>IF(ISTEXT(Tabla46[[#This Row],[VALOR EVALUACION DISENO]]),"",IF(Tabla46[[#This Row],[VALOR EVALUACION DISENO]]&gt;96,DATOS!$AV$21,IF(Tabla46[[#This Row],[VALOR EVALUACION DISENO]]&gt;=86,DATOS!$AV$22,DATOS!$AV$23)))</f>
        <v/>
      </c>
      <c r="S167" s="352"/>
      <c r="T167" s="345" t="str">
        <f>IFERROR(VLOOKUP(Tabla46[[#This Row],[% DE CUMPLIMIENTO DE LA EJECUCION DEL CONTROL]],DATOS!$AS$38:$AT$40,2,0),"")</f>
        <v/>
      </c>
      <c r="U167" s="353" t="str">
        <f>IF(Tabla46[[#This Row],[RESULTADO EVALUACIÓN DEL DISEÑO DEL CONTROL]]="","",SUMIFS(DATOS!$AT$49:$AT$57,DATOS!$AR$49:$AR$57,Tabla46[[#This Row],[RESULTADO EVALUACIÓN DEL DISEÑO DEL CONTROL]],DATOS!$AS$49:$AS$57,Tabla46[[#This Row],[RESULTADO EVALUACION DE LA EJECUCION]]))</f>
        <v/>
      </c>
    </row>
    <row r="168" spans="1:21" ht="15" customHeight="1" x14ac:dyDescent="0.25">
      <c r="A168" s="3"/>
      <c r="B168" s="2"/>
      <c r="C168" s="2"/>
      <c r="D168" s="72"/>
      <c r="E168" s="4"/>
      <c r="F168" s="345"/>
      <c r="G168" s="352" t="str">
        <f>IFERROR(VLOOKUP(Tabla46[[#This Row],[ID RIESGO]],'1. IDENTIFICACION DEL RIESGO'!$AB$27:$AL$38,11,0),"")</f>
        <v/>
      </c>
      <c r="H168" s="173"/>
      <c r="I168" s="173"/>
      <c r="J168" s="173"/>
      <c r="K168" s="173"/>
      <c r="L168" s="175"/>
      <c r="M168" s="345"/>
      <c r="N168" s="173" t="str">
        <f>IF(Tabla46[[#This Row],[ID RIESGO]]="","",IF(Tabla46[[#This Row],[DESCRIPCION DEL CONTROL]]="",0,15))</f>
        <v/>
      </c>
      <c r="O168" s="169" t="str">
        <f>IF(Tabla46[[#This Row],[ID RIESGO]]="","",IF(Tabla46[[#This Row],[RESPONSABLE DEL CONTROL (CARGO)]]="",0,20))</f>
        <v/>
      </c>
      <c r="P168" s="345">
        <f>IF(Tabla46[[#This Row],[PERIODICIDAD DE EJECUCIÓN DEL CONTROL]]="",0,20)</f>
        <v>0</v>
      </c>
      <c r="Q16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8" s="345" t="str">
        <f>IF(ISTEXT(Tabla46[[#This Row],[VALOR EVALUACION DISENO]]),"",IF(Tabla46[[#This Row],[VALOR EVALUACION DISENO]]&gt;96,DATOS!$AV$21,IF(Tabla46[[#This Row],[VALOR EVALUACION DISENO]]&gt;=86,DATOS!$AV$22,DATOS!$AV$23)))</f>
        <v/>
      </c>
      <c r="S168" s="352"/>
      <c r="T168" s="345" t="str">
        <f>IFERROR(VLOOKUP(Tabla46[[#This Row],[% DE CUMPLIMIENTO DE LA EJECUCION DEL CONTROL]],DATOS!$AS$38:$AT$40,2,0),"")</f>
        <v/>
      </c>
      <c r="U168" s="353" t="str">
        <f>IF(Tabla46[[#This Row],[RESULTADO EVALUACIÓN DEL DISEÑO DEL CONTROL]]="","",SUMIFS(DATOS!$AT$49:$AT$57,DATOS!$AR$49:$AR$57,Tabla46[[#This Row],[RESULTADO EVALUACIÓN DEL DISEÑO DEL CONTROL]],DATOS!$AS$49:$AS$57,Tabla46[[#This Row],[RESULTADO EVALUACION DE LA EJECUCION]]))</f>
        <v/>
      </c>
    </row>
    <row r="169" spans="1:21" ht="15" customHeight="1" x14ac:dyDescent="0.25">
      <c r="A169" s="3"/>
      <c r="B169" s="2"/>
      <c r="C169" s="2"/>
      <c r="D169" s="72"/>
      <c r="E169" s="4"/>
      <c r="F169" s="345"/>
      <c r="G169" s="352" t="str">
        <f>IFERROR(VLOOKUP(Tabla46[[#This Row],[ID RIESGO]],'1. IDENTIFICACION DEL RIESGO'!$AB$27:$AL$38,11,0),"")</f>
        <v/>
      </c>
      <c r="H169" s="173"/>
      <c r="I169" s="173"/>
      <c r="J169" s="173"/>
      <c r="K169" s="173"/>
      <c r="L169" s="175"/>
      <c r="M169" s="175"/>
      <c r="N169" s="173" t="str">
        <f>IF(Tabla46[[#This Row],[ID RIESGO]]="","",IF(Tabla46[[#This Row],[DESCRIPCION DEL CONTROL]]="",0,15))</f>
        <v/>
      </c>
      <c r="O169" s="169" t="str">
        <f>IF(Tabla46[[#This Row],[ID RIESGO]]="","",IF(Tabla46[[#This Row],[RESPONSABLE DEL CONTROL (CARGO)]]="",0,20))</f>
        <v/>
      </c>
      <c r="P169" s="345">
        <f>IF(Tabla46[[#This Row],[PERIODICIDAD DE EJECUCIÓN DEL CONTROL]]="",0,20)</f>
        <v>0</v>
      </c>
      <c r="Q16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9" s="345" t="str">
        <f>IF(ISTEXT(Tabla46[[#This Row],[VALOR EVALUACION DISENO]]),"",IF(Tabla46[[#This Row],[VALOR EVALUACION DISENO]]&gt;96,DATOS!$AV$21,IF(Tabla46[[#This Row],[VALOR EVALUACION DISENO]]&gt;=86,DATOS!$AV$22,DATOS!$AV$23)))</f>
        <v/>
      </c>
      <c r="S169" s="352"/>
      <c r="T169" s="345" t="str">
        <f>IFERROR(VLOOKUP(Tabla46[[#This Row],[% DE CUMPLIMIENTO DE LA EJECUCION DEL CONTROL]],DATOS!$AS$38:$AT$40,2,0),"")</f>
        <v/>
      </c>
      <c r="U169" s="353" t="str">
        <f>IF(Tabla46[[#This Row],[RESULTADO EVALUACIÓN DEL DISEÑO DEL CONTROL]]="","",SUMIFS(DATOS!$AT$49:$AT$57,DATOS!$AR$49:$AR$57,Tabla46[[#This Row],[RESULTADO EVALUACIÓN DEL DISEÑO DEL CONTROL]],DATOS!$AS$49:$AS$57,Tabla46[[#This Row],[RESULTADO EVALUACION DE LA EJECUCION]]))</f>
        <v/>
      </c>
    </row>
    <row r="170" spans="1:21" ht="15" customHeight="1" x14ac:dyDescent="0.25">
      <c r="A170" s="3"/>
      <c r="B170" s="2"/>
      <c r="C170" s="2"/>
      <c r="D170" s="72"/>
      <c r="E170" s="4"/>
      <c r="F170" s="345"/>
      <c r="G170" s="352" t="str">
        <f>IFERROR(VLOOKUP(Tabla46[[#This Row],[ID RIESGO]],'1. IDENTIFICACION DEL RIESGO'!$AB$27:$AL$38,11,0),"")</f>
        <v/>
      </c>
      <c r="H170" s="173"/>
      <c r="I170" s="173"/>
      <c r="J170" s="173"/>
      <c r="K170" s="173"/>
      <c r="L170" s="175"/>
      <c r="M170" s="175"/>
      <c r="N170" s="173" t="str">
        <f>IF(Tabla46[[#This Row],[ID RIESGO]]="","",IF(Tabla46[[#This Row],[DESCRIPCION DEL CONTROL]]="",0,15))</f>
        <v/>
      </c>
      <c r="O170" s="169" t="str">
        <f>IF(Tabla46[[#This Row],[ID RIESGO]]="","",IF(Tabla46[[#This Row],[RESPONSABLE DEL CONTROL (CARGO)]]="",0,20))</f>
        <v/>
      </c>
      <c r="P170" s="345">
        <f>IF(Tabla46[[#This Row],[PERIODICIDAD DE EJECUCIÓN DEL CONTROL]]="",0,20)</f>
        <v>0</v>
      </c>
      <c r="Q17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0" s="345" t="str">
        <f>IF(ISTEXT(Tabla46[[#This Row],[VALOR EVALUACION DISENO]]),"",IF(Tabla46[[#This Row],[VALOR EVALUACION DISENO]]&gt;96,DATOS!$AV$21,IF(Tabla46[[#This Row],[VALOR EVALUACION DISENO]]&gt;=86,DATOS!$AV$22,DATOS!$AV$23)))</f>
        <v/>
      </c>
      <c r="S170" s="352"/>
      <c r="T170" s="345" t="str">
        <f>IFERROR(VLOOKUP(Tabla46[[#This Row],[% DE CUMPLIMIENTO DE LA EJECUCION DEL CONTROL]],DATOS!$AS$38:$AT$40,2,0),"")</f>
        <v/>
      </c>
      <c r="U170" s="353" t="str">
        <f>IF(Tabla46[[#This Row],[RESULTADO EVALUACIÓN DEL DISEÑO DEL CONTROL]]="","",SUMIFS(DATOS!$AT$49:$AT$57,DATOS!$AR$49:$AR$57,Tabla46[[#This Row],[RESULTADO EVALUACIÓN DEL DISEÑO DEL CONTROL]],DATOS!$AS$49:$AS$57,Tabla46[[#This Row],[RESULTADO EVALUACION DE LA EJECUCION]]))</f>
        <v/>
      </c>
    </row>
    <row r="171" spans="1:21" ht="15" customHeight="1" x14ac:dyDescent="0.25">
      <c r="A171" s="3"/>
      <c r="B171" s="2"/>
      <c r="C171" s="2"/>
      <c r="D171" s="72"/>
      <c r="E171" s="4"/>
      <c r="F171" s="345"/>
      <c r="G171" s="352" t="str">
        <f>IFERROR(VLOOKUP(Tabla46[[#This Row],[ID RIESGO]],'1. IDENTIFICACION DEL RIESGO'!$AB$27:$AL$38,11,0),"")</f>
        <v/>
      </c>
      <c r="H171" s="173"/>
      <c r="I171" s="173"/>
      <c r="J171" s="173"/>
      <c r="K171" s="173"/>
      <c r="L171" s="175"/>
      <c r="M171" s="175"/>
      <c r="N171" s="173" t="str">
        <f>IF(Tabla46[[#This Row],[ID RIESGO]]="","",IF(Tabla46[[#This Row],[DESCRIPCION DEL CONTROL]]="",0,15))</f>
        <v/>
      </c>
      <c r="O171" s="169" t="str">
        <f>IF(Tabla46[[#This Row],[ID RIESGO]]="","",IF(Tabla46[[#This Row],[RESPONSABLE DEL CONTROL (CARGO)]]="",0,20))</f>
        <v/>
      </c>
      <c r="P171" s="345">
        <f>IF(Tabla46[[#This Row],[PERIODICIDAD DE EJECUCIÓN DEL CONTROL]]="",0,20)</f>
        <v>0</v>
      </c>
      <c r="Q17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1" s="345" t="str">
        <f>IF(ISTEXT(Tabla46[[#This Row],[VALOR EVALUACION DISENO]]),"",IF(Tabla46[[#This Row],[VALOR EVALUACION DISENO]]&gt;96,DATOS!$AV$21,IF(Tabla46[[#This Row],[VALOR EVALUACION DISENO]]&gt;=86,DATOS!$AV$22,DATOS!$AV$23)))</f>
        <v/>
      </c>
      <c r="S171" s="352"/>
      <c r="T171" s="345" t="str">
        <f>IFERROR(VLOOKUP(Tabla46[[#This Row],[% DE CUMPLIMIENTO DE LA EJECUCION DEL CONTROL]],DATOS!$AS$38:$AT$40,2,0),"")</f>
        <v/>
      </c>
      <c r="U171" s="353" t="str">
        <f>IF(Tabla46[[#This Row],[RESULTADO EVALUACIÓN DEL DISEÑO DEL CONTROL]]="","",SUMIFS(DATOS!$AT$49:$AT$57,DATOS!$AR$49:$AR$57,Tabla46[[#This Row],[RESULTADO EVALUACIÓN DEL DISEÑO DEL CONTROL]],DATOS!$AS$49:$AS$57,Tabla46[[#This Row],[RESULTADO EVALUACION DE LA EJECUCION]]))</f>
        <v/>
      </c>
    </row>
    <row r="172" spans="1:21" ht="15" customHeight="1" x14ac:dyDescent="0.25">
      <c r="A172" s="3"/>
      <c r="B172" s="2"/>
      <c r="C172" s="2"/>
      <c r="D172" s="72"/>
      <c r="E172" s="4"/>
      <c r="F172" s="345"/>
      <c r="G172" s="352" t="str">
        <f>IFERROR(VLOOKUP(Tabla46[[#This Row],[ID RIESGO]],'1. IDENTIFICACION DEL RIESGO'!$AB$27:$AL$38,11,0),"")</f>
        <v/>
      </c>
      <c r="H172" s="173"/>
      <c r="I172" s="173"/>
      <c r="J172" s="173"/>
      <c r="K172" s="173"/>
      <c r="L172" s="175"/>
      <c r="M172" s="175"/>
      <c r="N172" s="173" t="str">
        <f>IF(Tabla46[[#This Row],[ID RIESGO]]="","",IF(Tabla46[[#This Row],[DESCRIPCION DEL CONTROL]]="",0,15))</f>
        <v/>
      </c>
      <c r="O172" s="169" t="str">
        <f>IF(Tabla46[[#This Row],[ID RIESGO]]="","",IF(Tabla46[[#This Row],[RESPONSABLE DEL CONTROL (CARGO)]]="",0,20))</f>
        <v/>
      </c>
      <c r="P172" s="345">
        <f>IF(Tabla46[[#This Row],[PERIODICIDAD DE EJECUCIÓN DEL CONTROL]]="",0,20)</f>
        <v>0</v>
      </c>
      <c r="Q17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2" s="345" t="str">
        <f>IF(ISTEXT(Tabla46[[#This Row],[VALOR EVALUACION DISENO]]),"",IF(Tabla46[[#This Row],[VALOR EVALUACION DISENO]]&gt;96,DATOS!$AV$21,IF(Tabla46[[#This Row],[VALOR EVALUACION DISENO]]&gt;=86,DATOS!$AV$22,DATOS!$AV$23)))</f>
        <v/>
      </c>
      <c r="S172" s="352"/>
      <c r="T172" s="345" t="str">
        <f>IFERROR(VLOOKUP(Tabla46[[#This Row],[% DE CUMPLIMIENTO DE LA EJECUCION DEL CONTROL]],DATOS!$AS$38:$AT$40,2,0),"")</f>
        <v/>
      </c>
      <c r="U172" s="353" t="str">
        <f>IF(Tabla46[[#This Row],[RESULTADO EVALUACIÓN DEL DISEÑO DEL CONTROL]]="","",SUMIFS(DATOS!$AT$49:$AT$57,DATOS!$AR$49:$AR$57,Tabla46[[#This Row],[RESULTADO EVALUACIÓN DEL DISEÑO DEL CONTROL]],DATOS!$AS$49:$AS$57,Tabla46[[#This Row],[RESULTADO EVALUACION DE LA EJECUCION]]))</f>
        <v/>
      </c>
    </row>
    <row r="173" spans="1:21" ht="15" customHeight="1" x14ac:dyDescent="0.25">
      <c r="A173" s="3"/>
      <c r="B173" s="2"/>
      <c r="C173" s="2"/>
      <c r="D173" s="72"/>
      <c r="E173" s="4"/>
      <c r="F173" s="345"/>
      <c r="G173" s="352" t="str">
        <f>IFERROR(VLOOKUP(Tabla46[[#This Row],[ID RIESGO]],'1. IDENTIFICACION DEL RIESGO'!$AB$27:$AL$38,11,0),"")</f>
        <v/>
      </c>
      <c r="H173" s="173"/>
      <c r="I173" s="173"/>
      <c r="J173" s="173"/>
      <c r="K173" s="173"/>
      <c r="L173" s="175"/>
      <c r="M173" s="175"/>
      <c r="N173" s="173" t="str">
        <f>IF(Tabla46[[#This Row],[ID RIESGO]]="","",IF(Tabla46[[#This Row],[DESCRIPCION DEL CONTROL]]="",0,15))</f>
        <v/>
      </c>
      <c r="O173" s="169" t="str">
        <f>IF(Tabla46[[#This Row],[ID RIESGO]]="","",IF(Tabla46[[#This Row],[RESPONSABLE DEL CONTROL (CARGO)]]="",0,20))</f>
        <v/>
      </c>
      <c r="P173" s="345">
        <f>IF(Tabla46[[#This Row],[PERIODICIDAD DE EJECUCIÓN DEL CONTROL]]="",0,20)</f>
        <v>0</v>
      </c>
      <c r="Q17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3" s="345" t="str">
        <f>IF(ISTEXT(Tabla46[[#This Row],[VALOR EVALUACION DISENO]]),"",IF(Tabla46[[#This Row],[VALOR EVALUACION DISENO]]&gt;96,DATOS!$AV$21,IF(Tabla46[[#This Row],[VALOR EVALUACION DISENO]]&gt;=86,DATOS!$AV$22,DATOS!$AV$23)))</f>
        <v/>
      </c>
      <c r="S173" s="352"/>
      <c r="T173" s="345" t="str">
        <f>IFERROR(VLOOKUP(Tabla46[[#This Row],[% DE CUMPLIMIENTO DE LA EJECUCION DEL CONTROL]],DATOS!$AS$38:$AT$40,2,0),"")</f>
        <v/>
      </c>
      <c r="U173" s="353" t="str">
        <f>IF(Tabla46[[#This Row],[RESULTADO EVALUACIÓN DEL DISEÑO DEL CONTROL]]="","",SUMIFS(DATOS!$AT$49:$AT$57,DATOS!$AR$49:$AR$57,Tabla46[[#This Row],[RESULTADO EVALUACIÓN DEL DISEÑO DEL CONTROL]],DATOS!$AS$49:$AS$57,Tabla46[[#This Row],[RESULTADO EVALUACION DE LA EJECUCION]]))</f>
        <v/>
      </c>
    </row>
    <row r="174" spans="1:21" ht="15" customHeight="1" x14ac:dyDescent="0.25">
      <c r="A174" s="3"/>
      <c r="B174" s="2"/>
      <c r="C174" s="2"/>
      <c r="D174" s="72"/>
      <c r="E174" s="4"/>
      <c r="F174" s="345"/>
      <c r="G174" s="352" t="str">
        <f>IFERROR(VLOOKUP(Tabla46[[#This Row],[ID RIESGO]],'1. IDENTIFICACION DEL RIESGO'!$AB$27:$AL$38,11,0),"")</f>
        <v/>
      </c>
      <c r="H174" s="173"/>
      <c r="I174" s="173"/>
      <c r="J174" s="173"/>
      <c r="K174" s="173"/>
      <c r="L174" s="175"/>
      <c r="M174" s="175"/>
      <c r="N174" s="173" t="str">
        <f>IF(Tabla46[[#This Row],[ID RIESGO]]="","",IF(Tabla46[[#This Row],[DESCRIPCION DEL CONTROL]]="",0,15))</f>
        <v/>
      </c>
      <c r="O174" s="169" t="str">
        <f>IF(Tabla46[[#This Row],[ID RIESGO]]="","",IF(Tabla46[[#This Row],[RESPONSABLE DEL CONTROL (CARGO)]]="",0,20))</f>
        <v/>
      </c>
      <c r="P174" s="345">
        <f>IF(Tabla46[[#This Row],[PERIODICIDAD DE EJECUCIÓN DEL CONTROL]]="",0,20)</f>
        <v>0</v>
      </c>
      <c r="Q17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4" s="345" t="str">
        <f>IF(ISTEXT(Tabla46[[#This Row],[VALOR EVALUACION DISENO]]),"",IF(Tabla46[[#This Row],[VALOR EVALUACION DISENO]]&gt;96,DATOS!$AV$21,IF(Tabla46[[#This Row],[VALOR EVALUACION DISENO]]&gt;=86,DATOS!$AV$22,DATOS!$AV$23)))</f>
        <v/>
      </c>
      <c r="S174" s="352"/>
      <c r="T174" s="345" t="str">
        <f>IFERROR(VLOOKUP(Tabla46[[#This Row],[% DE CUMPLIMIENTO DE LA EJECUCION DEL CONTROL]],DATOS!$AS$38:$AT$40,2,0),"")</f>
        <v/>
      </c>
      <c r="U174" s="353" t="str">
        <f>IF(Tabla46[[#This Row],[RESULTADO EVALUACIÓN DEL DISEÑO DEL CONTROL]]="","",SUMIFS(DATOS!$AT$49:$AT$57,DATOS!$AR$49:$AR$57,Tabla46[[#This Row],[RESULTADO EVALUACIÓN DEL DISEÑO DEL CONTROL]],DATOS!$AS$49:$AS$57,Tabla46[[#This Row],[RESULTADO EVALUACION DE LA EJECUCION]]))</f>
        <v/>
      </c>
    </row>
    <row r="175" spans="1:21" ht="15" customHeight="1" x14ac:dyDescent="0.25">
      <c r="A175" s="3"/>
      <c r="B175" s="2"/>
      <c r="C175" s="2"/>
      <c r="D175" s="72"/>
      <c r="E175" s="4"/>
      <c r="F175" s="345"/>
      <c r="G175" s="352" t="str">
        <f>IFERROR(VLOOKUP(Tabla46[[#This Row],[ID RIESGO]],'1. IDENTIFICACION DEL RIESGO'!$AB$27:$AL$38,11,0),"")</f>
        <v/>
      </c>
      <c r="H175" s="173"/>
      <c r="I175" s="173"/>
      <c r="J175" s="173"/>
      <c r="K175" s="173"/>
      <c r="L175" s="175"/>
      <c r="M175" s="175"/>
      <c r="N175" s="173" t="str">
        <f>IF(Tabla46[[#This Row],[ID RIESGO]]="","",IF(Tabla46[[#This Row],[DESCRIPCION DEL CONTROL]]="",0,15))</f>
        <v/>
      </c>
      <c r="O175" s="169" t="str">
        <f>IF(Tabla46[[#This Row],[ID RIESGO]]="","",IF(Tabla46[[#This Row],[RESPONSABLE DEL CONTROL (CARGO)]]="",0,20))</f>
        <v/>
      </c>
      <c r="P175" s="345">
        <f>IF(Tabla46[[#This Row],[PERIODICIDAD DE EJECUCIÓN DEL CONTROL]]="",0,20)</f>
        <v>0</v>
      </c>
      <c r="Q17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5" s="345" t="str">
        <f>IF(ISTEXT(Tabla46[[#This Row],[VALOR EVALUACION DISENO]]),"",IF(Tabla46[[#This Row],[VALOR EVALUACION DISENO]]&gt;96,DATOS!$AV$21,IF(Tabla46[[#This Row],[VALOR EVALUACION DISENO]]&gt;=86,DATOS!$AV$22,DATOS!$AV$23)))</f>
        <v/>
      </c>
      <c r="S175" s="352"/>
      <c r="T175" s="345" t="str">
        <f>IFERROR(VLOOKUP(Tabla46[[#This Row],[% DE CUMPLIMIENTO DE LA EJECUCION DEL CONTROL]],DATOS!$AS$38:$AT$40,2,0),"")</f>
        <v/>
      </c>
      <c r="U175" s="353" t="str">
        <f>IF(Tabla46[[#This Row],[RESULTADO EVALUACIÓN DEL DISEÑO DEL CONTROL]]="","",SUMIFS(DATOS!$AT$49:$AT$57,DATOS!$AR$49:$AR$57,Tabla46[[#This Row],[RESULTADO EVALUACIÓN DEL DISEÑO DEL CONTROL]],DATOS!$AS$49:$AS$57,Tabla46[[#This Row],[RESULTADO EVALUACION DE LA EJECUCION]]))</f>
        <v/>
      </c>
    </row>
    <row r="176" spans="1:21" ht="15" customHeight="1" x14ac:dyDescent="0.25">
      <c r="A176" s="3"/>
      <c r="B176" s="2"/>
      <c r="C176" s="2"/>
      <c r="D176" s="72"/>
      <c r="E176" s="4"/>
      <c r="F176" s="345"/>
      <c r="G176" s="352" t="str">
        <f>IFERROR(VLOOKUP(Tabla46[[#This Row],[ID RIESGO]],'1. IDENTIFICACION DEL RIESGO'!$AB$27:$AL$38,11,0),"")</f>
        <v/>
      </c>
      <c r="H176" s="173"/>
      <c r="I176" s="173"/>
      <c r="J176" s="173"/>
      <c r="K176" s="173"/>
      <c r="L176" s="175"/>
      <c r="M176" s="175"/>
      <c r="N176" s="173" t="str">
        <f>IF(Tabla46[[#This Row],[ID RIESGO]]="","",IF(Tabla46[[#This Row],[DESCRIPCION DEL CONTROL]]="",0,15))</f>
        <v/>
      </c>
      <c r="O176" s="169" t="str">
        <f>IF(Tabla46[[#This Row],[ID RIESGO]]="","",IF(Tabla46[[#This Row],[RESPONSABLE DEL CONTROL (CARGO)]]="",0,20))</f>
        <v/>
      </c>
      <c r="P176" s="345">
        <f>IF(Tabla46[[#This Row],[PERIODICIDAD DE EJECUCIÓN DEL CONTROL]]="",0,20)</f>
        <v>0</v>
      </c>
      <c r="Q17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6" s="345" t="str">
        <f>IF(ISTEXT(Tabla46[[#This Row],[VALOR EVALUACION DISENO]]),"",IF(Tabla46[[#This Row],[VALOR EVALUACION DISENO]]&gt;96,DATOS!$AV$21,IF(Tabla46[[#This Row],[VALOR EVALUACION DISENO]]&gt;=86,DATOS!$AV$22,DATOS!$AV$23)))</f>
        <v/>
      </c>
      <c r="S176" s="352"/>
      <c r="T176" s="345" t="str">
        <f>IFERROR(VLOOKUP(Tabla46[[#This Row],[% DE CUMPLIMIENTO DE LA EJECUCION DEL CONTROL]],DATOS!$AS$38:$AT$40,2,0),"")</f>
        <v/>
      </c>
      <c r="U176" s="353" t="str">
        <f>IF(Tabla46[[#This Row],[RESULTADO EVALUACIÓN DEL DISEÑO DEL CONTROL]]="","",SUMIFS(DATOS!$AT$49:$AT$57,DATOS!$AR$49:$AR$57,Tabla46[[#This Row],[RESULTADO EVALUACIÓN DEL DISEÑO DEL CONTROL]],DATOS!$AS$49:$AS$57,Tabla46[[#This Row],[RESULTADO EVALUACION DE LA EJECUCION]]))</f>
        <v/>
      </c>
    </row>
    <row r="177" spans="1:21" ht="15" customHeight="1" x14ac:dyDescent="0.25">
      <c r="A177" s="3"/>
      <c r="B177" s="2"/>
      <c r="C177" s="2"/>
      <c r="D177" s="72"/>
      <c r="E177" s="4"/>
      <c r="F177" s="345"/>
      <c r="G177" s="352" t="str">
        <f>IFERROR(VLOOKUP(Tabla46[[#This Row],[ID RIESGO]],'1. IDENTIFICACION DEL RIESGO'!$AB$27:$AL$38,11,0),"")</f>
        <v/>
      </c>
      <c r="H177" s="173"/>
      <c r="I177" s="173"/>
      <c r="J177" s="173"/>
      <c r="K177" s="173"/>
      <c r="L177" s="175"/>
      <c r="M177" s="175"/>
      <c r="N177" s="173" t="str">
        <f>IF(Tabla46[[#This Row],[ID RIESGO]]="","",IF(Tabla46[[#This Row],[DESCRIPCION DEL CONTROL]]="",0,15))</f>
        <v/>
      </c>
      <c r="O177" s="169" t="str">
        <f>IF(Tabla46[[#This Row],[ID RIESGO]]="","",IF(Tabla46[[#This Row],[RESPONSABLE DEL CONTROL (CARGO)]]="",0,20))</f>
        <v/>
      </c>
      <c r="P177" s="345">
        <f>IF(Tabla46[[#This Row],[PERIODICIDAD DE EJECUCIÓN DEL CONTROL]]="",0,20)</f>
        <v>0</v>
      </c>
      <c r="Q17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7" s="345" t="str">
        <f>IF(ISTEXT(Tabla46[[#This Row],[VALOR EVALUACION DISENO]]),"",IF(Tabla46[[#This Row],[VALOR EVALUACION DISENO]]&gt;96,DATOS!$AV$21,IF(Tabla46[[#This Row],[VALOR EVALUACION DISENO]]&gt;=86,DATOS!$AV$22,DATOS!$AV$23)))</f>
        <v/>
      </c>
      <c r="S177" s="352"/>
      <c r="T177" s="345" t="str">
        <f>IFERROR(VLOOKUP(Tabla46[[#This Row],[% DE CUMPLIMIENTO DE LA EJECUCION DEL CONTROL]],DATOS!$AS$38:$AT$40,2,0),"")</f>
        <v/>
      </c>
      <c r="U177" s="353" t="str">
        <f>IF(Tabla46[[#This Row],[RESULTADO EVALUACIÓN DEL DISEÑO DEL CONTROL]]="","",SUMIFS(DATOS!$AT$49:$AT$57,DATOS!$AR$49:$AR$57,Tabla46[[#This Row],[RESULTADO EVALUACIÓN DEL DISEÑO DEL CONTROL]],DATOS!$AS$49:$AS$57,Tabla46[[#This Row],[RESULTADO EVALUACION DE LA EJECUCION]]))</f>
        <v/>
      </c>
    </row>
    <row r="178" spans="1:21" ht="15" customHeight="1" x14ac:dyDescent="0.25">
      <c r="A178" s="3"/>
      <c r="B178" s="2"/>
      <c r="C178" s="2"/>
      <c r="D178" s="72"/>
      <c r="E178" s="4"/>
      <c r="F178" s="345"/>
      <c r="G178" s="352" t="str">
        <f>IFERROR(VLOOKUP(Tabla46[[#This Row],[ID RIESGO]],'1. IDENTIFICACION DEL RIESGO'!$AB$27:$AL$38,11,0),"")</f>
        <v/>
      </c>
      <c r="H178" s="173"/>
      <c r="I178" s="173"/>
      <c r="J178" s="173"/>
      <c r="K178" s="173"/>
      <c r="L178" s="175"/>
      <c r="M178" s="175"/>
      <c r="N178" s="173" t="str">
        <f>IF(Tabla46[[#This Row],[ID RIESGO]]="","",IF(Tabla46[[#This Row],[DESCRIPCION DEL CONTROL]]="",0,15))</f>
        <v/>
      </c>
      <c r="O178" s="169" t="str">
        <f>IF(Tabla46[[#This Row],[ID RIESGO]]="","",IF(Tabla46[[#This Row],[RESPONSABLE DEL CONTROL (CARGO)]]="",0,20))</f>
        <v/>
      </c>
      <c r="P178" s="345">
        <f>IF(Tabla46[[#This Row],[PERIODICIDAD DE EJECUCIÓN DEL CONTROL]]="",0,20)</f>
        <v>0</v>
      </c>
      <c r="Q17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8" s="345" t="str">
        <f>IF(ISTEXT(Tabla46[[#This Row],[VALOR EVALUACION DISENO]]),"",IF(Tabla46[[#This Row],[VALOR EVALUACION DISENO]]&gt;96,DATOS!$AV$21,IF(Tabla46[[#This Row],[VALOR EVALUACION DISENO]]&gt;=86,DATOS!$AV$22,DATOS!$AV$23)))</f>
        <v/>
      </c>
      <c r="S178" s="352"/>
      <c r="T178" s="345" t="str">
        <f>IFERROR(VLOOKUP(Tabla46[[#This Row],[% DE CUMPLIMIENTO DE LA EJECUCION DEL CONTROL]],DATOS!$AS$38:$AT$40,2,0),"")</f>
        <v/>
      </c>
      <c r="U178" s="353" t="str">
        <f>IF(Tabla46[[#This Row],[RESULTADO EVALUACIÓN DEL DISEÑO DEL CONTROL]]="","",SUMIFS(DATOS!$AT$49:$AT$57,DATOS!$AR$49:$AR$57,Tabla46[[#This Row],[RESULTADO EVALUACIÓN DEL DISEÑO DEL CONTROL]],DATOS!$AS$49:$AS$57,Tabla46[[#This Row],[RESULTADO EVALUACION DE LA EJECUCION]]))</f>
        <v/>
      </c>
    </row>
    <row r="179" spans="1:21" ht="15" customHeight="1" x14ac:dyDescent="0.25">
      <c r="A179" s="3"/>
      <c r="B179" s="2"/>
      <c r="C179" s="2"/>
      <c r="D179" s="72"/>
      <c r="E179" s="4"/>
      <c r="F179" s="345"/>
      <c r="G179" s="352" t="str">
        <f>IFERROR(VLOOKUP(Tabla46[[#This Row],[ID RIESGO]],'1. IDENTIFICACION DEL RIESGO'!$AB$27:$AL$38,11,0),"")</f>
        <v/>
      </c>
      <c r="H179" s="173"/>
      <c r="I179" s="173"/>
      <c r="J179" s="173"/>
      <c r="K179" s="173"/>
      <c r="L179" s="175"/>
      <c r="M179" s="175"/>
      <c r="N179" s="173" t="str">
        <f>IF(Tabla46[[#This Row],[ID RIESGO]]="","",IF(Tabla46[[#This Row],[DESCRIPCION DEL CONTROL]]="",0,15))</f>
        <v/>
      </c>
      <c r="O179" s="169" t="str">
        <f>IF(Tabla46[[#This Row],[ID RIESGO]]="","",IF(Tabla46[[#This Row],[RESPONSABLE DEL CONTROL (CARGO)]]="",0,20))</f>
        <v/>
      </c>
      <c r="P179" s="345">
        <f>IF(Tabla46[[#This Row],[PERIODICIDAD DE EJECUCIÓN DEL CONTROL]]="",0,20)</f>
        <v>0</v>
      </c>
      <c r="Q17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9" s="345" t="str">
        <f>IF(ISTEXT(Tabla46[[#This Row],[VALOR EVALUACION DISENO]]),"",IF(Tabla46[[#This Row],[VALOR EVALUACION DISENO]]&gt;96,DATOS!$AV$21,IF(Tabla46[[#This Row],[VALOR EVALUACION DISENO]]&gt;=86,DATOS!$AV$22,DATOS!$AV$23)))</f>
        <v/>
      </c>
      <c r="S179" s="352"/>
      <c r="T179" s="345" t="str">
        <f>IFERROR(VLOOKUP(Tabla46[[#This Row],[% DE CUMPLIMIENTO DE LA EJECUCION DEL CONTROL]],DATOS!$AS$38:$AT$40,2,0),"")</f>
        <v/>
      </c>
      <c r="U179" s="353" t="str">
        <f>IF(Tabla46[[#This Row],[RESULTADO EVALUACIÓN DEL DISEÑO DEL CONTROL]]="","",SUMIFS(DATOS!$AT$49:$AT$57,DATOS!$AR$49:$AR$57,Tabla46[[#This Row],[RESULTADO EVALUACIÓN DEL DISEÑO DEL CONTROL]],DATOS!$AS$49:$AS$57,Tabla46[[#This Row],[RESULTADO EVALUACION DE LA EJECUCION]]))</f>
        <v/>
      </c>
    </row>
    <row r="180" spans="1:21" ht="15" customHeight="1" x14ac:dyDescent="0.25">
      <c r="A180" s="3"/>
      <c r="B180" s="2"/>
      <c r="C180" s="2"/>
      <c r="D180" s="72"/>
      <c r="E180" s="4"/>
      <c r="F180" s="345"/>
      <c r="G180" s="352" t="str">
        <f>IFERROR(VLOOKUP(Tabla46[[#This Row],[ID RIESGO]],'1. IDENTIFICACION DEL RIESGO'!$AB$27:$AL$38,11,0),"")</f>
        <v/>
      </c>
      <c r="H180" s="173"/>
      <c r="I180" s="173"/>
      <c r="J180" s="173"/>
      <c r="K180" s="173"/>
      <c r="L180" s="175"/>
      <c r="M180" s="175"/>
      <c r="N180" s="173" t="str">
        <f>IF(Tabla46[[#This Row],[ID RIESGO]]="","",IF(Tabla46[[#This Row],[DESCRIPCION DEL CONTROL]]="",0,15))</f>
        <v/>
      </c>
      <c r="O180" s="169" t="str">
        <f>IF(Tabla46[[#This Row],[ID RIESGO]]="","",IF(Tabla46[[#This Row],[RESPONSABLE DEL CONTROL (CARGO)]]="",0,20))</f>
        <v/>
      </c>
      <c r="P180" s="345">
        <f>IF(Tabla46[[#This Row],[PERIODICIDAD DE EJECUCIÓN DEL CONTROL]]="",0,20)</f>
        <v>0</v>
      </c>
      <c r="Q18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0" s="345" t="str">
        <f>IF(ISTEXT(Tabla46[[#This Row],[VALOR EVALUACION DISENO]]),"",IF(Tabla46[[#This Row],[VALOR EVALUACION DISENO]]&gt;96,DATOS!$AV$21,IF(Tabla46[[#This Row],[VALOR EVALUACION DISENO]]&gt;=86,DATOS!$AV$22,DATOS!$AV$23)))</f>
        <v/>
      </c>
      <c r="S180" s="352"/>
      <c r="T180" s="345" t="str">
        <f>IFERROR(VLOOKUP(Tabla46[[#This Row],[% DE CUMPLIMIENTO DE LA EJECUCION DEL CONTROL]],DATOS!$AS$38:$AT$40,2,0),"")</f>
        <v/>
      </c>
      <c r="U180" s="353" t="str">
        <f>IF(Tabla46[[#This Row],[RESULTADO EVALUACIÓN DEL DISEÑO DEL CONTROL]]="","",SUMIFS(DATOS!$AT$49:$AT$57,DATOS!$AR$49:$AR$57,Tabla46[[#This Row],[RESULTADO EVALUACIÓN DEL DISEÑO DEL CONTROL]],DATOS!$AS$49:$AS$57,Tabla46[[#This Row],[RESULTADO EVALUACION DE LA EJECUCION]]))</f>
        <v/>
      </c>
    </row>
    <row r="181" spans="1:21" ht="15" customHeight="1" x14ac:dyDescent="0.25">
      <c r="A181" s="3"/>
      <c r="B181" s="2"/>
      <c r="C181" s="2"/>
      <c r="D181" s="72"/>
      <c r="E181" s="4"/>
      <c r="F181" s="345"/>
      <c r="G181" s="352" t="str">
        <f>IFERROR(VLOOKUP(Tabla46[[#This Row],[ID RIESGO]],'1. IDENTIFICACION DEL RIESGO'!$AB$27:$AL$38,11,0),"")</f>
        <v/>
      </c>
      <c r="H181" s="173"/>
      <c r="I181" s="173"/>
      <c r="J181" s="173"/>
      <c r="K181" s="173"/>
      <c r="L181" s="175"/>
      <c r="M181" s="175"/>
      <c r="N181" s="173" t="str">
        <f>IF(Tabla46[[#This Row],[ID RIESGO]]="","",IF(Tabla46[[#This Row],[DESCRIPCION DEL CONTROL]]="",0,15))</f>
        <v/>
      </c>
      <c r="O181" s="169" t="str">
        <f>IF(Tabla46[[#This Row],[ID RIESGO]]="","",IF(Tabla46[[#This Row],[RESPONSABLE DEL CONTROL (CARGO)]]="",0,20))</f>
        <v/>
      </c>
      <c r="P181" s="345">
        <f>IF(Tabla46[[#This Row],[PERIODICIDAD DE EJECUCIÓN DEL CONTROL]]="",0,20)</f>
        <v>0</v>
      </c>
      <c r="Q18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1" s="345" t="str">
        <f>IF(ISTEXT(Tabla46[[#This Row],[VALOR EVALUACION DISENO]]),"",IF(Tabla46[[#This Row],[VALOR EVALUACION DISENO]]&gt;96,DATOS!$AV$21,IF(Tabla46[[#This Row],[VALOR EVALUACION DISENO]]&gt;=86,DATOS!$AV$22,DATOS!$AV$23)))</f>
        <v/>
      </c>
      <c r="S181" s="352"/>
      <c r="T181" s="345" t="str">
        <f>IFERROR(VLOOKUP(Tabla46[[#This Row],[% DE CUMPLIMIENTO DE LA EJECUCION DEL CONTROL]],DATOS!$AS$38:$AT$40,2,0),"")</f>
        <v/>
      </c>
      <c r="U181" s="353" t="str">
        <f>IF(Tabla46[[#This Row],[RESULTADO EVALUACIÓN DEL DISEÑO DEL CONTROL]]="","",SUMIFS(DATOS!$AT$49:$AT$57,DATOS!$AR$49:$AR$57,Tabla46[[#This Row],[RESULTADO EVALUACIÓN DEL DISEÑO DEL CONTROL]],DATOS!$AS$49:$AS$57,Tabla46[[#This Row],[RESULTADO EVALUACION DE LA EJECUCION]]))</f>
        <v/>
      </c>
    </row>
    <row r="182" spans="1:21" ht="15" customHeight="1" x14ac:dyDescent="0.25">
      <c r="A182" s="3"/>
      <c r="B182" s="2"/>
      <c r="C182" s="2"/>
      <c r="D182" s="72"/>
      <c r="E182" s="4"/>
      <c r="F182" s="345"/>
      <c r="G182" s="352" t="str">
        <f>IFERROR(VLOOKUP(Tabla46[[#This Row],[ID RIESGO]],'1. IDENTIFICACION DEL RIESGO'!$AB$27:$AL$38,11,0),"")</f>
        <v/>
      </c>
      <c r="H182" s="173"/>
      <c r="I182" s="173"/>
      <c r="J182" s="173"/>
      <c r="K182" s="173"/>
      <c r="L182" s="175"/>
      <c r="M182" s="175"/>
      <c r="N182" s="173" t="str">
        <f>IF(Tabla46[[#This Row],[ID RIESGO]]="","",IF(Tabla46[[#This Row],[DESCRIPCION DEL CONTROL]]="",0,15))</f>
        <v/>
      </c>
      <c r="O182" s="169" t="str">
        <f>IF(Tabla46[[#This Row],[ID RIESGO]]="","",IF(Tabla46[[#This Row],[RESPONSABLE DEL CONTROL (CARGO)]]="",0,20))</f>
        <v/>
      </c>
      <c r="P182" s="345">
        <f>IF(Tabla46[[#This Row],[PERIODICIDAD DE EJECUCIÓN DEL CONTROL]]="",0,20)</f>
        <v>0</v>
      </c>
      <c r="Q18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2" s="345" t="str">
        <f>IF(ISTEXT(Tabla46[[#This Row],[VALOR EVALUACION DISENO]]),"",IF(Tabla46[[#This Row],[VALOR EVALUACION DISENO]]&gt;96,DATOS!$AV$21,IF(Tabla46[[#This Row],[VALOR EVALUACION DISENO]]&gt;=86,DATOS!$AV$22,DATOS!$AV$23)))</f>
        <v/>
      </c>
      <c r="S182" s="352"/>
      <c r="T182" s="345" t="str">
        <f>IFERROR(VLOOKUP(Tabla46[[#This Row],[% DE CUMPLIMIENTO DE LA EJECUCION DEL CONTROL]],DATOS!$AS$38:$AT$40,2,0),"")</f>
        <v/>
      </c>
      <c r="U182" s="353" t="str">
        <f>IF(Tabla46[[#This Row],[RESULTADO EVALUACIÓN DEL DISEÑO DEL CONTROL]]="","",SUMIFS(DATOS!$AT$49:$AT$57,DATOS!$AR$49:$AR$57,Tabla46[[#This Row],[RESULTADO EVALUACIÓN DEL DISEÑO DEL CONTROL]],DATOS!$AS$49:$AS$57,Tabla46[[#This Row],[RESULTADO EVALUACION DE LA EJECUCION]]))</f>
        <v/>
      </c>
    </row>
    <row r="183" spans="1:21" ht="15" customHeight="1" x14ac:dyDescent="0.25">
      <c r="A183" s="3"/>
      <c r="B183" s="2"/>
      <c r="C183" s="2"/>
      <c r="D183" s="72"/>
      <c r="E183" s="4"/>
      <c r="F183" s="345"/>
      <c r="G183" s="352" t="str">
        <f>IFERROR(VLOOKUP(Tabla46[[#This Row],[ID RIESGO]],'1. IDENTIFICACION DEL RIESGO'!$AB$27:$AL$38,11,0),"")</f>
        <v/>
      </c>
      <c r="H183" s="173"/>
      <c r="I183" s="173"/>
      <c r="J183" s="173"/>
      <c r="K183" s="173"/>
      <c r="L183" s="175"/>
      <c r="M183" s="175"/>
      <c r="N183" s="173" t="str">
        <f>IF(Tabla46[[#This Row],[ID RIESGO]]="","",IF(Tabla46[[#This Row],[DESCRIPCION DEL CONTROL]]="",0,15))</f>
        <v/>
      </c>
      <c r="O183" s="169" t="str">
        <f>IF(Tabla46[[#This Row],[ID RIESGO]]="","",IF(Tabla46[[#This Row],[RESPONSABLE DEL CONTROL (CARGO)]]="",0,20))</f>
        <v/>
      </c>
      <c r="P183" s="345">
        <f>IF(Tabla46[[#This Row],[PERIODICIDAD DE EJECUCIÓN DEL CONTROL]]="",0,20)</f>
        <v>0</v>
      </c>
      <c r="Q18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3" s="345" t="str">
        <f>IF(ISTEXT(Tabla46[[#This Row],[VALOR EVALUACION DISENO]]),"",IF(Tabla46[[#This Row],[VALOR EVALUACION DISENO]]&gt;96,DATOS!$AV$21,IF(Tabla46[[#This Row],[VALOR EVALUACION DISENO]]&gt;=86,DATOS!$AV$22,DATOS!$AV$23)))</f>
        <v/>
      </c>
      <c r="S183" s="352"/>
      <c r="T183" s="345" t="str">
        <f>IFERROR(VLOOKUP(Tabla46[[#This Row],[% DE CUMPLIMIENTO DE LA EJECUCION DEL CONTROL]],DATOS!$AS$38:$AT$40,2,0),"")</f>
        <v/>
      </c>
      <c r="U183" s="353" t="str">
        <f>IF(Tabla46[[#This Row],[RESULTADO EVALUACIÓN DEL DISEÑO DEL CONTROL]]="","",SUMIFS(DATOS!$AT$49:$AT$57,DATOS!$AR$49:$AR$57,Tabla46[[#This Row],[RESULTADO EVALUACIÓN DEL DISEÑO DEL CONTROL]],DATOS!$AS$49:$AS$57,Tabla46[[#This Row],[RESULTADO EVALUACION DE LA EJECUCION]]))</f>
        <v/>
      </c>
    </row>
    <row r="184" spans="1:21" ht="15" customHeight="1" x14ac:dyDescent="0.25">
      <c r="A184" s="3"/>
      <c r="B184" s="2"/>
      <c r="C184" s="2"/>
      <c r="D184" s="72"/>
      <c r="E184" s="4"/>
      <c r="F184" s="345"/>
      <c r="G184" s="352" t="str">
        <f>IFERROR(VLOOKUP(Tabla46[[#This Row],[ID RIESGO]],'1. IDENTIFICACION DEL RIESGO'!$AB$27:$AL$38,11,0),"")</f>
        <v/>
      </c>
      <c r="H184" s="173"/>
      <c r="I184" s="173"/>
      <c r="J184" s="173"/>
      <c r="K184" s="173"/>
      <c r="L184" s="175"/>
      <c r="M184" s="175"/>
      <c r="N184" s="173" t="str">
        <f>IF(Tabla46[[#This Row],[ID RIESGO]]="","",IF(Tabla46[[#This Row],[DESCRIPCION DEL CONTROL]]="",0,15))</f>
        <v/>
      </c>
      <c r="O184" s="169" t="str">
        <f>IF(Tabla46[[#This Row],[ID RIESGO]]="","",IF(Tabla46[[#This Row],[RESPONSABLE DEL CONTROL (CARGO)]]="",0,20))</f>
        <v/>
      </c>
      <c r="P184" s="345">
        <f>IF(Tabla46[[#This Row],[PERIODICIDAD DE EJECUCIÓN DEL CONTROL]]="",0,20)</f>
        <v>0</v>
      </c>
      <c r="Q18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4" s="345" t="str">
        <f>IF(ISTEXT(Tabla46[[#This Row],[VALOR EVALUACION DISENO]]),"",IF(Tabla46[[#This Row],[VALOR EVALUACION DISENO]]&gt;96,DATOS!$AV$21,IF(Tabla46[[#This Row],[VALOR EVALUACION DISENO]]&gt;=86,DATOS!$AV$22,DATOS!$AV$23)))</f>
        <v/>
      </c>
      <c r="S184" s="352"/>
      <c r="T184" s="345" t="str">
        <f>IFERROR(VLOOKUP(Tabla46[[#This Row],[% DE CUMPLIMIENTO DE LA EJECUCION DEL CONTROL]],DATOS!$AS$38:$AT$40,2,0),"")</f>
        <v/>
      </c>
      <c r="U184" s="353" t="str">
        <f>IF(Tabla46[[#This Row],[RESULTADO EVALUACIÓN DEL DISEÑO DEL CONTROL]]="","",SUMIFS(DATOS!$AT$49:$AT$57,DATOS!$AR$49:$AR$57,Tabla46[[#This Row],[RESULTADO EVALUACIÓN DEL DISEÑO DEL CONTROL]],DATOS!$AS$49:$AS$57,Tabla46[[#This Row],[RESULTADO EVALUACION DE LA EJECUCION]]))</f>
        <v/>
      </c>
    </row>
    <row r="185" spans="1:21" ht="15" customHeight="1" x14ac:dyDescent="0.25">
      <c r="A185" s="3"/>
      <c r="B185" s="2"/>
      <c r="C185" s="2"/>
      <c r="D185" s="72"/>
      <c r="E185" s="4"/>
      <c r="F185" s="345"/>
      <c r="G185" s="352" t="str">
        <f>IFERROR(VLOOKUP(Tabla46[[#This Row],[ID RIESGO]],'1. IDENTIFICACION DEL RIESGO'!$AB$27:$AL$38,11,0),"")</f>
        <v/>
      </c>
      <c r="H185" s="173"/>
      <c r="I185" s="173"/>
      <c r="J185" s="173"/>
      <c r="K185" s="173"/>
      <c r="L185" s="175"/>
      <c r="M185" s="175"/>
      <c r="N185" s="173" t="str">
        <f>IF(Tabla46[[#This Row],[ID RIESGO]]="","",IF(Tabla46[[#This Row],[DESCRIPCION DEL CONTROL]]="",0,15))</f>
        <v/>
      </c>
      <c r="O185" s="169" t="str">
        <f>IF(Tabla46[[#This Row],[ID RIESGO]]="","",IF(Tabla46[[#This Row],[RESPONSABLE DEL CONTROL (CARGO)]]="",0,20))</f>
        <v/>
      </c>
      <c r="P185" s="345">
        <f>IF(Tabla46[[#This Row],[PERIODICIDAD DE EJECUCIÓN DEL CONTROL]]="",0,20)</f>
        <v>0</v>
      </c>
      <c r="Q18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5" s="345" t="str">
        <f>IF(ISTEXT(Tabla46[[#This Row],[VALOR EVALUACION DISENO]]),"",IF(Tabla46[[#This Row],[VALOR EVALUACION DISENO]]&gt;96,DATOS!$AV$21,IF(Tabla46[[#This Row],[VALOR EVALUACION DISENO]]&gt;=86,DATOS!$AV$22,DATOS!$AV$23)))</f>
        <v/>
      </c>
      <c r="S185" s="352"/>
      <c r="T185" s="345" t="str">
        <f>IFERROR(VLOOKUP(Tabla46[[#This Row],[% DE CUMPLIMIENTO DE LA EJECUCION DEL CONTROL]],DATOS!$AS$38:$AT$40,2,0),"")</f>
        <v/>
      </c>
      <c r="U185" s="353" t="str">
        <f>IF(Tabla46[[#This Row],[RESULTADO EVALUACIÓN DEL DISEÑO DEL CONTROL]]="","",SUMIFS(DATOS!$AT$49:$AT$57,DATOS!$AR$49:$AR$57,Tabla46[[#This Row],[RESULTADO EVALUACIÓN DEL DISEÑO DEL CONTROL]],DATOS!$AS$49:$AS$57,Tabla46[[#This Row],[RESULTADO EVALUACION DE LA EJECUCION]]))</f>
        <v/>
      </c>
    </row>
    <row r="186" spans="1:21" ht="15" customHeight="1" x14ac:dyDescent="0.25">
      <c r="A186" s="3"/>
      <c r="B186" s="2"/>
      <c r="C186" s="2"/>
      <c r="D186" s="72"/>
      <c r="E186" s="4"/>
      <c r="F186" s="345"/>
      <c r="G186" s="352" t="str">
        <f>IFERROR(VLOOKUP(Tabla46[[#This Row],[ID RIESGO]],'1. IDENTIFICACION DEL RIESGO'!$AB$27:$AL$38,11,0),"")</f>
        <v/>
      </c>
      <c r="H186" s="173"/>
      <c r="I186" s="173"/>
      <c r="J186" s="173"/>
      <c r="K186" s="173"/>
      <c r="L186" s="175"/>
      <c r="M186" s="175"/>
      <c r="N186" s="173" t="str">
        <f>IF(Tabla46[[#This Row],[ID RIESGO]]="","",IF(Tabla46[[#This Row],[DESCRIPCION DEL CONTROL]]="",0,15))</f>
        <v/>
      </c>
      <c r="O186" s="169" t="str">
        <f>IF(Tabla46[[#This Row],[ID RIESGO]]="","",IF(Tabla46[[#This Row],[RESPONSABLE DEL CONTROL (CARGO)]]="",0,20))</f>
        <v/>
      </c>
      <c r="P186" s="345">
        <f>IF(Tabla46[[#This Row],[PERIODICIDAD DE EJECUCIÓN DEL CONTROL]]="",0,20)</f>
        <v>0</v>
      </c>
      <c r="Q18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6" s="345" t="str">
        <f>IF(ISTEXT(Tabla46[[#This Row],[VALOR EVALUACION DISENO]]),"",IF(Tabla46[[#This Row],[VALOR EVALUACION DISENO]]&gt;96,DATOS!$AV$21,IF(Tabla46[[#This Row],[VALOR EVALUACION DISENO]]&gt;=86,DATOS!$AV$22,DATOS!$AV$23)))</f>
        <v/>
      </c>
      <c r="S186" s="352"/>
      <c r="T186" s="345" t="str">
        <f>IFERROR(VLOOKUP(Tabla46[[#This Row],[% DE CUMPLIMIENTO DE LA EJECUCION DEL CONTROL]],DATOS!$AS$38:$AT$40,2,0),"")</f>
        <v/>
      </c>
      <c r="U186" s="353" t="str">
        <f>IF(Tabla46[[#This Row],[RESULTADO EVALUACIÓN DEL DISEÑO DEL CONTROL]]="","",SUMIFS(DATOS!$AT$49:$AT$57,DATOS!$AR$49:$AR$57,Tabla46[[#This Row],[RESULTADO EVALUACIÓN DEL DISEÑO DEL CONTROL]],DATOS!$AS$49:$AS$57,Tabla46[[#This Row],[RESULTADO EVALUACION DE LA EJECUCION]]))</f>
        <v/>
      </c>
    </row>
    <row r="187" spans="1:21" ht="15" customHeight="1" x14ac:dyDescent="0.25">
      <c r="A187" s="3"/>
      <c r="B187" s="2"/>
      <c r="C187" s="2"/>
      <c r="D187" s="72"/>
      <c r="E187" s="4"/>
      <c r="F187" s="345"/>
      <c r="G187" s="352" t="str">
        <f>IFERROR(VLOOKUP(Tabla46[[#This Row],[ID RIESGO]],'1. IDENTIFICACION DEL RIESGO'!$AB$27:$AL$38,11,0),"")</f>
        <v/>
      </c>
      <c r="H187" s="173"/>
      <c r="I187" s="173"/>
      <c r="J187" s="173"/>
      <c r="K187" s="173"/>
      <c r="L187" s="175"/>
      <c r="M187" s="175"/>
      <c r="N187" s="173" t="str">
        <f>IF(Tabla46[[#This Row],[ID RIESGO]]="","",IF(Tabla46[[#This Row],[DESCRIPCION DEL CONTROL]]="",0,15))</f>
        <v/>
      </c>
      <c r="O187" s="169" t="str">
        <f>IF(Tabla46[[#This Row],[ID RIESGO]]="","",IF(Tabla46[[#This Row],[RESPONSABLE DEL CONTROL (CARGO)]]="",0,20))</f>
        <v/>
      </c>
      <c r="P187" s="345">
        <f>IF(Tabla46[[#This Row],[PERIODICIDAD DE EJECUCIÓN DEL CONTROL]]="",0,20)</f>
        <v>0</v>
      </c>
      <c r="Q18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7" s="345" t="str">
        <f>IF(ISTEXT(Tabla46[[#This Row],[VALOR EVALUACION DISENO]]),"",IF(Tabla46[[#This Row],[VALOR EVALUACION DISENO]]&gt;96,DATOS!$AV$21,IF(Tabla46[[#This Row],[VALOR EVALUACION DISENO]]&gt;=86,DATOS!$AV$22,DATOS!$AV$23)))</f>
        <v/>
      </c>
      <c r="S187" s="352"/>
      <c r="T187" s="345" t="str">
        <f>IFERROR(VLOOKUP(Tabla46[[#This Row],[% DE CUMPLIMIENTO DE LA EJECUCION DEL CONTROL]],DATOS!$AS$38:$AT$40,2,0),"")</f>
        <v/>
      </c>
      <c r="U187" s="353" t="str">
        <f>IF(Tabla46[[#This Row],[RESULTADO EVALUACIÓN DEL DISEÑO DEL CONTROL]]="","",SUMIFS(DATOS!$AT$49:$AT$57,DATOS!$AR$49:$AR$57,Tabla46[[#This Row],[RESULTADO EVALUACIÓN DEL DISEÑO DEL CONTROL]],DATOS!$AS$49:$AS$57,Tabla46[[#This Row],[RESULTADO EVALUACION DE LA EJECUCION]]))</f>
        <v/>
      </c>
    </row>
    <row r="188" spans="1:21" ht="15" customHeight="1" x14ac:dyDescent="0.25">
      <c r="A188" s="3"/>
      <c r="B188" s="2"/>
      <c r="C188" s="2"/>
      <c r="D188" s="72"/>
      <c r="E188" s="4"/>
      <c r="F188" s="345"/>
      <c r="G188" s="352" t="str">
        <f>IFERROR(VLOOKUP(Tabla46[[#This Row],[ID RIESGO]],'1. IDENTIFICACION DEL RIESGO'!$AB$27:$AL$38,11,0),"")</f>
        <v/>
      </c>
      <c r="H188" s="173"/>
      <c r="I188" s="173"/>
      <c r="J188" s="173"/>
      <c r="K188" s="173"/>
      <c r="L188" s="175"/>
      <c r="M188" s="175"/>
      <c r="N188" s="173" t="str">
        <f>IF(Tabla46[[#This Row],[ID RIESGO]]="","",IF(Tabla46[[#This Row],[DESCRIPCION DEL CONTROL]]="",0,15))</f>
        <v/>
      </c>
      <c r="O188" s="169" t="str">
        <f>IF(Tabla46[[#This Row],[ID RIESGO]]="","",IF(Tabla46[[#This Row],[RESPONSABLE DEL CONTROL (CARGO)]]="",0,20))</f>
        <v/>
      </c>
      <c r="P188" s="345">
        <f>IF(Tabla46[[#This Row],[PERIODICIDAD DE EJECUCIÓN DEL CONTROL]]="",0,20)</f>
        <v>0</v>
      </c>
      <c r="Q18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8" s="345" t="str">
        <f>IF(ISTEXT(Tabla46[[#This Row],[VALOR EVALUACION DISENO]]),"",IF(Tabla46[[#This Row],[VALOR EVALUACION DISENO]]&gt;96,DATOS!$AV$21,IF(Tabla46[[#This Row],[VALOR EVALUACION DISENO]]&gt;=86,DATOS!$AV$22,DATOS!$AV$23)))</f>
        <v/>
      </c>
      <c r="S188" s="352"/>
      <c r="T188" s="345" t="str">
        <f>IFERROR(VLOOKUP(Tabla46[[#This Row],[% DE CUMPLIMIENTO DE LA EJECUCION DEL CONTROL]],DATOS!$AS$38:$AT$40,2,0),"")</f>
        <v/>
      </c>
      <c r="U188" s="353" t="str">
        <f>IF(Tabla46[[#This Row],[RESULTADO EVALUACIÓN DEL DISEÑO DEL CONTROL]]="","",SUMIFS(DATOS!$AT$49:$AT$57,DATOS!$AR$49:$AR$57,Tabla46[[#This Row],[RESULTADO EVALUACIÓN DEL DISEÑO DEL CONTROL]],DATOS!$AS$49:$AS$57,Tabla46[[#This Row],[RESULTADO EVALUACION DE LA EJECUCION]]))</f>
        <v/>
      </c>
    </row>
    <row r="189" spans="1:21" ht="15" customHeight="1" x14ac:dyDescent="0.25">
      <c r="A189" s="3"/>
      <c r="B189" s="2"/>
      <c r="C189" s="2"/>
      <c r="D189" s="72"/>
      <c r="E189" s="4"/>
      <c r="F189" s="345"/>
      <c r="G189" s="352" t="str">
        <f>IFERROR(VLOOKUP(Tabla46[[#This Row],[ID RIESGO]],'1. IDENTIFICACION DEL RIESGO'!$AB$27:$AL$38,11,0),"")</f>
        <v/>
      </c>
      <c r="H189" s="173"/>
      <c r="I189" s="173"/>
      <c r="J189" s="173"/>
      <c r="K189" s="173"/>
      <c r="L189" s="175"/>
      <c r="M189" s="175"/>
      <c r="N189" s="173" t="str">
        <f>IF(Tabla46[[#This Row],[ID RIESGO]]="","",IF(Tabla46[[#This Row],[DESCRIPCION DEL CONTROL]]="",0,15))</f>
        <v/>
      </c>
      <c r="O189" s="169" t="str">
        <f>IF(Tabla46[[#This Row],[ID RIESGO]]="","",IF(Tabla46[[#This Row],[RESPONSABLE DEL CONTROL (CARGO)]]="",0,20))</f>
        <v/>
      </c>
      <c r="P189" s="345">
        <f>IF(Tabla46[[#This Row],[PERIODICIDAD DE EJECUCIÓN DEL CONTROL]]="",0,20)</f>
        <v>0</v>
      </c>
      <c r="Q18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9" s="345" t="str">
        <f>IF(ISTEXT(Tabla46[[#This Row],[VALOR EVALUACION DISENO]]),"",IF(Tabla46[[#This Row],[VALOR EVALUACION DISENO]]&gt;96,DATOS!$AV$21,IF(Tabla46[[#This Row],[VALOR EVALUACION DISENO]]&gt;=86,DATOS!$AV$22,DATOS!$AV$23)))</f>
        <v/>
      </c>
      <c r="S189" s="352"/>
      <c r="T189" s="345" t="str">
        <f>IFERROR(VLOOKUP(Tabla46[[#This Row],[% DE CUMPLIMIENTO DE LA EJECUCION DEL CONTROL]],DATOS!$AS$38:$AT$40,2,0),"")</f>
        <v/>
      </c>
      <c r="U189" s="353" t="str">
        <f>IF(Tabla46[[#This Row],[RESULTADO EVALUACIÓN DEL DISEÑO DEL CONTROL]]="","",SUMIFS(DATOS!$AT$49:$AT$57,DATOS!$AR$49:$AR$57,Tabla46[[#This Row],[RESULTADO EVALUACIÓN DEL DISEÑO DEL CONTROL]],DATOS!$AS$49:$AS$57,Tabla46[[#This Row],[RESULTADO EVALUACION DE LA EJECUCION]]))</f>
        <v/>
      </c>
    </row>
    <row r="190" spans="1:21" ht="15" customHeight="1" x14ac:dyDescent="0.25">
      <c r="A190" s="3"/>
      <c r="B190" s="2"/>
      <c r="C190" s="2"/>
      <c r="D190" s="72"/>
      <c r="E190" s="4"/>
      <c r="F190" s="345"/>
      <c r="G190" s="352" t="str">
        <f>IFERROR(VLOOKUP(Tabla46[[#This Row],[ID RIESGO]],'1. IDENTIFICACION DEL RIESGO'!$AB$27:$AL$38,11,0),"")</f>
        <v/>
      </c>
      <c r="H190" s="173"/>
      <c r="I190" s="173"/>
      <c r="J190" s="173"/>
      <c r="K190" s="173"/>
      <c r="L190" s="175"/>
      <c r="M190" s="175"/>
      <c r="N190" s="173" t="str">
        <f>IF(Tabla46[[#This Row],[ID RIESGO]]="","",IF(Tabla46[[#This Row],[DESCRIPCION DEL CONTROL]]="",0,15))</f>
        <v/>
      </c>
      <c r="O190" s="169" t="str">
        <f>IF(Tabla46[[#This Row],[ID RIESGO]]="","",IF(Tabla46[[#This Row],[RESPONSABLE DEL CONTROL (CARGO)]]="",0,20))</f>
        <v/>
      </c>
      <c r="P190" s="345">
        <f>IF(Tabla46[[#This Row],[PERIODICIDAD DE EJECUCIÓN DEL CONTROL]]="",0,20)</f>
        <v>0</v>
      </c>
      <c r="Q19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0" s="345" t="str">
        <f>IF(ISTEXT(Tabla46[[#This Row],[VALOR EVALUACION DISENO]]),"",IF(Tabla46[[#This Row],[VALOR EVALUACION DISENO]]&gt;96,DATOS!$AV$21,IF(Tabla46[[#This Row],[VALOR EVALUACION DISENO]]&gt;=86,DATOS!$AV$22,DATOS!$AV$23)))</f>
        <v/>
      </c>
      <c r="S190" s="352"/>
      <c r="T190" s="345" t="str">
        <f>IFERROR(VLOOKUP(Tabla46[[#This Row],[% DE CUMPLIMIENTO DE LA EJECUCION DEL CONTROL]],DATOS!$AS$38:$AT$40,2,0),"")</f>
        <v/>
      </c>
      <c r="U190" s="353" t="str">
        <f>IF(Tabla46[[#This Row],[RESULTADO EVALUACIÓN DEL DISEÑO DEL CONTROL]]="","",SUMIFS(DATOS!$AT$49:$AT$57,DATOS!$AR$49:$AR$57,Tabla46[[#This Row],[RESULTADO EVALUACIÓN DEL DISEÑO DEL CONTROL]],DATOS!$AS$49:$AS$57,Tabla46[[#This Row],[RESULTADO EVALUACION DE LA EJECUCION]]))</f>
        <v/>
      </c>
    </row>
    <row r="191" spans="1:21" ht="15" customHeight="1" x14ac:dyDescent="0.25">
      <c r="A191" s="3"/>
      <c r="B191" s="2"/>
      <c r="C191" s="2"/>
      <c r="D191" s="72"/>
      <c r="E191" s="4"/>
      <c r="F191" s="345"/>
      <c r="G191" s="352" t="str">
        <f>IFERROR(VLOOKUP(Tabla46[[#This Row],[ID RIESGO]],'1. IDENTIFICACION DEL RIESGO'!$AB$27:$AL$38,11,0),"")</f>
        <v/>
      </c>
      <c r="H191" s="173"/>
      <c r="I191" s="173"/>
      <c r="J191" s="173"/>
      <c r="K191" s="173"/>
      <c r="L191" s="175"/>
      <c r="M191" s="175"/>
      <c r="N191" s="173" t="str">
        <f>IF(Tabla46[[#This Row],[ID RIESGO]]="","",IF(Tabla46[[#This Row],[DESCRIPCION DEL CONTROL]]="",0,15))</f>
        <v/>
      </c>
      <c r="O191" s="169" t="str">
        <f>IF(Tabla46[[#This Row],[ID RIESGO]]="","",IF(Tabla46[[#This Row],[RESPONSABLE DEL CONTROL (CARGO)]]="",0,20))</f>
        <v/>
      </c>
      <c r="P191" s="345">
        <f>IF(Tabla46[[#This Row],[PERIODICIDAD DE EJECUCIÓN DEL CONTROL]]="",0,20)</f>
        <v>0</v>
      </c>
      <c r="Q19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1" s="345" t="str">
        <f>IF(ISTEXT(Tabla46[[#This Row],[VALOR EVALUACION DISENO]]),"",IF(Tabla46[[#This Row],[VALOR EVALUACION DISENO]]&gt;96,DATOS!$AV$21,IF(Tabla46[[#This Row],[VALOR EVALUACION DISENO]]&gt;=86,DATOS!$AV$22,DATOS!$AV$23)))</f>
        <v/>
      </c>
      <c r="S191" s="352"/>
      <c r="T191" s="345" t="str">
        <f>IFERROR(VLOOKUP(Tabla46[[#This Row],[% DE CUMPLIMIENTO DE LA EJECUCION DEL CONTROL]],DATOS!$AS$38:$AT$40,2,0),"")</f>
        <v/>
      </c>
      <c r="U191" s="353" t="str">
        <f>IF(Tabla46[[#This Row],[RESULTADO EVALUACIÓN DEL DISEÑO DEL CONTROL]]="","",SUMIFS(DATOS!$AT$49:$AT$57,DATOS!$AR$49:$AR$57,Tabla46[[#This Row],[RESULTADO EVALUACIÓN DEL DISEÑO DEL CONTROL]],DATOS!$AS$49:$AS$57,Tabla46[[#This Row],[RESULTADO EVALUACION DE LA EJECUCION]]))</f>
        <v/>
      </c>
    </row>
    <row r="192" spans="1:21" ht="15" customHeight="1" x14ac:dyDescent="0.25">
      <c r="A192" s="3"/>
      <c r="B192" s="2"/>
      <c r="C192" s="2"/>
      <c r="D192" s="72"/>
      <c r="E192" s="4"/>
      <c r="F192" s="345"/>
      <c r="G192" s="352" t="str">
        <f>IFERROR(VLOOKUP(Tabla46[[#This Row],[ID RIESGO]],'1. IDENTIFICACION DEL RIESGO'!$AB$27:$AL$38,11,0),"")</f>
        <v/>
      </c>
      <c r="H192" s="173"/>
      <c r="I192" s="173"/>
      <c r="J192" s="173"/>
      <c r="K192" s="173"/>
      <c r="L192" s="175"/>
      <c r="M192" s="175"/>
      <c r="N192" s="173" t="str">
        <f>IF(Tabla46[[#This Row],[ID RIESGO]]="","",IF(Tabla46[[#This Row],[DESCRIPCION DEL CONTROL]]="",0,15))</f>
        <v/>
      </c>
      <c r="O192" s="169" t="str">
        <f>IF(Tabla46[[#This Row],[ID RIESGO]]="","",IF(Tabla46[[#This Row],[RESPONSABLE DEL CONTROL (CARGO)]]="",0,20))</f>
        <v/>
      </c>
      <c r="P192" s="345">
        <f>IF(Tabla46[[#This Row],[PERIODICIDAD DE EJECUCIÓN DEL CONTROL]]="",0,20)</f>
        <v>0</v>
      </c>
      <c r="Q19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2" s="345" t="str">
        <f>IF(ISTEXT(Tabla46[[#This Row],[VALOR EVALUACION DISENO]]),"",IF(Tabla46[[#This Row],[VALOR EVALUACION DISENO]]&gt;96,DATOS!$AV$21,IF(Tabla46[[#This Row],[VALOR EVALUACION DISENO]]&gt;=86,DATOS!$AV$22,DATOS!$AV$23)))</f>
        <v/>
      </c>
      <c r="S192" s="352"/>
      <c r="T192" s="345" t="str">
        <f>IFERROR(VLOOKUP(Tabla46[[#This Row],[% DE CUMPLIMIENTO DE LA EJECUCION DEL CONTROL]],DATOS!$AS$38:$AT$40,2,0),"")</f>
        <v/>
      </c>
      <c r="U192" s="353" t="str">
        <f>IF(Tabla46[[#This Row],[RESULTADO EVALUACIÓN DEL DISEÑO DEL CONTROL]]="","",SUMIFS(DATOS!$AT$49:$AT$57,DATOS!$AR$49:$AR$57,Tabla46[[#This Row],[RESULTADO EVALUACIÓN DEL DISEÑO DEL CONTROL]],DATOS!$AS$49:$AS$57,Tabla46[[#This Row],[RESULTADO EVALUACION DE LA EJECUCION]]))</f>
        <v/>
      </c>
    </row>
    <row r="193" spans="1:21" ht="15" customHeight="1" x14ac:dyDescent="0.25">
      <c r="A193" s="3"/>
      <c r="B193" s="2"/>
      <c r="C193" s="2"/>
      <c r="D193" s="72"/>
      <c r="E193" s="4"/>
      <c r="F193" s="345"/>
      <c r="G193" s="352" t="str">
        <f>IFERROR(VLOOKUP(Tabla46[[#This Row],[ID RIESGO]],'1. IDENTIFICACION DEL RIESGO'!$AB$27:$AL$38,11,0),"")</f>
        <v/>
      </c>
      <c r="H193" s="173"/>
      <c r="I193" s="173"/>
      <c r="J193" s="173"/>
      <c r="K193" s="173"/>
      <c r="L193" s="175"/>
      <c r="M193" s="175"/>
      <c r="N193" s="173" t="str">
        <f>IF(Tabla46[[#This Row],[ID RIESGO]]="","",IF(Tabla46[[#This Row],[DESCRIPCION DEL CONTROL]]="",0,15))</f>
        <v/>
      </c>
      <c r="O193" s="169" t="str">
        <f>IF(Tabla46[[#This Row],[ID RIESGO]]="","",IF(Tabla46[[#This Row],[RESPONSABLE DEL CONTROL (CARGO)]]="",0,20))</f>
        <v/>
      </c>
      <c r="P193" s="345">
        <f>IF(Tabla46[[#This Row],[PERIODICIDAD DE EJECUCIÓN DEL CONTROL]]="",0,20)</f>
        <v>0</v>
      </c>
      <c r="Q19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3" s="345" t="str">
        <f>IF(ISTEXT(Tabla46[[#This Row],[VALOR EVALUACION DISENO]]),"",IF(Tabla46[[#This Row],[VALOR EVALUACION DISENO]]&gt;96,DATOS!$AV$21,IF(Tabla46[[#This Row],[VALOR EVALUACION DISENO]]&gt;=86,DATOS!$AV$22,DATOS!$AV$23)))</f>
        <v/>
      </c>
      <c r="S193" s="352"/>
      <c r="T193" s="345" t="str">
        <f>IFERROR(VLOOKUP(Tabla46[[#This Row],[% DE CUMPLIMIENTO DE LA EJECUCION DEL CONTROL]],DATOS!$AS$38:$AT$40,2,0),"")</f>
        <v/>
      </c>
      <c r="U193" s="353" t="str">
        <f>IF(Tabla46[[#This Row],[RESULTADO EVALUACIÓN DEL DISEÑO DEL CONTROL]]="","",SUMIFS(DATOS!$AT$49:$AT$57,DATOS!$AR$49:$AR$57,Tabla46[[#This Row],[RESULTADO EVALUACIÓN DEL DISEÑO DEL CONTROL]],DATOS!$AS$49:$AS$57,Tabla46[[#This Row],[RESULTADO EVALUACION DE LA EJECUCION]]))</f>
        <v/>
      </c>
    </row>
    <row r="194" spans="1:21" ht="15" customHeight="1" x14ac:dyDescent="0.25">
      <c r="A194" s="3"/>
      <c r="B194" s="2"/>
      <c r="C194" s="2"/>
      <c r="D194" s="72"/>
      <c r="E194" s="4"/>
      <c r="F194" s="345"/>
      <c r="G194" s="352" t="str">
        <f>IFERROR(VLOOKUP(Tabla46[[#This Row],[ID RIESGO]],'1. IDENTIFICACION DEL RIESGO'!$AB$27:$AL$38,11,0),"")</f>
        <v/>
      </c>
      <c r="H194" s="173"/>
      <c r="I194" s="173"/>
      <c r="J194" s="173"/>
      <c r="K194" s="173"/>
      <c r="L194" s="175"/>
      <c r="M194" s="175"/>
      <c r="N194" s="173" t="str">
        <f>IF(Tabla46[[#This Row],[ID RIESGO]]="","",IF(Tabla46[[#This Row],[DESCRIPCION DEL CONTROL]]="",0,15))</f>
        <v/>
      </c>
      <c r="O194" s="169" t="str">
        <f>IF(Tabla46[[#This Row],[ID RIESGO]]="","",IF(Tabla46[[#This Row],[RESPONSABLE DEL CONTROL (CARGO)]]="",0,20))</f>
        <v/>
      </c>
      <c r="P194" s="345">
        <f>IF(Tabla46[[#This Row],[PERIODICIDAD DE EJECUCIÓN DEL CONTROL]]="",0,20)</f>
        <v>0</v>
      </c>
      <c r="Q19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4" s="345" t="str">
        <f>IF(ISTEXT(Tabla46[[#This Row],[VALOR EVALUACION DISENO]]),"",IF(Tabla46[[#This Row],[VALOR EVALUACION DISENO]]&gt;96,DATOS!$AV$21,IF(Tabla46[[#This Row],[VALOR EVALUACION DISENO]]&gt;=86,DATOS!$AV$22,DATOS!$AV$23)))</f>
        <v/>
      </c>
      <c r="S194" s="352"/>
      <c r="T194" s="345" t="str">
        <f>IFERROR(VLOOKUP(Tabla46[[#This Row],[% DE CUMPLIMIENTO DE LA EJECUCION DEL CONTROL]],DATOS!$AS$38:$AT$40,2,0),"")</f>
        <v/>
      </c>
      <c r="U194" s="353" t="str">
        <f>IF(Tabla46[[#This Row],[RESULTADO EVALUACIÓN DEL DISEÑO DEL CONTROL]]="","",SUMIFS(DATOS!$AT$49:$AT$57,DATOS!$AR$49:$AR$57,Tabla46[[#This Row],[RESULTADO EVALUACIÓN DEL DISEÑO DEL CONTROL]],DATOS!$AS$49:$AS$57,Tabla46[[#This Row],[RESULTADO EVALUACION DE LA EJECUCION]]))</f>
        <v/>
      </c>
    </row>
    <row r="195" spans="1:21" ht="15" customHeight="1" x14ac:dyDescent="0.25">
      <c r="A195" s="3"/>
      <c r="B195" s="2"/>
      <c r="C195" s="2"/>
      <c r="D195" s="72"/>
      <c r="E195" s="4"/>
      <c r="F195" s="345"/>
      <c r="G195" s="352" t="str">
        <f>IFERROR(VLOOKUP(Tabla46[[#This Row],[ID RIESGO]],'1. IDENTIFICACION DEL RIESGO'!$AB$27:$AL$38,11,0),"")</f>
        <v/>
      </c>
      <c r="H195" s="173"/>
      <c r="I195" s="173"/>
      <c r="J195" s="173"/>
      <c r="K195" s="173"/>
      <c r="L195" s="175"/>
      <c r="M195" s="175"/>
      <c r="N195" s="173" t="str">
        <f>IF(Tabla46[[#This Row],[ID RIESGO]]="","",IF(Tabla46[[#This Row],[DESCRIPCION DEL CONTROL]]="",0,15))</f>
        <v/>
      </c>
      <c r="O195" s="169" t="str">
        <f>IF(Tabla46[[#This Row],[ID RIESGO]]="","",IF(Tabla46[[#This Row],[RESPONSABLE DEL CONTROL (CARGO)]]="",0,20))</f>
        <v/>
      </c>
      <c r="P195" s="345">
        <f>IF(Tabla46[[#This Row],[PERIODICIDAD DE EJECUCIÓN DEL CONTROL]]="",0,20)</f>
        <v>0</v>
      </c>
      <c r="Q19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5" s="345" t="str">
        <f>IF(ISTEXT(Tabla46[[#This Row],[VALOR EVALUACION DISENO]]),"",IF(Tabla46[[#This Row],[VALOR EVALUACION DISENO]]&gt;96,DATOS!$AV$21,IF(Tabla46[[#This Row],[VALOR EVALUACION DISENO]]&gt;=86,DATOS!$AV$22,DATOS!$AV$23)))</f>
        <v/>
      </c>
      <c r="S195" s="352"/>
      <c r="T195" s="345" t="str">
        <f>IFERROR(VLOOKUP(Tabla46[[#This Row],[% DE CUMPLIMIENTO DE LA EJECUCION DEL CONTROL]],DATOS!$AS$38:$AT$40,2,0),"")</f>
        <v/>
      </c>
      <c r="U195" s="353" t="str">
        <f>IF(Tabla46[[#This Row],[RESULTADO EVALUACIÓN DEL DISEÑO DEL CONTROL]]="","",SUMIFS(DATOS!$AT$49:$AT$57,DATOS!$AR$49:$AR$57,Tabla46[[#This Row],[RESULTADO EVALUACIÓN DEL DISEÑO DEL CONTROL]],DATOS!$AS$49:$AS$57,Tabla46[[#This Row],[RESULTADO EVALUACION DE LA EJECUCION]]))</f>
        <v/>
      </c>
    </row>
    <row r="196" spans="1:21" ht="15" customHeight="1" x14ac:dyDescent="0.25">
      <c r="A196" s="3"/>
      <c r="B196" s="2"/>
      <c r="C196" s="2"/>
      <c r="D196" s="72"/>
      <c r="E196" s="4"/>
      <c r="F196" s="345"/>
      <c r="G196" s="352" t="str">
        <f>IFERROR(VLOOKUP(Tabla46[[#This Row],[ID RIESGO]],'1. IDENTIFICACION DEL RIESGO'!$AB$27:$AL$38,11,0),"")</f>
        <v/>
      </c>
      <c r="H196" s="173"/>
      <c r="I196" s="173"/>
      <c r="J196" s="173"/>
      <c r="K196" s="173"/>
      <c r="L196" s="175"/>
      <c r="M196" s="175"/>
      <c r="N196" s="173" t="str">
        <f>IF(Tabla46[[#This Row],[ID RIESGO]]="","",IF(Tabla46[[#This Row],[DESCRIPCION DEL CONTROL]]="",0,15))</f>
        <v/>
      </c>
      <c r="O196" s="169" t="str">
        <f>IF(Tabla46[[#This Row],[ID RIESGO]]="","",IF(Tabla46[[#This Row],[RESPONSABLE DEL CONTROL (CARGO)]]="",0,20))</f>
        <v/>
      </c>
      <c r="P196" s="345">
        <f>IF(Tabla46[[#This Row],[PERIODICIDAD DE EJECUCIÓN DEL CONTROL]]="",0,20)</f>
        <v>0</v>
      </c>
      <c r="Q19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6" s="345" t="str">
        <f>IF(ISTEXT(Tabla46[[#This Row],[VALOR EVALUACION DISENO]]),"",IF(Tabla46[[#This Row],[VALOR EVALUACION DISENO]]&gt;96,DATOS!$AV$21,IF(Tabla46[[#This Row],[VALOR EVALUACION DISENO]]&gt;=86,DATOS!$AV$22,DATOS!$AV$23)))</f>
        <v/>
      </c>
      <c r="S196" s="352"/>
      <c r="T196" s="345" t="str">
        <f>IFERROR(VLOOKUP(Tabla46[[#This Row],[% DE CUMPLIMIENTO DE LA EJECUCION DEL CONTROL]],DATOS!$AS$38:$AT$40,2,0),"")</f>
        <v/>
      </c>
      <c r="U196" s="353" t="str">
        <f>IF(Tabla46[[#This Row],[RESULTADO EVALUACIÓN DEL DISEÑO DEL CONTROL]]="","",SUMIFS(DATOS!$AT$49:$AT$57,DATOS!$AR$49:$AR$57,Tabla46[[#This Row],[RESULTADO EVALUACIÓN DEL DISEÑO DEL CONTROL]],DATOS!$AS$49:$AS$57,Tabla46[[#This Row],[RESULTADO EVALUACION DE LA EJECUCION]]))</f>
        <v/>
      </c>
    </row>
    <row r="197" spans="1:21" ht="15" customHeight="1" x14ac:dyDescent="0.25">
      <c r="A197" s="3"/>
      <c r="B197" s="2"/>
      <c r="C197" s="2"/>
      <c r="D197" s="72"/>
      <c r="E197" s="4"/>
      <c r="F197" s="345"/>
      <c r="G197" s="352" t="str">
        <f>IFERROR(VLOOKUP(Tabla46[[#This Row],[ID RIESGO]],'1. IDENTIFICACION DEL RIESGO'!$AB$27:$AL$38,11,0),"")</f>
        <v/>
      </c>
      <c r="H197" s="173"/>
      <c r="I197" s="173"/>
      <c r="J197" s="173"/>
      <c r="K197" s="173"/>
      <c r="L197" s="175"/>
      <c r="M197" s="175"/>
      <c r="N197" s="173" t="str">
        <f>IF(Tabla46[[#This Row],[ID RIESGO]]="","",IF(Tabla46[[#This Row],[DESCRIPCION DEL CONTROL]]="",0,15))</f>
        <v/>
      </c>
      <c r="O197" s="169" t="str">
        <f>IF(Tabla46[[#This Row],[ID RIESGO]]="","",IF(Tabla46[[#This Row],[RESPONSABLE DEL CONTROL (CARGO)]]="",0,20))</f>
        <v/>
      </c>
      <c r="P197" s="345">
        <f>IF(Tabla46[[#This Row],[PERIODICIDAD DE EJECUCIÓN DEL CONTROL]]="",0,20)</f>
        <v>0</v>
      </c>
      <c r="Q19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7" s="345" t="str">
        <f>IF(ISTEXT(Tabla46[[#This Row],[VALOR EVALUACION DISENO]]),"",IF(Tabla46[[#This Row],[VALOR EVALUACION DISENO]]&gt;96,DATOS!$AV$21,IF(Tabla46[[#This Row],[VALOR EVALUACION DISENO]]&gt;=86,DATOS!$AV$22,DATOS!$AV$23)))</f>
        <v/>
      </c>
      <c r="S197" s="352"/>
      <c r="T197" s="345" t="str">
        <f>IFERROR(VLOOKUP(Tabla46[[#This Row],[% DE CUMPLIMIENTO DE LA EJECUCION DEL CONTROL]],DATOS!$AS$38:$AT$40,2,0),"")</f>
        <v/>
      </c>
      <c r="U197" s="353" t="str">
        <f>IF(Tabla46[[#This Row],[RESULTADO EVALUACIÓN DEL DISEÑO DEL CONTROL]]="","",SUMIFS(DATOS!$AT$49:$AT$57,DATOS!$AR$49:$AR$57,Tabla46[[#This Row],[RESULTADO EVALUACIÓN DEL DISEÑO DEL CONTROL]],DATOS!$AS$49:$AS$57,Tabla46[[#This Row],[RESULTADO EVALUACION DE LA EJECUCION]]))</f>
        <v/>
      </c>
    </row>
    <row r="198" spans="1:21" ht="15" customHeight="1" x14ac:dyDescent="0.25">
      <c r="A198" s="3"/>
      <c r="B198" s="2"/>
      <c r="C198" s="2"/>
      <c r="D198" s="72"/>
      <c r="E198" s="4"/>
      <c r="F198" s="345"/>
      <c r="G198" s="352" t="str">
        <f>IFERROR(VLOOKUP(Tabla46[[#This Row],[ID RIESGO]],'1. IDENTIFICACION DEL RIESGO'!$AB$27:$AL$38,11,0),"")</f>
        <v/>
      </c>
      <c r="H198" s="173"/>
      <c r="I198" s="173"/>
      <c r="J198" s="173"/>
      <c r="K198" s="173"/>
      <c r="L198" s="175"/>
      <c r="M198" s="175"/>
      <c r="N198" s="173" t="str">
        <f>IF(Tabla46[[#This Row],[ID RIESGO]]="","",IF(Tabla46[[#This Row],[DESCRIPCION DEL CONTROL]]="",0,15))</f>
        <v/>
      </c>
      <c r="O198" s="169" t="str">
        <f>IF(Tabla46[[#This Row],[ID RIESGO]]="","",IF(Tabla46[[#This Row],[RESPONSABLE DEL CONTROL (CARGO)]]="",0,20))</f>
        <v/>
      </c>
      <c r="P198" s="345">
        <f>IF(Tabla46[[#This Row],[PERIODICIDAD DE EJECUCIÓN DEL CONTROL]]="",0,20)</f>
        <v>0</v>
      </c>
      <c r="Q19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8" s="345" t="str">
        <f>IF(ISTEXT(Tabla46[[#This Row],[VALOR EVALUACION DISENO]]),"",IF(Tabla46[[#This Row],[VALOR EVALUACION DISENO]]&gt;96,DATOS!$AV$21,IF(Tabla46[[#This Row],[VALOR EVALUACION DISENO]]&gt;=86,DATOS!$AV$22,DATOS!$AV$23)))</f>
        <v/>
      </c>
      <c r="S198" s="352"/>
      <c r="T198" s="345" t="str">
        <f>IFERROR(VLOOKUP(Tabla46[[#This Row],[% DE CUMPLIMIENTO DE LA EJECUCION DEL CONTROL]],DATOS!$AS$38:$AT$40,2,0),"")</f>
        <v/>
      </c>
      <c r="U198" s="353" t="str">
        <f>IF(Tabla46[[#This Row],[RESULTADO EVALUACIÓN DEL DISEÑO DEL CONTROL]]="","",SUMIFS(DATOS!$AT$49:$AT$57,DATOS!$AR$49:$AR$57,Tabla46[[#This Row],[RESULTADO EVALUACIÓN DEL DISEÑO DEL CONTROL]],DATOS!$AS$49:$AS$57,Tabla46[[#This Row],[RESULTADO EVALUACION DE LA EJECUCION]]))</f>
        <v/>
      </c>
    </row>
    <row r="199" spans="1:21" ht="15" customHeight="1" x14ac:dyDescent="0.25">
      <c r="A199" s="3"/>
      <c r="B199" s="2"/>
      <c r="C199" s="2"/>
      <c r="D199" s="72"/>
      <c r="E199" s="4"/>
      <c r="F199" s="345"/>
      <c r="G199" s="352" t="str">
        <f>IFERROR(VLOOKUP(Tabla46[[#This Row],[ID RIESGO]],'1. IDENTIFICACION DEL RIESGO'!$AB$27:$AL$38,11,0),"")</f>
        <v/>
      </c>
      <c r="H199" s="173"/>
      <c r="I199" s="173"/>
      <c r="J199" s="173"/>
      <c r="K199" s="173"/>
      <c r="L199" s="175"/>
      <c r="M199" s="175"/>
      <c r="N199" s="173" t="str">
        <f>IF(Tabla46[[#This Row],[ID RIESGO]]="","",IF(Tabla46[[#This Row],[DESCRIPCION DEL CONTROL]]="",0,15))</f>
        <v/>
      </c>
      <c r="O199" s="169" t="str">
        <f>IF(Tabla46[[#This Row],[ID RIESGO]]="","",IF(Tabla46[[#This Row],[RESPONSABLE DEL CONTROL (CARGO)]]="",0,20))</f>
        <v/>
      </c>
      <c r="P199" s="345">
        <f>IF(Tabla46[[#This Row],[PERIODICIDAD DE EJECUCIÓN DEL CONTROL]]="",0,20)</f>
        <v>0</v>
      </c>
      <c r="Q19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9" s="345" t="str">
        <f>IF(ISTEXT(Tabla46[[#This Row],[VALOR EVALUACION DISENO]]),"",IF(Tabla46[[#This Row],[VALOR EVALUACION DISENO]]&gt;96,DATOS!$AV$21,IF(Tabla46[[#This Row],[VALOR EVALUACION DISENO]]&gt;=86,DATOS!$AV$22,DATOS!$AV$23)))</f>
        <v/>
      </c>
      <c r="S199" s="352"/>
      <c r="T199" s="345" t="str">
        <f>IFERROR(VLOOKUP(Tabla46[[#This Row],[% DE CUMPLIMIENTO DE LA EJECUCION DEL CONTROL]],DATOS!$AS$38:$AT$40,2,0),"")</f>
        <v/>
      </c>
      <c r="U199" s="353" t="str">
        <f>IF(Tabla46[[#This Row],[RESULTADO EVALUACIÓN DEL DISEÑO DEL CONTROL]]="","",SUMIFS(DATOS!$AT$49:$AT$57,DATOS!$AR$49:$AR$57,Tabla46[[#This Row],[RESULTADO EVALUACIÓN DEL DISEÑO DEL CONTROL]],DATOS!$AS$49:$AS$57,Tabla46[[#This Row],[RESULTADO EVALUACION DE LA EJECUCION]]))</f>
        <v/>
      </c>
    </row>
    <row r="200" spans="1:21" ht="15" customHeight="1" x14ac:dyDescent="0.25">
      <c r="A200" s="3"/>
      <c r="B200" s="2"/>
      <c r="C200" s="2"/>
      <c r="D200" s="72"/>
      <c r="E200" s="4"/>
      <c r="F200" s="345"/>
      <c r="G200" s="352" t="str">
        <f>IFERROR(VLOOKUP(Tabla46[[#This Row],[ID RIESGO]],'1. IDENTIFICACION DEL RIESGO'!$AB$27:$AL$38,11,0),"")</f>
        <v/>
      </c>
      <c r="H200" s="173"/>
      <c r="I200" s="173"/>
      <c r="J200" s="173"/>
      <c r="K200" s="173"/>
      <c r="L200" s="175"/>
      <c r="M200" s="175"/>
      <c r="N200" s="173" t="str">
        <f>IF(Tabla46[[#This Row],[ID RIESGO]]="","",IF(Tabla46[[#This Row],[DESCRIPCION DEL CONTROL]]="",0,15))</f>
        <v/>
      </c>
      <c r="O200" s="169" t="str">
        <f>IF(Tabla46[[#This Row],[ID RIESGO]]="","",IF(Tabla46[[#This Row],[RESPONSABLE DEL CONTROL (CARGO)]]="",0,20))</f>
        <v/>
      </c>
      <c r="P200" s="345">
        <f>IF(Tabla46[[#This Row],[PERIODICIDAD DE EJECUCIÓN DEL CONTROL]]="",0,20)</f>
        <v>0</v>
      </c>
      <c r="Q20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0" s="345" t="str">
        <f>IF(ISTEXT(Tabla46[[#This Row],[VALOR EVALUACION DISENO]]),"",IF(Tabla46[[#This Row],[VALOR EVALUACION DISENO]]&gt;96,DATOS!$AV$21,IF(Tabla46[[#This Row],[VALOR EVALUACION DISENO]]&gt;=86,DATOS!$AV$22,DATOS!$AV$23)))</f>
        <v/>
      </c>
      <c r="S200" s="352"/>
      <c r="T200" s="345" t="str">
        <f>IFERROR(VLOOKUP(Tabla46[[#This Row],[% DE CUMPLIMIENTO DE LA EJECUCION DEL CONTROL]],DATOS!$AS$38:$AT$40,2,0),"")</f>
        <v/>
      </c>
      <c r="U200" s="353" t="str">
        <f>IF(Tabla46[[#This Row],[RESULTADO EVALUACIÓN DEL DISEÑO DEL CONTROL]]="","",SUMIFS(DATOS!$AT$49:$AT$57,DATOS!$AR$49:$AR$57,Tabla46[[#This Row],[RESULTADO EVALUACIÓN DEL DISEÑO DEL CONTROL]],DATOS!$AS$49:$AS$57,Tabla46[[#This Row],[RESULTADO EVALUACION DE LA EJECUCION]]))</f>
        <v/>
      </c>
    </row>
    <row r="201" spans="1:21" ht="15" customHeight="1" x14ac:dyDescent="0.25">
      <c r="A201" s="3"/>
      <c r="B201" s="2"/>
      <c r="C201" s="2"/>
      <c r="D201" s="72"/>
      <c r="E201" s="4"/>
      <c r="F201" s="345"/>
      <c r="G201" s="352" t="str">
        <f>IFERROR(VLOOKUP(Tabla46[[#This Row],[ID RIESGO]],'1. IDENTIFICACION DEL RIESGO'!$AB$27:$AL$38,11,0),"")</f>
        <v/>
      </c>
      <c r="H201" s="173"/>
      <c r="I201" s="173"/>
      <c r="J201" s="173"/>
      <c r="K201" s="173"/>
      <c r="L201" s="175"/>
      <c r="M201" s="175"/>
      <c r="N201" s="173" t="str">
        <f>IF(Tabla46[[#This Row],[ID RIESGO]]="","",IF(Tabla46[[#This Row],[DESCRIPCION DEL CONTROL]]="",0,15))</f>
        <v/>
      </c>
      <c r="O201" s="169" t="str">
        <f>IF(Tabla46[[#This Row],[ID RIESGO]]="","",IF(Tabla46[[#This Row],[RESPONSABLE DEL CONTROL (CARGO)]]="",0,20))</f>
        <v/>
      </c>
      <c r="P201" s="345">
        <f>IF(Tabla46[[#This Row],[PERIODICIDAD DE EJECUCIÓN DEL CONTROL]]="",0,20)</f>
        <v>0</v>
      </c>
      <c r="Q20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1" s="345" t="str">
        <f>IF(ISTEXT(Tabla46[[#This Row],[VALOR EVALUACION DISENO]]),"",IF(Tabla46[[#This Row],[VALOR EVALUACION DISENO]]&gt;96,DATOS!$AV$21,IF(Tabla46[[#This Row],[VALOR EVALUACION DISENO]]&gt;=86,DATOS!$AV$22,DATOS!$AV$23)))</f>
        <v/>
      </c>
      <c r="S201" s="352"/>
      <c r="T201" s="345" t="str">
        <f>IFERROR(VLOOKUP(Tabla46[[#This Row],[% DE CUMPLIMIENTO DE LA EJECUCION DEL CONTROL]],DATOS!$AS$38:$AT$40,2,0),"")</f>
        <v/>
      </c>
      <c r="U201" s="353" t="str">
        <f>IF(Tabla46[[#This Row],[RESULTADO EVALUACIÓN DEL DISEÑO DEL CONTROL]]="","",SUMIFS(DATOS!$AT$49:$AT$57,DATOS!$AR$49:$AR$57,Tabla46[[#This Row],[RESULTADO EVALUACIÓN DEL DISEÑO DEL CONTROL]],DATOS!$AS$49:$AS$57,Tabla46[[#This Row],[RESULTADO EVALUACION DE LA EJECUCION]]))</f>
        <v/>
      </c>
    </row>
    <row r="202" spans="1:21" ht="15" customHeight="1" x14ac:dyDescent="0.25">
      <c r="A202" s="3"/>
      <c r="B202" s="2"/>
      <c r="C202" s="2"/>
      <c r="D202" s="72"/>
      <c r="E202" s="4"/>
      <c r="F202" s="345"/>
      <c r="G202" s="352" t="str">
        <f>IFERROR(VLOOKUP(Tabla46[[#This Row],[ID RIESGO]],'1. IDENTIFICACION DEL RIESGO'!$AB$27:$AL$38,11,0),"")</f>
        <v/>
      </c>
      <c r="H202" s="173"/>
      <c r="I202" s="173"/>
      <c r="J202" s="173"/>
      <c r="K202" s="173"/>
      <c r="L202" s="175"/>
      <c r="M202" s="175"/>
      <c r="N202" s="173" t="str">
        <f>IF(Tabla46[[#This Row],[ID RIESGO]]="","",IF(Tabla46[[#This Row],[DESCRIPCION DEL CONTROL]]="",0,15))</f>
        <v/>
      </c>
      <c r="O202" s="169" t="str">
        <f>IF(Tabla46[[#This Row],[ID RIESGO]]="","",IF(Tabla46[[#This Row],[RESPONSABLE DEL CONTROL (CARGO)]]="",0,20))</f>
        <v/>
      </c>
      <c r="P202" s="345">
        <f>IF(Tabla46[[#This Row],[PERIODICIDAD DE EJECUCIÓN DEL CONTROL]]="",0,20)</f>
        <v>0</v>
      </c>
      <c r="Q20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2" s="345" t="str">
        <f>IF(ISTEXT(Tabla46[[#This Row],[VALOR EVALUACION DISENO]]),"",IF(Tabla46[[#This Row],[VALOR EVALUACION DISENO]]&gt;96,DATOS!$AV$21,IF(Tabla46[[#This Row],[VALOR EVALUACION DISENO]]&gt;=86,DATOS!$AV$22,DATOS!$AV$23)))</f>
        <v/>
      </c>
      <c r="S202" s="352"/>
      <c r="T202" s="345" t="str">
        <f>IFERROR(VLOOKUP(Tabla46[[#This Row],[% DE CUMPLIMIENTO DE LA EJECUCION DEL CONTROL]],DATOS!$AS$38:$AT$40,2,0),"")</f>
        <v/>
      </c>
      <c r="U202" s="353" t="str">
        <f>IF(Tabla46[[#This Row],[RESULTADO EVALUACIÓN DEL DISEÑO DEL CONTROL]]="","",SUMIFS(DATOS!$AT$49:$AT$57,DATOS!$AR$49:$AR$57,Tabla46[[#This Row],[RESULTADO EVALUACIÓN DEL DISEÑO DEL CONTROL]],DATOS!$AS$49:$AS$57,Tabla46[[#This Row],[RESULTADO EVALUACION DE LA EJECUCION]]))</f>
        <v/>
      </c>
    </row>
    <row r="203" spans="1:21" ht="15" customHeight="1" x14ac:dyDescent="0.25">
      <c r="A203" s="3"/>
      <c r="B203" s="2"/>
      <c r="C203" s="2"/>
      <c r="D203" s="72"/>
      <c r="E203" s="4"/>
      <c r="F203" s="345"/>
      <c r="G203" s="352" t="str">
        <f>IFERROR(VLOOKUP(Tabla46[[#This Row],[ID RIESGO]],'1. IDENTIFICACION DEL RIESGO'!$AB$27:$AL$38,11,0),"")</f>
        <v/>
      </c>
      <c r="H203" s="173"/>
      <c r="I203" s="173"/>
      <c r="J203" s="173"/>
      <c r="K203" s="173"/>
      <c r="L203" s="175"/>
      <c r="M203" s="175"/>
      <c r="N203" s="173" t="str">
        <f>IF(Tabla46[[#This Row],[ID RIESGO]]="","",IF(Tabla46[[#This Row],[DESCRIPCION DEL CONTROL]]="",0,15))</f>
        <v/>
      </c>
      <c r="O203" s="169" t="str">
        <f>IF(Tabla46[[#This Row],[ID RIESGO]]="","",IF(Tabla46[[#This Row],[RESPONSABLE DEL CONTROL (CARGO)]]="",0,20))</f>
        <v/>
      </c>
      <c r="P203" s="345">
        <f>IF(Tabla46[[#This Row],[PERIODICIDAD DE EJECUCIÓN DEL CONTROL]]="",0,20)</f>
        <v>0</v>
      </c>
      <c r="Q20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3" s="345" t="str">
        <f>IF(ISTEXT(Tabla46[[#This Row],[VALOR EVALUACION DISENO]]),"",IF(Tabla46[[#This Row],[VALOR EVALUACION DISENO]]&gt;96,DATOS!$AV$21,IF(Tabla46[[#This Row],[VALOR EVALUACION DISENO]]&gt;=86,DATOS!$AV$22,DATOS!$AV$23)))</f>
        <v/>
      </c>
      <c r="S203" s="352"/>
      <c r="T203" s="345" t="str">
        <f>IFERROR(VLOOKUP(Tabla46[[#This Row],[% DE CUMPLIMIENTO DE LA EJECUCION DEL CONTROL]],DATOS!$AS$38:$AT$40,2,0),"")</f>
        <v/>
      </c>
      <c r="U203" s="353" t="str">
        <f>IF(Tabla46[[#This Row],[RESULTADO EVALUACIÓN DEL DISEÑO DEL CONTROL]]="","",SUMIFS(DATOS!$AT$49:$AT$57,DATOS!$AR$49:$AR$57,Tabla46[[#This Row],[RESULTADO EVALUACIÓN DEL DISEÑO DEL CONTROL]],DATOS!$AS$49:$AS$57,Tabla46[[#This Row],[RESULTADO EVALUACION DE LA EJECUCION]]))</f>
        <v/>
      </c>
    </row>
    <row r="204" spans="1:21" ht="15" customHeight="1" x14ac:dyDescent="0.25">
      <c r="A204" s="3"/>
      <c r="B204" s="2"/>
      <c r="C204" s="2"/>
      <c r="D204" s="72"/>
      <c r="E204" s="4"/>
      <c r="F204" s="345"/>
      <c r="G204" s="352" t="str">
        <f>IFERROR(VLOOKUP(Tabla46[[#This Row],[ID RIESGO]],'1. IDENTIFICACION DEL RIESGO'!$AB$27:$AL$38,11,0),"")</f>
        <v/>
      </c>
      <c r="H204" s="173"/>
      <c r="I204" s="173"/>
      <c r="J204" s="173"/>
      <c r="K204" s="173"/>
      <c r="L204" s="175"/>
      <c r="M204" s="175"/>
      <c r="N204" s="173" t="str">
        <f>IF(Tabla46[[#This Row],[ID RIESGO]]="","",IF(Tabla46[[#This Row],[DESCRIPCION DEL CONTROL]]="",0,15))</f>
        <v/>
      </c>
      <c r="O204" s="169" t="str">
        <f>IF(Tabla46[[#This Row],[ID RIESGO]]="","",IF(Tabla46[[#This Row],[RESPONSABLE DEL CONTROL (CARGO)]]="",0,20))</f>
        <v/>
      </c>
      <c r="P204" s="345">
        <f>IF(Tabla46[[#This Row],[PERIODICIDAD DE EJECUCIÓN DEL CONTROL]]="",0,20)</f>
        <v>0</v>
      </c>
      <c r="Q20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4" s="345" t="str">
        <f>IF(ISTEXT(Tabla46[[#This Row],[VALOR EVALUACION DISENO]]),"",IF(Tabla46[[#This Row],[VALOR EVALUACION DISENO]]&gt;96,DATOS!$AV$21,IF(Tabla46[[#This Row],[VALOR EVALUACION DISENO]]&gt;=86,DATOS!$AV$22,DATOS!$AV$23)))</f>
        <v/>
      </c>
      <c r="S204" s="352"/>
      <c r="T204" s="345" t="str">
        <f>IFERROR(VLOOKUP(Tabla46[[#This Row],[% DE CUMPLIMIENTO DE LA EJECUCION DEL CONTROL]],DATOS!$AS$38:$AT$40,2,0),"")</f>
        <v/>
      </c>
      <c r="U204" s="353" t="str">
        <f>IF(Tabla46[[#This Row],[RESULTADO EVALUACIÓN DEL DISEÑO DEL CONTROL]]="","",SUMIFS(DATOS!$AT$49:$AT$57,DATOS!$AR$49:$AR$57,Tabla46[[#This Row],[RESULTADO EVALUACIÓN DEL DISEÑO DEL CONTROL]],DATOS!$AS$49:$AS$57,Tabla46[[#This Row],[RESULTADO EVALUACION DE LA EJECUCION]]))</f>
        <v/>
      </c>
    </row>
    <row r="205" spans="1:21" ht="15" customHeight="1" x14ac:dyDescent="0.25">
      <c r="A205" s="3"/>
      <c r="B205" s="2"/>
      <c r="C205" s="2"/>
      <c r="D205" s="72"/>
      <c r="E205" s="4"/>
      <c r="F205" s="345"/>
      <c r="G205" s="352" t="str">
        <f>IFERROR(VLOOKUP(Tabla46[[#This Row],[ID RIESGO]],'1. IDENTIFICACION DEL RIESGO'!$AB$27:$AL$38,11,0),"")</f>
        <v/>
      </c>
      <c r="H205" s="173"/>
      <c r="I205" s="173"/>
      <c r="J205" s="173"/>
      <c r="K205" s="173"/>
      <c r="L205" s="175"/>
      <c r="M205" s="175"/>
      <c r="N205" s="173" t="str">
        <f>IF(Tabla46[[#This Row],[ID RIESGO]]="","",IF(Tabla46[[#This Row],[DESCRIPCION DEL CONTROL]]="",0,15))</f>
        <v/>
      </c>
      <c r="O205" s="169" t="str">
        <f>IF(Tabla46[[#This Row],[ID RIESGO]]="","",IF(Tabla46[[#This Row],[RESPONSABLE DEL CONTROL (CARGO)]]="",0,20))</f>
        <v/>
      </c>
      <c r="P205" s="345">
        <f>IF(Tabla46[[#This Row],[PERIODICIDAD DE EJECUCIÓN DEL CONTROL]]="",0,20)</f>
        <v>0</v>
      </c>
      <c r="Q20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5" s="345" t="str">
        <f>IF(ISTEXT(Tabla46[[#This Row],[VALOR EVALUACION DISENO]]),"",IF(Tabla46[[#This Row],[VALOR EVALUACION DISENO]]&gt;96,DATOS!$AV$21,IF(Tabla46[[#This Row],[VALOR EVALUACION DISENO]]&gt;=86,DATOS!$AV$22,DATOS!$AV$23)))</f>
        <v/>
      </c>
      <c r="S205" s="352"/>
      <c r="T205" s="345" t="str">
        <f>IFERROR(VLOOKUP(Tabla46[[#This Row],[% DE CUMPLIMIENTO DE LA EJECUCION DEL CONTROL]],DATOS!$AS$38:$AT$40,2,0),"")</f>
        <v/>
      </c>
      <c r="U205" s="353" t="str">
        <f>IF(Tabla46[[#This Row],[RESULTADO EVALUACIÓN DEL DISEÑO DEL CONTROL]]="","",SUMIFS(DATOS!$AT$49:$AT$57,DATOS!$AR$49:$AR$57,Tabla46[[#This Row],[RESULTADO EVALUACIÓN DEL DISEÑO DEL CONTROL]],DATOS!$AS$49:$AS$57,Tabla46[[#This Row],[RESULTADO EVALUACION DE LA EJECUCION]]))</f>
        <v/>
      </c>
    </row>
    <row r="206" spans="1:21" ht="15" customHeight="1" x14ac:dyDescent="0.25">
      <c r="A206" s="3"/>
      <c r="B206" s="2"/>
      <c r="C206" s="2"/>
      <c r="D206" s="72"/>
      <c r="E206" s="4"/>
      <c r="F206" s="345"/>
      <c r="G206" s="352" t="str">
        <f>IFERROR(VLOOKUP(Tabla46[[#This Row],[ID RIESGO]],'1. IDENTIFICACION DEL RIESGO'!$AB$27:$AL$38,11,0),"")</f>
        <v/>
      </c>
      <c r="H206" s="173"/>
      <c r="I206" s="173"/>
      <c r="J206" s="173"/>
      <c r="K206" s="173"/>
      <c r="L206" s="175"/>
      <c r="M206" s="175"/>
      <c r="N206" s="173" t="str">
        <f>IF(Tabla46[[#This Row],[ID RIESGO]]="","",IF(Tabla46[[#This Row],[DESCRIPCION DEL CONTROL]]="",0,15))</f>
        <v/>
      </c>
      <c r="O206" s="169" t="str">
        <f>IF(Tabla46[[#This Row],[ID RIESGO]]="","",IF(Tabla46[[#This Row],[RESPONSABLE DEL CONTROL (CARGO)]]="",0,20))</f>
        <v/>
      </c>
      <c r="P206" s="345">
        <f>IF(Tabla46[[#This Row],[PERIODICIDAD DE EJECUCIÓN DEL CONTROL]]="",0,20)</f>
        <v>0</v>
      </c>
      <c r="Q20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6" s="345" t="str">
        <f>IF(ISTEXT(Tabla46[[#This Row],[VALOR EVALUACION DISENO]]),"",IF(Tabla46[[#This Row],[VALOR EVALUACION DISENO]]&gt;96,DATOS!$AV$21,IF(Tabla46[[#This Row],[VALOR EVALUACION DISENO]]&gt;=86,DATOS!$AV$22,DATOS!$AV$23)))</f>
        <v/>
      </c>
      <c r="S206" s="352"/>
      <c r="T206" s="345" t="str">
        <f>IFERROR(VLOOKUP(Tabla46[[#This Row],[% DE CUMPLIMIENTO DE LA EJECUCION DEL CONTROL]],DATOS!$AS$38:$AT$40,2,0),"")</f>
        <v/>
      </c>
      <c r="U206" s="353" t="str">
        <f>IF(Tabla46[[#This Row],[RESULTADO EVALUACIÓN DEL DISEÑO DEL CONTROL]]="","",SUMIFS(DATOS!$AT$49:$AT$57,DATOS!$AR$49:$AR$57,Tabla46[[#This Row],[RESULTADO EVALUACIÓN DEL DISEÑO DEL CONTROL]],DATOS!$AS$49:$AS$57,Tabla46[[#This Row],[RESULTADO EVALUACION DE LA EJECUCION]]))</f>
        <v/>
      </c>
    </row>
    <row r="207" spans="1:21" ht="15" customHeight="1" x14ac:dyDescent="0.25">
      <c r="A207" s="3"/>
      <c r="B207" s="2"/>
      <c r="C207" s="2"/>
      <c r="D207" s="72"/>
      <c r="E207" s="4"/>
      <c r="F207" s="345"/>
      <c r="G207" s="352" t="str">
        <f>IFERROR(VLOOKUP(Tabla46[[#This Row],[ID RIESGO]],'1. IDENTIFICACION DEL RIESGO'!$AB$27:$AL$38,11,0),"")</f>
        <v/>
      </c>
      <c r="H207" s="173"/>
      <c r="I207" s="173"/>
      <c r="J207" s="173"/>
      <c r="K207" s="173"/>
      <c r="L207" s="175"/>
      <c r="M207" s="175"/>
      <c r="N207" s="173" t="str">
        <f>IF(Tabla46[[#This Row],[ID RIESGO]]="","",IF(Tabla46[[#This Row],[DESCRIPCION DEL CONTROL]]="",0,15))</f>
        <v/>
      </c>
      <c r="O207" s="169" t="str">
        <f>IF(Tabla46[[#This Row],[ID RIESGO]]="","",IF(Tabla46[[#This Row],[RESPONSABLE DEL CONTROL (CARGO)]]="",0,20))</f>
        <v/>
      </c>
      <c r="P207" s="345">
        <f>IF(Tabla46[[#This Row],[PERIODICIDAD DE EJECUCIÓN DEL CONTROL]]="",0,20)</f>
        <v>0</v>
      </c>
      <c r="Q20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7" s="345" t="str">
        <f>IF(ISTEXT(Tabla46[[#This Row],[VALOR EVALUACION DISENO]]),"",IF(Tabla46[[#This Row],[VALOR EVALUACION DISENO]]&gt;96,DATOS!$AV$21,IF(Tabla46[[#This Row],[VALOR EVALUACION DISENO]]&gt;=86,DATOS!$AV$22,DATOS!$AV$23)))</f>
        <v/>
      </c>
      <c r="S207" s="352"/>
      <c r="T207" s="345" t="str">
        <f>IFERROR(VLOOKUP(Tabla46[[#This Row],[% DE CUMPLIMIENTO DE LA EJECUCION DEL CONTROL]],DATOS!$AS$38:$AT$40,2,0),"")</f>
        <v/>
      </c>
      <c r="U207" s="353" t="str">
        <f>IF(Tabla46[[#This Row],[RESULTADO EVALUACIÓN DEL DISEÑO DEL CONTROL]]="","",SUMIFS(DATOS!$AT$49:$AT$57,DATOS!$AR$49:$AR$57,Tabla46[[#This Row],[RESULTADO EVALUACIÓN DEL DISEÑO DEL CONTROL]],DATOS!$AS$49:$AS$57,Tabla46[[#This Row],[RESULTADO EVALUACION DE LA EJECUCION]]))</f>
        <v/>
      </c>
    </row>
    <row r="208" spans="1:21" ht="15" customHeight="1" x14ac:dyDescent="0.25">
      <c r="A208" s="3"/>
      <c r="B208" s="2"/>
      <c r="C208" s="2"/>
      <c r="D208" s="72"/>
      <c r="E208" s="4"/>
      <c r="F208" s="345"/>
      <c r="G208" s="352" t="str">
        <f>IFERROR(VLOOKUP(Tabla46[[#This Row],[ID RIESGO]],'1. IDENTIFICACION DEL RIESGO'!$AB$27:$AL$38,11,0),"")</f>
        <v/>
      </c>
      <c r="H208" s="173"/>
      <c r="I208" s="173"/>
      <c r="J208" s="173"/>
      <c r="K208" s="173"/>
      <c r="L208" s="175"/>
      <c r="M208" s="175"/>
      <c r="N208" s="173" t="str">
        <f>IF(Tabla46[[#This Row],[ID RIESGO]]="","",IF(Tabla46[[#This Row],[DESCRIPCION DEL CONTROL]]="",0,15))</f>
        <v/>
      </c>
      <c r="O208" s="169" t="str">
        <f>IF(Tabla46[[#This Row],[ID RIESGO]]="","",IF(Tabla46[[#This Row],[RESPONSABLE DEL CONTROL (CARGO)]]="",0,20))</f>
        <v/>
      </c>
      <c r="P208" s="345">
        <f>IF(Tabla46[[#This Row],[PERIODICIDAD DE EJECUCIÓN DEL CONTROL]]="",0,20)</f>
        <v>0</v>
      </c>
      <c r="Q20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8" s="345" t="str">
        <f>IF(ISTEXT(Tabla46[[#This Row],[VALOR EVALUACION DISENO]]),"",IF(Tabla46[[#This Row],[VALOR EVALUACION DISENO]]&gt;96,DATOS!$AV$21,IF(Tabla46[[#This Row],[VALOR EVALUACION DISENO]]&gt;=86,DATOS!$AV$22,DATOS!$AV$23)))</f>
        <v/>
      </c>
      <c r="S208" s="352"/>
      <c r="T208" s="345" t="str">
        <f>IFERROR(VLOOKUP(Tabla46[[#This Row],[% DE CUMPLIMIENTO DE LA EJECUCION DEL CONTROL]],DATOS!$AS$38:$AT$40,2,0),"")</f>
        <v/>
      </c>
      <c r="U208" s="353" t="str">
        <f>IF(Tabla46[[#This Row],[RESULTADO EVALUACIÓN DEL DISEÑO DEL CONTROL]]="","",SUMIFS(DATOS!$AT$49:$AT$57,DATOS!$AR$49:$AR$57,Tabla46[[#This Row],[RESULTADO EVALUACIÓN DEL DISEÑO DEL CONTROL]],DATOS!$AS$49:$AS$57,Tabla46[[#This Row],[RESULTADO EVALUACION DE LA EJECUCION]]))</f>
        <v/>
      </c>
    </row>
    <row r="209" spans="1:21" ht="15" customHeight="1" x14ac:dyDescent="0.25">
      <c r="A209" s="3"/>
      <c r="B209" s="2"/>
      <c r="C209" s="2"/>
      <c r="D209" s="72"/>
      <c r="E209" s="4"/>
      <c r="F209" s="345"/>
      <c r="G209" s="352" t="str">
        <f>IFERROR(VLOOKUP(Tabla46[[#This Row],[ID RIESGO]],'1. IDENTIFICACION DEL RIESGO'!$AB$27:$AL$38,11,0),"")</f>
        <v/>
      </c>
      <c r="H209" s="173"/>
      <c r="I209" s="173"/>
      <c r="J209" s="173"/>
      <c r="K209" s="173"/>
      <c r="L209" s="175"/>
      <c r="M209" s="175"/>
      <c r="N209" s="173" t="str">
        <f>IF(Tabla46[[#This Row],[ID RIESGO]]="","",IF(Tabla46[[#This Row],[DESCRIPCION DEL CONTROL]]="",0,15))</f>
        <v/>
      </c>
      <c r="O209" s="169" t="str">
        <f>IF(Tabla46[[#This Row],[ID RIESGO]]="","",IF(Tabla46[[#This Row],[RESPONSABLE DEL CONTROL (CARGO)]]="",0,20))</f>
        <v/>
      </c>
      <c r="P209" s="345">
        <f>IF(Tabla46[[#This Row],[PERIODICIDAD DE EJECUCIÓN DEL CONTROL]]="",0,20)</f>
        <v>0</v>
      </c>
      <c r="Q20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9" s="345" t="str">
        <f>IF(ISTEXT(Tabla46[[#This Row],[VALOR EVALUACION DISENO]]),"",IF(Tabla46[[#This Row],[VALOR EVALUACION DISENO]]&gt;96,DATOS!$AV$21,IF(Tabla46[[#This Row],[VALOR EVALUACION DISENO]]&gt;=86,DATOS!$AV$22,DATOS!$AV$23)))</f>
        <v/>
      </c>
      <c r="S209" s="352"/>
      <c r="T209" s="345" t="str">
        <f>IFERROR(VLOOKUP(Tabla46[[#This Row],[% DE CUMPLIMIENTO DE LA EJECUCION DEL CONTROL]],DATOS!$AS$38:$AT$40,2,0),"")</f>
        <v/>
      </c>
      <c r="U209" s="353" t="str">
        <f>IF(Tabla46[[#This Row],[RESULTADO EVALUACIÓN DEL DISEÑO DEL CONTROL]]="","",SUMIFS(DATOS!$AT$49:$AT$57,DATOS!$AR$49:$AR$57,Tabla46[[#This Row],[RESULTADO EVALUACIÓN DEL DISEÑO DEL CONTROL]],DATOS!$AS$49:$AS$57,Tabla46[[#This Row],[RESULTADO EVALUACION DE LA EJECUCION]]))</f>
        <v/>
      </c>
    </row>
    <row r="210" spans="1:21" ht="15" customHeight="1" x14ac:dyDescent="0.25">
      <c r="A210" s="3"/>
      <c r="B210" s="2"/>
      <c r="C210" s="2"/>
      <c r="D210" s="72"/>
      <c r="E210" s="4"/>
      <c r="F210" s="345"/>
      <c r="G210" s="352" t="str">
        <f>IFERROR(VLOOKUP(Tabla46[[#This Row],[ID RIESGO]],'1. IDENTIFICACION DEL RIESGO'!$AB$27:$AL$38,11,0),"")</f>
        <v/>
      </c>
      <c r="H210" s="173"/>
      <c r="I210" s="173"/>
      <c r="J210" s="173"/>
      <c r="K210" s="173"/>
      <c r="L210" s="175"/>
      <c r="M210" s="175"/>
      <c r="N210" s="173" t="str">
        <f>IF(Tabla46[[#This Row],[ID RIESGO]]="","",IF(Tabla46[[#This Row],[DESCRIPCION DEL CONTROL]]="",0,15))</f>
        <v/>
      </c>
      <c r="O210" s="169" t="str">
        <f>IF(Tabla46[[#This Row],[ID RIESGO]]="","",IF(Tabla46[[#This Row],[RESPONSABLE DEL CONTROL (CARGO)]]="",0,20))</f>
        <v/>
      </c>
      <c r="P210" s="345">
        <f>IF(Tabla46[[#This Row],[PERIODICIDAD DE EJECUCIÓN DEL CONTROL]]="",0,20)</f>
        <v>0</v>
      </c>
      <c r="Q21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0" s="345" t="str">
        <f>IF(ISTEXT(Tabla46[[#This Row],[VALOR EVALUACION DISENO]]),"",IF(Tabla46[[#This Row],[VALOR EVALUACION DISENO]]&gt;96,DATOS!$AV$21,IF(Tabla46[[#This Row],[VALOR EVALUACION DISENO]]&gt;=86,DATOS!$AV$22,DATOS!$AV$23)))</f>
        <v/>
      </c>
      <c r="S210" s="352"/>
      <c r="T210" s="345" t="str">
        <f>IFERROR(VLOOKUP(Tabla46[[#This Row],[% DE CUMPLIMIENTO DE LA EJECUCION DEL CONTROL]],DATOS!$AS$38:$AT$40,2,0),"")</f>
        <v/>
      </c>
      <c r="U210" s="353" t="str">
        <f>IF(Tabla46[[#This Row],[RESULTADO EVALUACIÓN DEL DISEÑO DEL CONTROL]]="","",SUMIFS(DATOS!$AT$49:$AT$57,DATOS!$AR$49:$AR$57,Tabla46[[#This Row],[RESULTADO EVALUACIÓN DEL DISEÑO DEL CONTROL]],DATOS!$AS$49:$AS$57,Tabla46[[#This Row],[RESULTADO EVALUACION DE LA EJECUCION]]))</f>
        <v/>
      </c>
    </row>
    <row r="211" spans="1:21" ht="15" customHeight="1" x14ac:dyDescent="0.25">
      <c r="A211" s="3"/>
      <c r="B211" s="2"/>
      <c r="C211" s="2"/>
      <c r="D211" s="72"/>
      <c r="E211" s="4"/>
      <c r="F211" s="345"/>
      <c r="G211" s="352" t="str">
        <f>IFERROR(VLOOKUP(Tabla46[[#This Row],[ID RIESGO]],'1. IDENTIFICACION DEL RIESGO'!$AB$27:$AL$38,11,0),"")</f>
        <v/>
      </c>
      <c r="H211" s="173"/>
      <c r="I211" s="173"/>
      <c r="J211" s="173"/>
      <c r="K211" s="173"/>
      <c r="L211" s="175"/>
      <c r="M211" s="175"/>
      <c r="N211" s="173" t="str">
        <f>IF(Tabla46[[#This Row],[ID RIESGO]]="","",IF(Tabla46[[#This Row],[DESCRIPCION DEL CONTROL]]="",0,15))</f>
        <v/>
      </c>
      <c r="O211" s="169" t="str">
        <f>IF(Tabla46[[#This Row],[ID RIESGO]]="","",IF(Tabla46[[#This Row],[RESPONSABLE DEL CONTROL (CARGO)]]="",0,20))</f>
        <v/>
      </c>
      <c r="P211" s="345">
        <f>IF(Tabla46[[#This Row],[PERIODICIDAD DE EJECUCIÓN DEL CONTROL]]="",0,20)</f>
        <v>0</v>
      </c>
      <c r="Q21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1" s="345" t="str">
        <f>IF(ISTEXT(Tabla46[[#This Row],[VALOR EVALUACION DISENO]]),"",IF(Tabla46[[#This Row],[VALOR EVALUACION DISENO]]&gt;96,DATOS!$AV$21,IF(Tabla46[[#This Row],[VALOR EVALUACION DISENO]]&gt;=86,DATOS!$AV$22,DATOS!$AV$23)))</f>
        <v/>
      </c>
      <c r="S211" s="352"/>
      <c r="T211" s="345" t="str">
        <f>IFERROR(VLOOKUP(Tabla46[[#This Row],[% DE CUMPLIMIENTO DE LA EJECUCION DEL CONTROL]],DATOS!$AS$38:$AT$40,2,0),"")</f>
        <v/>
      </c>
      <c r="U211" s="353" t="str">
        <f>IF(Tabla46[[#This Row],[RESULTADO EVALUACIÓN DEL DISEÑO DEL CONTROL]]="","",SUMIFS(DATOS!$AT$49:$AT$57,DATOS!$AR$49:$AR$57,Tabla46[[#This Row],[RESULTADO EVALUACIÓN DEL DISEÑO DEL CONTROL]],DATOS!$AS$49:$AS$57,Tabla46[[#This Row],[RESULTADO EVALUACION DE LA EJECUCION]]))</f>
        <v/>
      </c>
    </row>
    <row r="212" spans="1:21" ht="15" customHeight="1" x14ac:dyDescent="0.25">
      <c r="A212" s="3"/>
      <c r="B212" s="2"/>
      <c r="C212" s="2"/>
      <c r="D212" s="72"/>
      <c r="E212" s="4"/>
      <c r="F212" s="345"/>
      <c r="G212" s="352" t="str">
        <f>IFERROR(VLOOKUP(Tabla46[[#This Row],[ID RIESGO]],'1. IDENTIFICACION DEL RIESGO'!$AB$27:$AL$38,11,0),"")</f>
        <v/>
      </c>
      <c r="H212" s="173"/>
      <c r="I212" s="173"/>
      <c r="J212" s="173"/>
      <c r="K212" s="173"/>
      <c r="L212" s="175"/>
      <c r="M212" s="175"/>
      <c r="N212" s="173" t="str">
        <f>IF(Tabla46[[#This Row],[ID RIESGO]]="","",IF(Tabla46[[#This Row],[DESCRIPCION DEL CONTROL]]="",0,15))</f>
        <v/>
      </c>
      <c r="O212" s="169" t="str">
        <f>IF(Tabla46[[#This Row],[ID RIESGO]]="","",IF(Tabla46[[#This Row],[RESPONSABLE DEL CONTROL (CARGO)]]="",0,20))</f>
        <v/>
      </c>
      <c r="P212" s="345">
        <f>IF(Tabla46[[#This Row],[PERIODICIDAD DE EJECUCIÓN DEL CONTROL]]="",0,20)</f>
        <v>0</v>
      </c>
      <c r="Q21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2" s="345" t="str">
        <f>IF(ISTEXT(Tabla46[[#This Row],[VALOR EVALUACION DISENO]]),"",IF(Tabla46[[#This Row],[VALOR EVALUACION DISENO]]&gt;96,DATOS!$AV$21,IF(Tabla46[[#This Row],[VALOR EVALUACION DISENO]]&gt;=86,DATOS!$AV$22,DATOS!$AV$23)))</f>
        <v/>
      </c>
      <c r="S212" s="352"/>
      <c r="T212" s="345" t="str">
        <f>IFERROR(VLOOKUP(Tabla46[[#This Row],[% DE CUMPLIMIENTO DE LA EJECUCION DEL CONTROL]],DATOS!$AS$38:$AT$40,2,0),"")</f>
        <v/>
      </c>
      <c r="U212" s="353" t="str">
        <f>IF(Tabla46[[#This Row],[RESULTADO EVALUACIÓN DEL DISEÑO DEL CONTROL]]="","",SUMIFS(DATOS!$AT$49:$AT$57,DATOS!$AR$49:$AR$57,Tabla46[[#This Row],[RESULTADO EVALUACIÓN DEL DISEÑO DEL CONTROL]],DATOS!$AS$49:$AS$57,Tabla46[[#This Row],[RESULTADO EVALUACION DE LA EJECUCION]]))</f>
        <v/>
      </c>
    </row>
    <row r="213" spans="1:21" ht="15" customHeight="1" x14ac:dyDescent="0.25">
      <c r="A213" s="3"/>
      <c r="B213" s="2"/>
      <c r="C213" s="2"/>
      <c r="D213" s="72"/>
      <c r="E213" s="4"/>
      <c r="F213" s="345"/>
      <c r="G213" s="352" t="str">
        <f>IFERROR(VLOOKUP(Tabla46[[#This Row],[ID RIESGO]],'1. IDENTIFICACION DEL RIESGO'!$AB$27:$AL$38,11,0),"")</f>
        <v/>
      </c>
      <c r="H213" s="173"/>
      <c r="I213" s="173"/>
      <c r="J213" s="173"/>
      <c r="K213" s="173"/>
      <c r="L213" s="175"/>
      <c r="M213" s="175"/>
      <c r="N213" s="173" t="str">
        <f>IF(Tabla46[[#This Row],[ID RIESGO]]="","",IF(Tabla46[[#This Row],[DESCRIPCION DEL CONTROL]]="",0,15))</f>
        <v/>
      </c>
      <c r="O213" s="169" t="str">
        <f>IF(Tabla46[[#This Row],[ID RIESGO]]="","",IF(Tabla46[[#This Row],[RESPONSABLE DEL CONTROL (CARGO)]]="",0,20))</f>
        <v/>
      </c>
      <c r="P213" s="345">
        <f>IF(Tabla46[[#This Row],[PERIODICIDAD DE EJECUCIÓN DEL CONTROL]]="",0,20)</f>
        <v>0</v>
      </c>
      <c r="Q21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3" s="345" t="str">
        <f>IF(ISTEXT(Tabla46[[#This Row],[VALOR EVALUACION DISENO]]),"",IF(Tabla46[[#This Row],[VALOR EVALUACION DISENO]]&gt;96,DATOS!$AV$21,IF(Tabla46[[#This Row],[VALOR EVALUACION DISENO]]&gt;=86,DATOS!$AV$22,DATOS!$AV$23)))</f>
        <v/>
      </c>
      <c r="S213" s="352"/>
      <c r="T213" s="345" t="str">
        <f>IFERROR(VLOOKUP(Tabla46[[#This Row],[% DE CUMPLIMIENTO DE LA EJECUCION DEL CONTROL]],DATOS!$AS$38:$AT$40,2,0),"")</f>
        <v/>
      </c>
      <c r="U213" s="353" t="str">
        <f>IF(Tabla46[[#This Row],[RESULTADO EVALUACIÓN DEL DISEÑO DEL CONTROL]]="","",SUMIFS(DATOS!$AT$49:$AT$57,DATOS!$AR$49:$AR$57,Tabla46[[#This Row],[RESULTADO EVALUACIÓN DEL DISEÑO DEL CONTROL]],DATOS!$AS$49:$AS$57,Tabla46[[#This Row],[RESULTADO EVALUACION DE LA EJECUCION]]))</f>
        <v/>
      </c>
    </row>
    <row r="214" spans="1:21" ht="15" customHeight="1" x14ac:dyDescent="0.25">
      <c r="A214" s="3"/>
      <c r="B214" s="2"/>
      <c r="C214" s="2"/>
      <c r="D214" s="72"/>
      <c r="E214" s="4"/>
      <c r="F214" s="345"/>
      <c r="G214" s="352" t="str">
        <f>IFERROR(VLOOKUP(Tabla46[[#This Row],[ID RIESGO]],'1. IDENTIFICACION DEL RIESGO'!$AB$27:$AL$38,11,0),"")</f>
        <v/>
      </c>
      <c r="H214" s="173"/>
      <c r="I214" s="173"/>
      <c r="J214" s="173"/>
      <c r="K214" s="173"/>
      <c r="L214" s="175"/>
      <c r="M214" s="175"/>
      <c r="N214" s="173" t="str">
        <f>IF(Tabla46[[#This Row],[ID RIESGO]]="","",IF(Tabla46[[#This Row],[DESCRIPCION DEL CONTROL]]="",0,15))</f>
        <v/>
      </c>
      <c r="O214" s="169" t="str">
        <f>IF(Tabla46[[#This Row],[ID RIESGO]]="","",IF(Tabla46[[#This Row],[RESPONSABLE DEL CONTROL (CARGO)]]="",0,20))</f>
        <v/>
      </c>
      <c r="P214" s="345">
        <f>IF(Tabla46[[#This Row],[PERIODICIDAD DE EJECUCIÓN DEL CONTROL]]="",0,20)</f>
        <v>0</v>
      </c>
      <c r="Q21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4" s="345" t="str">
        <f>IF(ISTEXT(Tabla46[[#This Row],[VALOR EVALUACION DISENO]]),"",IF(Tabla46[[#This Row],[VALOR EVALUACION DISENO]]&gt;96,DATOS!$AV$21,IF(Tabla46[[#This Row],[VALOR EVALUACION DISENO]]&gt;=86,DATOS!$AV$22,DATOS!$AV$23)))</f>
        <v/>
      </c>
      <c r="S214" s="352"/>
      <c r="T214" s="345" t="str">
        <f>IFERROR(VLOOKUP(Tabla46[[#This Row],[% DE CUMPLIMIENTO DE LA EJECUCION DEL CONTROL]],DATOS!$AS$38:$AT$40,2,0),"")</f>
        <v/>
      </c>
      <c r="U214" s="353" t="str">
        <f>IF(Tabla46[[#This Row],[RESULTADO EVALUACIÓN DEL DISEÑO DEL CONTROL]]="","",SUMIFS(DATOS!$AT$49:$AT$57,DATOS!$AR$49:$AR$57,Tabla46[[#This Row],[RESULTADO EVALUACIÓN DEL DISEÑO DEL CONTROL]],DATOS!$AS$49:$AS$57,Tabla46[[#This Row],[RESULTADO EVALUACION DE LA EJECUCION]]))</f>
        <v/>
      </c>
    </row>
    <row r="215" spans="1:21" ht="15" customHeight="1" x14ac:dyDescent="0.25">
      <c r="A215" s="3"/>
      <c r="B215" s="2"/>
      <c r="C215" s="2"/>
      <c r="D215" s="72"/>
      <c r="E215" s="4"/>
      <c r="F215" s="345"/>
      <c r="G215" s="352" t="str">
        <f>IFERROR(VLOOKUP(Tabla46[[#This Row],[ID RIESGO]],'1. IDENTIFICACION DEL RIESGO'!$AB$27:$AL$38,11,0),"")</f>
        <v/>
      </c>
      <c r="H215" s="173"/>
      <c r="I215" s="173"/>
      <c r="J215" s="173"/>
      <c r="K215" s="173"/>
      <c r="L215" s="175"/>
      <c r="M215" s="175"/>
      <c r="N215" s="173" t="str">
        <f>IF(Tabla46[[#This Row],[ID RIESGO]]="","",IF(Tabla46[[#This Row],[DESCRIPCION DEL CONTROL]]="",0,15))</f>
        <v/>
      </c>
      <c r="O215" s="169" t="str">
        <f>IF(Tabla46[[#This Row],[ID RIESGO]]="","",IF(Tabla46[[#This Row],[RESPONSABLE DEL CONTROL (CARGO)]]="",0,20))</f>
        <v/>
      </c>
      <c r="P215" s="345">
        <f>IF(Tabla46[[#This Row],[PERIODICIDAD DE EJECUCIÓN DEL CONTROL]]="",0,20)</f>
        <v>0</v>
      </c>
      <c r="Q21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5" s="345" t="str">
        <f>IF(ISTEXT(Tabla46[[#This Row],[VALOR EVALUACION DISENO]]),"",IF(Tabla46[[#This Row],[VALOR EVALUACION DISENO]]&gt;96,DATOS!$AV$21,IF(Tabla46[[#This Row],[VALOR EVALUACION DISENO]]&gt;=86,DATOS!$AV$22,DATOS!$AV$23)))</f>
        <v/>
      </c>
      <c r="S215" s="352"/>
      <c r="T215" s="345" t="str">
        <f>IFERROR(VLOOKUP(Tabla46[[#This Row],[% DE CUMPLIMIENTO DE LA EJECUCION DEL CONTROL]],DATOS!$AS$38:$AT$40,2,0),"")</f>
        <v/>
      </c>
      <c r="U215" s="353" t="str">
        <f>IF(Tabla46[[#This Row],[RESULTADO EVALUACIÓN DEL DISEÑO DEL CONTROL]]="","",SUMIFS(DATOS!$AT$49:$AT$57,DATOS!$AR$49:$AR$57,Tabla46[[#This Row],[RESULTADO EVALUACIÓN DEL DISEÑO DEL CONTROL]],DATOS!$AS$49:$AS$57,Tabla46[[#This Row],[RESULTADO EVALUACION DE LA EJECUCION]]))</f>
        <v/>
      </c>
    </row>
    <row r="216" spans="1:21" ht="15" customHeight="1" x14ac:dyDescent="0.25">
      <c r="A216" s="3"/>
      <c r="B216" s="2"/>
      <c r="C216" s="2"/>
      <c r="D216" s="72"/>
      <c r="E216" s="4"/>
      <c r="F216" s="345"/>
      <c r="G216" s="352" t="str">
        <f>IFERROR(VLOOKUP(Tabla46[[#This Row],[ID RIESGO]],'1. IDENTIFICACION DEL RIESGO'!$AB$27:$AL$38,11,0),"")</f>
        <v/>
      </c>
      <c r="H216" s="173"/>
      <c r="I216" s="173"/>
      <c r="J216" s="173"/>
      <c r="K216" s="173"/>
      <c r="L216" s="175"/>
      <c r="M216" s="175"/>
      <c r="N216" s="173" t="str">
        <f>IF(Tabla46[[#This Row],[ID RIESGO]]="","",IF(Tabla46[[#This Row],[DESCRIPCION DEL CONTROL]]="",0,15))</f>
        <v/>
      </c>
      <c r="O216" s="169" t="str">
        <f>IF(Tabla46[[#This Row],[ID RIESGO]]="","",IF(Tabla46[[#This Row],[RESPONSABLE DEL CONTROL (CARGO)]]="",0,20))</f>
        <v/>
      </c>
      <c r="P216" s="345">
        <f>IF(Tabla46[[#This Row],[PERIODICIDAD DE EJECUCIÓN DEL CONTROL]]="",0,20)</f>
        <v>0</v>
      </c>
      <c r="Q21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6" s="345" t="str">
        <f>IF(ISTEXT(Tabla46[[#This Row],[VALOR EVALUACION DISENO]]),"",IF(Tabla46[[#This Row],[VALOR EVALUACION DISENO]]&gt;96,DATOS!$AV$21,IF(Tabla46[[#This Row],[VALOR EVALUACION DISENO]]&gt;=86,DATOS!$AV$22,DATOS!$AV$23)))</f>
        <v/>
      </c>
      <c r="S216" s="352"/>
      <c r="T216" s="345" t="str">
        <f>IFERROR(VLOOKUP(Tabla46[[#This Row],[% DE CUMPLIMIENTO DE LA EJECUCION DEL CONTROL]],DATOS!$AS$38:$AT$40,2,0),"")</f>
        <v/>
      </c>
      <c r="U216" s="353" t="str">
        <f>IF(Tabla46[[#This Row],[RESULTADO EVALUACIÓN DEL DISEÑO DEL CONTROL]]="","",SUMIFS(DATOS!$AT$49:$AT$57,DATOS!$AR$49:$AR$57,Tabla46[[#This Row],[RESULTADO EVALUACIÓN DEL DISEÑO DEL CONTROL]],DATOS!$AS$49:$AS$57,Tabla46[[#This Row],[RESULTADO EVALUACION DE LA EJECUCION]]))</f>
        <v/>
      </c>
    </row>
    <row r="217" spans="1:21" ht="15" customHeight="1" x14ac:dyDescent="0.25">
      <c r="A217" s="3"/>
      <c r="B217" s="2"/>
      <c r="C217" s="2"/>
      <c r="D217" s="72"/>
      <c r="E217" s="4"/>
      <c r="F217" s="345"/>
      <c r="G217" s="352" t="str">
        <f>IFERROR(VLOOKUP(Tabla46[[#This Row],[ID RIESGO]],'1. IDENTIFICACION DEL RIESGO'!$AB$27:$AL$38,11,0),"")</f>
        <v/>
      </c>
      <c r="H217" s="173"/>
      <c r="I217" s="173"/>
      <c r="J217" s="173"/>
      <c r="K217" s="173"/>
      <c r="L217" s="175"/>
      <c r="M217" s="175"/>
      <c r="N217" s="173" t="str">
        <f>IF(Tabla46[[#This Row],[ID RIESGO]]="","",IF(Tabla46[[#This Row],[DESCRIPCION DEL CONTROL]]="",0,15))</f>
        <v/>
      </c>
      <c r="O217" s="169" t="str">
        <f>IF(Tabla46[[#This Row],[ID RIESGO]]="","",IF(Tabla46[[#This Row],[RESPONSABLE DEL CONTROL (CARGO)]]="",0,20))</f>
        <v/>
      </c>
      <c r="P217" s="345">
        <f>IF(Tabla46[[#This Row],[PERIODICIDAD DE EJECUCIÓN DEL CONTROL]]="",0,20)</f>
        <v>0</v>
      </c>
      <c r="Q21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7" s="345" t="str">
        <f>IF(ISTEXT(Tabla46[[#This Row],[VALOR EVALUACION DISENO]]),"",IF(Tabla46[[#This Row],[VALOR EVALUACION DISENO]]&gt;96,DATOS!$AV$21,IF(Tabla46[[#This Row],[VALOR EVALUACION DISENO]]&gt;=86,DATOS!$AV$22,DATOS!$AV$23)))</f>
        <v/>
      </c>
      <c r="S217" s="352"/>
      <c r="T217" s="345" t="str">
        <f>IFERROR(VLOOKUP(Tabla46[[#This Row],[% DE CUMPLIMIENTO DE LA EJECUCION DEL CONTROL]],DATOS!$AS$38:$AT$40,2,0),"")</f>
        <v/>
      </c>
      <c r="U217" s="353" t="str">
        <f>IF(Tabla46[[#This Row],[RESULTADO EVALUACIÓN DEL DISEÑO DEL CONTROL]]="","",SUMIFS(DATOS!$AT$49:$AT$57,DATOS!$AR$49:$AR$57,Tabla46[[#This Row],[RESULTADO EVALUACIÓN DEL DISEÑO DEL CONTROL]],DATOS!$AS$49:$AS$57,Tabla46[[#This Row],[RESULTADO EVALUACION DE LA EJECUCION]]))</f>
        <v/>
      </c>
    </row>
    <row r="218" spans="1:21" ht="15" customHeight="1" x14ac:dyDescent="0.25">
      <c r="A218" s="3"/>
      <c r="B218" s="2"/>
      <c r="C218" s="2"/>
      <c r="D218" s="72"/>
      <c r="E218" s="4"/>
      <c r="F218" s="345"/>
      <c r="G218" s="352" t="str">
        <f>IFERROR(VLOOKUP(Tabla46[[#This Row],[ID RIESGO]],'1. IDENTIFICACION DEL RIESGO'!$AB$27:$AL$38,11,0),"")</f>
        <v/>
      </c>
      <c r="H218" s="173"/>
      <c r="I218" s="173"/>
      <c r="J218" s="173"/>
      <c r="K218" s="173"/>
      <c r="L218" s="175"/>
      <c r="M218" s="175"/>
      <c r="N218" s="173" t="str">
        <f>IF(Tabla46[[#This Row],[ID RIESGO]]="","",IF(Tabla46[[#This Row],[DESCRIPCION DEL CONTROL]]="",0,15))</f>
        <v/>
      </c>
      <c r="O218" s="169" t="str">
        <f>IF(Tabla46[[#This Row],[ID RIESGO]]="","",IF(Tabla46[[#This Row],[RESPONSABLE DEL CONTROL (CARGO)]]="",0,20))</f>
        <v/>
      </c>
      <c r="P218" s="345">
        <f>IF(Tabla46[[#This Row],[PERIODICIDAD DE EJECUCIÓN DEL CONTROL]]="",0,20)</f>
        <v>0</v>
      </c>
      <c r="Q21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8" s="345" t="str">
        <f>IF(ISTEXT(Tabla46[[#This Row],[VALOR EVALUACION DISENO]]),"",IF(Tabla46[[#This Row],[VALOR EVALUACION DISENO]]&gt;96,DATOS!$AV$21,IF(Tabla46[[#This Row],[VALOR EVALUACION DISENO]]&gt;=86,DATOS!$AV$22,DATOS!$AV$23)))</f>
        <v/>
      </c>
      <c r="S218" s="352"/>
      <c r="T218" s="345" t="str">
        <f>IFERROR(VLOOKUP(Tabla46[[#This Row],[% DE CUMPLIMIENTO DE LA EJECUCION DEL CONTROL]],DATOS!$AS$38:$AT$40,2,0),"")</f>
        <v/>
      </c>
      <c r="U218" s="353" t="str">
        <f>IF(Tabla46[[#This Row],[RESULTADO EVALUACIÓN DEL DISEÑO DEL CONTROL]]="","",SUMIFS(DATOS!$AT$49:$AT$57,DATOS!$AR$49:$AR$57,Tabla46[[#This Row],[RESULTADO EVALUACIÓN DEL DISEÑO DEL CONTROL]],DATOS!$AS$49:$AS$57,Tabla46[[#This Row],[RESULTADO EVALUACION DE LA EJECUCION]]))</f>
        <v/>
      </c>
    </row>
    <row r="219" spans="1:21" ht="15" customHeight="1" x14ac:dyDescent="0.25">
      <c r="A219" s="3"/>
      <c r="B219" s="2"/>
      <c r="C219" s="2"/>
      <c r="D219" s="72"/>
      <c r="E219" s="4"/>
      <c r="F219" s="345"/>
      <c r="G219" s="352" t="str">
        <f>IFERROR(VLOOKUP(Tabla46[[#This Row],[ID RIESGO]],'1. IDENTIFICACION DEL RIESGO'!$AB$27:$AL$38,11,0),"")</f>
        <v/>
      </c>
      <c r="H219" s="173"/>
      <c r="I219" s="173"/>
      <c r="J219" s="173"/>
      <c r="K219" s="173"/>
      <c r="L219" s="175"/>
      <c r="M219" s="175"/>
      <c r="N219" s="173" t="str">
        <f>IF(Tabla46[[#This Row],[ID RIESGO]]="","",IF(Tabla46[[#This Row],[DESCRIPCION DEL CONTROL]]="",0,15))</f>
        <v/>
      </c>
      <c r="O219" s="169" t="str">
        <f>IF(Tabla46[[#This Row],[ID RIESGO]]="","",IF(Tabla46[[#This Row],[RESPONSABLE DEL CONTROL (CARGO)]]="",0,20))</f>
        <v/>
      </c>
      <c r="P219" s="345">
        <f>IF(Tabla46[[#This Row],[PERIODICIDAD DE EJECUCIÓN DEL CONTROL]]="",0,20)</f>
        <v>0</v>
      </c>
      <c r="Q21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9" s="345" t="str">
        <f>IF(ISTEXT(Tabla46[[#This Row],[VALOR EVALUACION DISENO]]),"",IF(Tabla46[[#This Row],[VALOR EVALUACION DISENO]]&gt;96,DATOS!$AV$21,IF(Tabla46[[#This Row],[VALOR EVALUACION DISENO]]&gt;=86,DATOS!$AV$22,DATOS!$AV$23)))</f>
        <v/>
      </c>
      <c r="S219" s="352"/>
      <c r="T219" s="345" t="str">
        <f>IFERROR(VLOOKUP(Tabla46[[#This Row],[% DE CUMPLIMIENTO DE LA EJECUCION DEL CONTROL]],DATOS!$AS$38:$AT$40,2,0),"")</f>
        <v/>
      </c>
      <c r="U219" s="353" t="str">
        <f>IF(Tabla46[[#This Row],[RESULTADO EVALUACIÓN DEL DISEÑO DEL CONTROL]]="","",SUMIFS(DATOS!$AT$49:$AT$57,DATOS!$AR$49:$AR$57,Tabla46[[#This Row],[RESULTADO EVALUACIÓN DEL DISEÑO DEL CONTROL]],DATOS!$AS$49:$AS$57,Tabla46[[#This Row],[RESULTADO EVALUACION DE LA EJECUCION]]))</f>
        <v/>
      </c>
    </row>
    <row r="220" spans="1:21" ht="15" customHeight="1" x14ac:dyDescent="0.25">
      <c r="A220" s="3"/>
      <c r="B220" s="2"/>
      <c r="C220" s="2"/>
      <c r="D220" s="72"/>
      <c r="E220" s="4"/>
      <c r="F220" s="345"/>
      <c r="G220" s="352" t="str">
        <f>IFERROR(VLOOKUP(Tabla46[[#This Row],[ID RIESGO]],'1. IDENTIFICACION DEL RIESGO'!$AB$27:$AL$38,11,0),"")</f>
        <v/>
      </c>
      <c r="H220" s="173"/>
      <c r="I220" s="173"/>
      <c r="J220" s="173"/>
      <c r="K220" s="173"/>
      <c r="L220" s="175"/>
      <c r="M220" s="175"/>
      <c r="N220" s="173" t="str">
        <f>IF(Tabla46[[#This Row],[ID RIESGO]]="","",IF(Tabla46[[#This Row],[DESCRIPCION DEL CONTROL]]="",0,15))</f>
        <v/>
      </c>
      <c r="O220" s="169" t="str">
        <f>IF(Tabla46[[#This Row],[ID RIESGO]]="","",IF(Tabla46[[#This Row],[RESPONSABLE DEL CONTROL (CARGO)]]="",0,20))</f>
        <v/>
      </c>
      <c r="P220" s="345">
        <f>IF(Tabla46[[#This Row],[PERIODICIDAD DE EJECUCIÓN DEL CONTROL]]="",0,20)</f>
        <v>0</v>
      </c>
      <c r="Q22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0" s="345" t="str">
        <f>IF(ISTEXT(Tabla46[[#This Row],[VALOR EVALUACION DISENO]]),"",IF(Tabla46[[#This Row],[VALOR EVALUACION DISENO]]&gt;96,DATOS!$AV$21,IF(Tabla46[[#This Row],[VALOR EVALUACION DISENO]]&gt;=86,DATOS!$AV$22,DATOS!$AV$23)))</f>
        <v/>
      </c>
      <c r="S220" s="352"/>
      <c r="T220" s="345" t="str">
        <f>IFERROR(VLOOKUP(Tabla46[[#This Row],[% DE CUMPLIMIENTO DE LA EJECUCION DEL CONTROL]],DATOS!$AS$38:$AT$40,2,0),"")</f>
        <v/>
      </c>
      <c r="U220" s="353" t="str">
        <f>IF(Tabla46[[#This Row],[RESULTADO EVALUACIÓN DEL DISEÑO DEL CONTROL]]="","",SUMIFS(DATOS!$AT$49:$AT$57,DATOS!$AR$49:$AR$57,Tabla46[[#This Row],[RESULTADO EVALUACIÓN DEL DISEÑO DEL CONTROL]],DATOS!$AS$49:$AS$57,Tabla46[[#This Row],[RESULTADO EVALUACION DE LA EJECUCION]]))</f>
        <v/>
      </c>
    </row>
    <row r="221" spans="1:21" ht="15" customHeight="1" x14ac:dyDescent="0.25">
      <c r="A221" s="3"/>
      <c r="B221" s="2"/>
      <c r="C221" s="2"/>
      <c r="D221" s="72"/>
      <c r="E221" s="4"/>
      <c r="F221" s="345"/>
      <c r="G221" s="352" t="str">
        <f>IFERROR(VLOOKUP(Tabla46[[#This Row],[ID RIESGO]],'1. IDENTIFICACION DEL RIESGO'!$AB$27:$AL$38,11,0),"")</f>
        <v/>
      </c>
      <c r="H221" s="173"/>
      <c r="I221" s="173"/>
      <c r="J221" s="173"/>
      <c r="K221" s="173"/>
      <c r="L221" s="175"/>
      <c r="M221" s="175"/>
      <c r="N221" s="173" t="str">
        <f>IF(Tabla46[[#This Row],[ID RIESGO]]="","",IF(Tabla46[[#This Row],[DESCRIPCION DEL CONTROL]]="",0,15))</f>
        <v/>
      </c>
      <c r="O221" s="169" t="str">
        <f>IF(Tabla46[[#This Row],[ID RIESGO]]="","",IF(Tabla46[[#This Row],[RESPONSABLE DEL CONTROL (CARGO)]]="",0,20))</f>
        <v/>
      </c>
      <c r="P221" s="345">
        <f>IF(Tabla46[[#This Row],[PERIODICIDAD DE EJECUCIÓN DEL CONTROL]]="",0,20)</f>
        <v>0</v>
      </c>
      <c r="Q22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1" s="345" t="str">
        <f>IF(ISTEXT(Tabla46[[#This Row],[VALOR EVALUACION DISENO]]),"",IF(Tabla46[[#This Row],[VALOR EVALUACION DISENO]]&gt;96,DATOS!$AV$21,IF(Tabla46[[#This Row],[VALOR EVALUACION DISENO]]&gt;=86,DATOS!$AV$22,DATOS!$AV$23)))</f>
        <v/>
      </c>
      <c r="S221" s="352"/>
      <c r="T221" s="345" t="str">
        <f>IFERROR(VLOOKUP(Tabla46[[#This Row],[% DE CUMPLIMIENTO DE LA EJECUCION DEL CONTROL]],DATOS!$AS$38:$AT$40,2,0),"")</f>
        <v/>
      </c>
      <c r="U221" s="353" t="str">
        <f>IF(Tabla46[[#This Row],[RESULTADO EVALUACIÓN DEL DISEÑO DEL CONTROL]]="","",SUMIFS(DATOS!$AT$49:$AT$57,DATOS!$AR$49:$AR$57,Tabla46[[#This Row],[RESULTADO EVALUACIÓN DEL DISEÑO DEL CONTROL]],DATOS!$AS$49:$AS$57,Tabla46[[#This Row],[RESULTADO EVALUACION DE LA EJECUCION]]))</f>
        <v/>
      </c>
    </row>
    <row r="222" spans="1:21" ht="15" customHeight="1" x14ac:dyDescent="0.25">
      <c r="A222" s="3"/>
      <c r="B222" s="2"/>
      <c r="C222" s="2"/>
      <c r="D222" s="72"/>
      <c r="E222" s="4"/>
      <c r="F222" s="345"/>
      <c r="G222" s="352" t="str">
        <f>IFERROR(VLOOKUP(Tabla46[[#This Row],[ID RIESGO]],'1. IDENTIFICACION DEL RIESGO'!$AB$27:$AL$38,11,0),"")</f>
        <v/>
      </c>
      <c r="H222" s="173"/>
      <c r="I222" s="173"/>
      <c r="J222" s="173"/>
      <c r="K222" s="173"/>
      <c r="L222" s="175"/>
      <c r="M222" s="175"/>
      <c r="N222" s="173" t="str">
        <f>IF(Tabla46[[#This Row],[ID RIESGO]]="","",IF(Tabla46[[#This Row],[DESCRIPCION DEL CONTROL]]="",0,15))</f>
        <v/>
      </c>
      <c r="O222" s="169" t="str">
        <f>IF(Tabla46[[#This Row],[ID RIESGO]]="","",IF(Tabla46[[#This Row],[RESPONSABLE DEL CONTROL (CARGO)]]="",0,20))</f>
        <v/>
      </c>
      <c r="P222" s="345">
        <f>IF(Tabla46[[#This Row],[PERIODICIDAD DE EJECUCIÓN DEL CONTROL]]="",0,20)</f>
        <v>0</v>
      </c>
      <c r="Q22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2" s="345" t="str">
        <f>IF(ISTEXT(Tabla46[[#This Row],[VALOR EVALUACION DISENO]]),"",IF(Tabla46[[#This Row],[VALOR EVALUACION DISENO]]&gt;96,DATOS!$AV$21,IF(Tabla46[[#This Row],[VALOR EVALUACION DISENO]]&gt;=86,DATOS!$AV$22,DATOS!$AV$23)))</f>
        <v/>
      </c>
      <c r="S222" s="352"/>
      <c r="T222" s="345" t="str">
        <f>IFERROR(VLOOKUP(Tabla46[[#This Row],[% DE CUMPLIMIENTO DE LA EJECUCION DEL CONTROL]],DATOS!$AS$38:$AT$40,2,0),"")</f>
        <v/>
      </c>
      <c r="U222" s="353" t="str">
        <f>IF(Tabla46[[#This Row],[RESULTADO EVALUACIÓN DEL DISEÑO DEL CONTROL]]="","",SUMIFS(DATOS!$AT$49:$AT$57,DATOS!$AR$49:$AR$57,Tabla46[[#This Row],[RESULTADO EVALUACIÓN DEL DISEÑO DEL CONTROL]],DATOS!$AS$49:$AS$57,Tabla46[[#This Row],[RESULTADO EVALUACION DE LA EJECUCION]]))</f>
        <v/>
      </c>
    </row>
    <row r="223" spans="1:21" ht="15" customHeight="1" x14ac:dyDescent="0.25">
      <c r="A223" s="3"/>
      <c r="B223" s="2"/>
      <c r="C223" s="2"/>
      <c r="D223" s="72"/>
      <c r="E223" s="4"/>
      <c r="F223" s="345"/>
      <c r="G223" s="352" t="str">
        <f>IFERROR(VLOOKUP(Tabla46[[#This Row],[ID RIESGO]],'1. IDENTIFICACION DEL RIESGO'!$AB$27:$AL$38,11,0),"")</f>
        <v/>
      </c>
      <c r="H223" s="173"/>
      <c r="I223" s="173"/>
      <c r="J223" s="173"/>
      <c r="K223" s="173"/>
      <c r="L223" s="175"/>
      <c r="M223" s="175"/>
      <c r="N223" s="173" t="str">
        <f>IF(Tabla46[[#This Row],[ID RIESGO]]="","",IF(Tabla46[[#This Row],[DESCRIPCION DEL CONTROL]]="",0,15))</f>
        <v/>
      </c>
      <c r="O223" s="169" t="str">
        <f>IF(Tabla46[[#This Row],[ID RIESGO]]="","",IF(Tabla46[[#This Row],[RESPONSABLE DEL CONTROL (CARGO)]]="",0,20))</f>
        <v/>
      </c>
      <c r="P223" s="345">
        <f>IF(Tabla46[[#This Row],[PERIODICIDAD DE EJECUCIÓN DEL CONTROL]]="",0,20)</f>
        <v>0</v>
      </c>
      <c r="Q22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3" s="345" t="str">
        <f>IF(ISTEXT(Tabla46[[#This Row],[VALOR EVALUACION DISENO]]),"",IF(Tabla46[[#This Row],[VALOR EVALUACION DISENO]]&gt;96,DATOS!$AV$21,IF(Tabla46[[#This Row],[VALOR EVALUACION DISENO]]&gt;=86,DATOS!$AV$22,DATOS!$AV$23)))</f>
        <v/>
      </c>
      <c r="S223" s="352"/>
      <c r="T223" s="345" t="str">
        <f>IFERROR(VLOOKUP(Tabla46[[#This Row],[% DE CUMPLIMIENTO DE LA EJECUCION DEL CONTROL]],DATOS!$AS$38:$AT$40,2,0),"")</f>
        <v/>
      </c>
      <c r="U223" s="353" t="str">
        <f>IF(Tabla46[[#This Row],[RESULTADO EVALUACIÓN DEL DISEÑO DEL CONTROL]]="","",SUMIFS(DATOS!$AT$49:$AT$57,DATOS!$AR$49:$AR$57,Tabla46[[#This Row],[RESULTADO EVALUACIÓN DEL DISEÑO DEL CONTROL]],DATOS!$AS$49:$AS$57,Tabla46[[#This Row],[RESULTADO EVALUACION DE LA EJECUCION]]))</f>
        <v/>
      </c>
    </row>
    <row r="224" spans="1:21" ht="15" customHeight="1" x14ac:dyDescent="0.25">
      <c r="A224" s="3"/>
      <c r="B224" s="2"/>
      <c r="C224" s="2"/>
      <c r="D224" s="72"/>
      <c r="E224" s="4"/>
      <c r="F224" s="345"/>
      <c r="G224" s="352" t="str">
        <f>IFERROR(VLOOKUP(Tabla46[[#This Row],[ID RIESGO]],'1. IDENTIFICACION DEL RIESGO'!$AB$27:$AL$38,11,0),"")</f>
        <v/>
      </c>
      <c r="H224" s="173"/>
      <c r="I224" s="173"/>
      <c r="J224" s="173"/>
      <c r="K224" s="173"/>
      <c r="L224" s="175"/>
      <c r="M224" s="175"/>
      <c r="N224" s="173" t="str">
        <f>IF(Tabla46[[#This Row],[ID RIESGO]]="","",IF(Tabla46[[#This Row],[DESCRIPCION DEL CONTROL]]="",0,15))</f>
        <v/>
      </c>
      <c r="O224" s="169" t="str">
        <f>IF(Tabla46[[#This Row],[ID RIESGO]]="","",IF(Tabla46[[#This Row],[RESPONSABLE DEL CONTROL (CARGO)]]="",0,20))</f>
        <v/>
      </c>
      <c r="P224" s="345">
        <f>IF(Tabla46[[#This Row],[PERIODICIDAD DE EJECUCIÓN DEL CONTROL]]="",0,20)</f>
        <v>0</v>
      </c>
      <c r="Q22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4" s="345" t="str">
        <f>IF(ISTEXT(Tabla46[[#This Row],[VALOR EVALUACION DISENO]]),"",IF(Tabla46[[#This Row],[VALOR EVALUACION DISENO]]&gt;96,DATOS!$AV$21,IF(Tabla46[[#This Row],[VALOR EVALUACION DISENO]]&gt;=86,DATOS!$AV$22,DATOS!$AV$23)))</f>
        <v/>
      </c>
      <c r="S224" s="352"/>
      <c r="T224" s="345" t="str">
        <f>IFERROR(VLOOKUP(Tabla46[[#This Row],[% DE CUMPLIMIENTO DE LA EJECUCION DEL CONTROL]],DATOS!$AS$38:$AT$40,2,0),"")</f>
        <v/>
      </c>
      <c r="U224" s="353" t="str">
        <f>IF(Tabla46[[#This Row],[RESULTADO EVALUACIÓN DEL DISEÑO DEL CONTROL]]="","",SUMIFS(DATOS!$AT$49:$AT$57,DATOS!$AR$49:$AR$57,Tabla46[[#This Row],[RESULTADO EVALUACIÓN DEL DISEÑO DEL CONTROL]],DATOS!$AS$49:$AS$57,Tabla46[[#This Row],[RESULTADO EVALUACION DE LA EJECUCION]]))</f>
        <v/>
      </c>
    </row>
    <row r="225" spans="1:21" ht="15" customHeight="1" x14ac:dyDescent="0.25">
      <c r="A225" s="3"/>
      <c r="B225" s="2"/>
      <c r="C225" s="2"/>
      <c r="D225" s="72"/>
      <c r="E225" s="4"/>
      <c r="F225" s="345"/>
      <c r="G225" s="352" t="str">
        <f>IFERROR(VLOOKUP(Tabla46[[#This Row],[ID RIESGO]],'1. IDENTIFICACION DEL RIESGO'!$AB$27:$AL$38,11,0),"")</f>
        <v/>
      </c>
      <c r="H225" s="173"/>
      <c r="I225" s="173"/>
      <c r="J225" s="173"/>
      <c r="K225" s="173"/>
      <c r="L225" s="175"/>
      <c r="M225" s="175"/>
      <c r="N225" s="173" t="str">
        <f>IF(Tabla46[[#This Row],[ID RIESGO]]="","",IF(Tabla46[[#This Row],[DESCRIPCION DEL CONTROL]]="",0,15))</f>
        <v/>
      </c>
      <c r="O225" s="169" t="str">
        <f>IF(Tabla46[[#This Row],[ID RIESGO]]="","",IF(Tabla46[[#This Row],[RESPONSABLE DEL CONTROL (CARGO)]]="",0,20))</f>
        <v/>
      </c>
      <c r="P225" s="345">
        <f>IF(Tabla46[[#This Row],[PERIODICIDAD DE EJECUCIÓN DEL CONTROL]]="",0,20)</f>
        <v>0</v>
      </c>
      <c r="Q22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5" s="345" t="str">
        <f>IF(ISTEXT(Tabla46[[#This Row],[VALOR EVALUACION DISENO]]),"",IF(Tabla46[[#This Row],[VALOR EVALUACION DISENO]]&gt;96,DATOS!$AV$21,IF(Tabla46[[#This Row],[VALOR EVALUACION DISENO]]&gt;=86,DATOS!$AV$22,DATOS!$AV$23)))</f>
        <v/>
      </c>
      <c r="S225" s="352"/>
      <c r="T225" s="345" t="str">
        <f>IFERROR(VLOOKUP(Tabla46[[#This Row],[% DE CUMPLIMIENTO DE LA EJECUCION DEL CONTROL]],DATOS!$AS$38:$AT$40,2,0),"")</f>
        <v/>
      </c>
      <c r="U225" s="353" t="str">
        <f>IF(Tabla46[[#This Row],[RESULTADO EVALUACIÓN DEL DISEÑO DEL CONTROL]]="","",SUMIFS(DATOS!$AT$49:$AT$57,DATOS!$AR$49:$AR$57,Tabla46[[#This Row],[RESULTADO EVALUACIÓN DEL DISEÑO DEL CONTROL]],DATOS!$AS$49:$AS$57,Tabla46[[#This Row],[RESULTADO EVALUACION DE LA EJECUCION]]))</f>
        <v/>
      </c>
    </row>
    <row r="226" spans="1:21" ht="15" customHeight="1" x14ac:dyDescent="0.25">
      <c r="A226" s="3"/>
      <c r="B226" s="2"/>
      <c r="C226" s="2"/>
      <c r="D226" s="72"/>
      <c r="E226" s="4"/>
      <c r="F226" s="345"/>
      <c r="G226" s="352" t="str">
        <f>IFERROR(VLOOKUP(Tabla46[[#This Row],[ID RIESGO]],'1. IDENTIFICACION DEL RIESGO'!$AB$27:$AL$38,11,0),"")</f>
        <v/>
      </c>
      <c r="H226" s="173"/>
      <c r="I226" s="173"/>
      <c r="J226" s="173"/>
      <c r="K226" s="173"/>
      <c r="L226" s="175"/>
      <c r="M226" s="175"/>
      <c r="N226" s="173" t="str">
        <f>IF(Tabla46[[#This Row],[ID RIESGO]]="","",IF(Tabla46[[#This Row],[DESCRIPCION DEL CONTROL]]="",0,15))</f>
        <v/>
      </c>
      <c r="O226" s="169" t="str">
        <f>IF(Tabla46[[#This Row],[ID RIESGO]]="","",IF(Tabla46[[#This Row],[RESPONSABLE DEL CONTROL (CARGO)]]="",0,20))</f>
        <v/>
      </c>
      <c r="P226" s="345">
        <f>IF(Tabla46[[#This Row],[PERIODICIDAD DE EJECUCIÓN DEL CONTROL]]="",0,20)</f>
        <v>0</v>
      </c>
      <c r="Q22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6" s="345" t="str">
        <f>IF(ISTEXT(Tabla46[[#This Row],[VALOR EVALUACION DISENO]]),"",IF(Tabla46[[#This Row],[VALOR EVALUACION DISENO]]&gt;96,DATOS!$AV$21,IF(Tabla46[[#This Row],[VALOR EVALUACION DISENO]]&gt;=86,DATOS!$AV$22,DATOS!$AV$23)))</f>
        <v/>
      </c>
      <c r="S226" s="352"/>
      <c r="T226" s="345" t="str">
        <f>IFERROR(VLOOKUP(Tabla46[[#This Row],[% DE CUMPLIMIENTO DE LA EJECUCION DEL CONTROL]],DATOS!$AS$38:$AT$40,2,0),"")</f>
        <v/>
      </c>
      <c r="U226" s="353" t="str">
        <f>IF(Tabla46[[#This Row],[RESULTADO EVALUACIÓN DEL DISEÑO DEL CONTROL]]="","",SUMIFS(DATOS!$AT$49:$AT$57,DATOS!$AR$49:$AR$57,Tabla46[[#This Row],[RESULTADO EVALUACIÓN DEL DISEÑO DEL CONTROL]],DATOS!$AS$49:$AS$57,Tabla46[[#This Row],[RESULTADO EVALUACION DE LA EJECUCION]]))</f>
        <v/>
      </c>
    </row>
    <row r="227" spans="1:21" ht="15" customHeight="1" x14ac:dyDescent="0.25">
      <c r="A227" s="3"/>
      <c r="B227" s="2"/>
      <c r="C227" s="2"/>
      <c r="D227" s="72"/>
      <c r="E227" s="4"/>
      <c r="F227" s="345"/>
      <c r="G227" s="352" t="str">
        <f>IFERROR(VLOOKUP(Tabla46[[#This Row],[ID RIESGO]],'1. IDENTIFICACION DEL RIESGO'!$AB$27:$AL$38,11,0),"")</f>
        <v/>
      </c>
      <c r="H227" s="173"/>
      <c r="I227" s="173"/>
      <c r="J227" s="173"/>
      <c r="K227" s="173"/>
      <c r="L227" s="175"/>
      <c r="M227" s="175"/>
      <c r="N227" s="173" t="str">
        <f>IF(Tabla46[[#This Row],[ID RIESGO]]="","",IF(Tabla46[[#This Row],[DESCRIPCION DEL CONTROL]]="",0,15))</f>
        <v/>
      </c>
      <c r="O227" s="169" t="str">
        <f>IF(Tabla46[[#This Row],[ID RIESGO]]="","",IF(Tabla46[[#This Row],[RESPONSABLE DEL CONTROL (CARGO)]]="",0,20))</f>
        <v/>
      </c>
      <c r="P227" s="345">
        <f>IF(Tabla46[[#This Row],[PERIODICIDAD DE EJECUCIÓN DEL CONTROL]]="",0,20)</f>
        <v>0</v>
      </c>
      <c r="Q22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7" s="345" t="str">
        <f>IF(ISTEXT(Tabla46[[#This Row],[VALOR EVALUACION DISENO]]),"",IF(Tabla46[[#This Row],[VALOR EVALUACION DISENO]]&gt;96,DATOS!$AV$21,IF(Tabla46[[#This Row],[VALOR EVALUACION DISENO]]&gt;=86,DATOS!$AV$22,DATOS!$AV$23)))</f>
        <v/>
      </c>
      <c r="S227" s="352"/>
      <c r="T227" s="345" t="str">
        <f>IFERROR(VLOOKUP(Tabla46[[#This Row],[% DE CUMPLIMIENTO DE LA EJECUCION DEL CONTROL]],DATOS!$AS$38:$AT$40,2,0),"")</f>
        <v/>
      </c>
      <c r="U227" s="353" t="str">
        <f>IF(Tabla46[[#This Row],[RESULTADO EVALUACIÓN DEL DISEÑO DEL CONTROL]]="","",SUMIFS(DATOS!$AT$49:$AT$57,DATOS!$AR$49:$AR$57,Tabla46[[#This Row],[RESULTADO EVALUACIÓN DEL DISEÑO DEL CONTROL]],DATOS!$AS$49:$AS$57,Tabla46[[#This Row],[RESULTADO EVALUACION DE LA EJECUCION]]))</f>
        <v/>
      </c>
    </row>
    <row r="228" spans="1:21" ht="15" customHeight="1" x14ac:dyDescent="0.25">
      <c r="A228" s="3"/>
      <c r="B228" s="2"/>
      <c r="C228" s="2"/>
      <c r="D228" s="72"/>
      <c r="E228" s="4"/>
      <c r="F228" s="345"/>
      <c r="G228" s="352" t="str">
        <f>IFERROR(VLOOKUP(Tabla46[[#This Row],[ID RIESGO]],'1. IDENTIFICACION DEL RIESGO'!$AB$27:$AL$38,11,0),"")</f>
        <v/>
      </c>
      <c r="H228" s="173"/>
      <c r="I228" s="173"/>
      <c r="J228" s="173"/>
      <c r="K228" s="173"/>
      <c r="L228" s="175"/>
      <c r="M228" s="175"/>
      <c r="N228" s="173" t="str">
        <f>IF(Tabla46[[#This Row],[ID RIESGO]]="","",IF(Tabla46[[#This Row],[DESCRIPCION DEL CONTROL]]="",0,15))</f>
        <v/>
      </c>
      <c r="O228" s="169" t="str">
        <f>IF(Tabla46[[#This Row],[ID RIESGO]]="","",IF(Tabla46[[#This Row],[RESPONSABLE DEL CONTROL (CARGO)]]="",0,20))</f>
        <v/>
      </c>
      <c r="P228" s="345">
        <f>IF(Tabla46[[#This Row],[PERIODICIDAD DE EJECUCIÓN DEL CONTROL]]="",0,20)</f>
        <v>0</v>
      </c>
      <c r="Q22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8" s="345" t="str">
        <f>IF(ISTEXT(Tabla46[[#This Row],[VALOR EVALUACION DISENO]]),"",IF(Tabla46[[#This Row],[VALOR EVALUACION DISENO]]&gt;96,DATOS!$AV$21,IF(Tabla46[[#This Row],[VALOR EVALUACION DISENO]]&gt;=86,DATOS!$AV$22,DATOS!$AV$23)))</f>
        <v/>
      </c>
      <c r="S228" s="352"/>
      <c r="T228" s="345" t="str">
        <f>IFERROR(VLOOKUP(Tabla46[[#This Row],[% DE CUMPLIMIENTO DE LA EJECUCION DEL CONTROL]],DATOS!$AS$38:$AT$40,2,0),"")</f>
        <v/>
      </c>
      <c r="U228" s="353" t="str">
        <f>IF(Tabla46[[#This Row],[RESULTADO EVALUACIÓN DEL DISEÑO DEL CONTROL]]="","",SUMIFS(DATOS!$AT$49:$AT$57,DATOS!$AR$49:$AR$57,Tabla46[[#This Row],[RESULTADO EVALUACIÓN DEL DISEÑO DEL CONTROL]],DATOS!$AS$49:$AS$57,Tabla46[[#This Row],[RESULTADO EVALUACION DE LA EJECUCION]]))</f>
        <v/>
      </c>
    </row>
    <row r="229" spans="1:21" ht="15" customHeight="1" x14ac:dyDescent="0.25">
      <c r="A229" s="3"/>
      <c r="B229" s="2"/>
      <c r="C229" s="2"/>
      <c r="D229" s="72"/>
      <c r="E229" s="4"/>
      <c r="F229" s="345"/>
      <c r="G229" s="352" t="str">
        <f>IFERROR(VLOOKUP(Tabla46[[#This Row],[ID RIESGO]],'1. IDENTIFICACION DEL RIESGO'!$AB$27:$AL$38,11,0),"")</f>
        <v/>
      </c>
      <c r="H229" s="173"/>
      <c r="I229" s="173"/>
      <c r="J229" s="173"/>
      <c r="K229" s="173"/>
      <c r="L229" s="175"/>
      <c r="M229" s="175"/>
      <c r="N229" s="173" t="str">
        <f>IF(Tabla46[[#This Row],[ID RIESGO]]="","",IF(Tabla46[[#This Row],[DESCRIPCION DEL CONTROL]]="",0,15))</f>
        <v/>
      </c>
      <c r="O229" s="169" t="str">
        <f>IF(Tabla46[[#This Row],[ID RIESGO]]="","",IF(Tabla46[[#This Row],[RESPONSABLE DEL CONTROL (CARGO)]]="",0,20))</f>
        <v/>
      </c>
      <c r="P229" s="345">
        <f>IF(Tabla46[[#This Row],[PERIODICIDAD DE EJECUCIÓN DEL CONTROL]]="",0,20)</f>
        <v>0</v>
      </c>
      <c r="Q22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9" s="345" t="str">
        <f>IF(ISTEXT(Tabla46[[#This Row],[VALOR EVALUACION DISENO]]),"",IF(Tabla46[[#This Row],[VALOR EVALUACION DISENO]]&gt;96,DATOS!$AV$21,IF(Tabla46[[#This Row],[VALOR EVALUACION DISENO]]&gt;=86,DATOS!$AV$22,DATOS!$AV$23)))</f>
        <v/>
      </c>
      <c r="S229" s="352"/>
      <c r="T229" s="345" t="str">
        <f>IFERROR(VLOOKUP(Tabla46[[#This Row],[% DE CUMPLIMIENTO DE LA EJECUCION DEL CONTROL]],DATOS!$AS$38:$AT$40,2,0),"")</f>
        <v/>
      </c>
      <c r="U229" s="353" t="str">
        <f>IF(Tabla46[[#This Row],[RESULTADO EVALUACIÓN DEL DISEÑO DEL CONTROL]]="","",SUMIFS(DATOS!$AT$49:$AT$57,DATOS!$AR$49:$AR$57,Tabla46[[#This Row],[RESULTADO EVALUACIÓN DEL DISEÑO DEL CONTROL]],DATOS!$AS$49:$AS$57,Tabla46[[#This Row],[RESULTADO EVALUACION DE LA EJECUCION]]))</f>
        <v/>
      </c>
    </row>
    <row r="230" spans="1:21" ht="15" customHeight="1" x14ac:dyDescent="0.25">
      <c r="A230" s="3"/>
      <c r="B230" s="2"/>
      <c r="C230" s="2"/>
      <c r="D230" s="72"/>
      <c r="E230" s="4"/>
      <c r="F230" s="345"/>
      <c r="G230" s="352" t="str">
        <f>IFERROR(VLOOKUP(Tabla46[[#This Row],[ID RIESGO]],'1. IDENTIFICACION DEL RIESGO'!$AB$27:$AL$38,11,0),"")</f>
        <v/>
      </c>
      <c r="H230" s="173"/>
      <c r="I230" s="173"/>
      <c r="J230" s="173"/>
      <c r="K230" s="173"/>
      <c r="L230" s="175"/>
      <c r="M230" s="175"/>
      <c r="N230" s="173" t="str">
        <f>IF(Tabla46[[#This Row],[ID RIESGO]]="","",IF(Tabla46[[#This Row],[DESCRIPCION DEL CONTROL]]="",0,15))</f>
        <v/>
      </c>
      <c r="O230" s="169" t="str">
        <f>IF(Tabla46[[#This Row],[ID RIESGO]]="","",IF(Tabla46[[#This Row],[RESPONSABLE DEL CONTROL (CARGO)]]="",0,20))</f>
        <v/>
      </c>
      <c r="P230" s="345">
        <f>IF(Tabla46[[#This Row],[PERIODICIDAD DE EJECUCIÓN DEL CONTROL]]="",0,20)</f>
        <v>0</v>
      </c>
      <c r="Q23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0" s="345" t="str">
        <f>IF(ISTEXT(Tabla46[[#This Row],[VALOR EVALUACION DISENO]]),"",IF(Tabla46[[#This Row],[VALOR EVALUACION DISENO]]&gt;96,DATOS!$AV$21,IF(Tabla46[[#This Row],[VALOR EVALUACION DISENO]]&gt;=86,DATOS!$AV$22,DATOS!$AV$23)))</f>
        <v/>
      </c>
      <c r="S230" s="352"/>
      <c r="T230" s="345" t="str">
        <f>IFERROR(VLOOKUP(Tabla46[[#This Row],[% DE CUMPLIMIENTO DE LA EJECUCION DEL CONTROL]],DATOS!$AS$38:$AT$40,2,0),"")</f>
        <v/>
      </c>
      <c r="U230" s="353" t="str">
        <f>IF(Tabla46[[#This Row],[RESULTADO EVALUACIÓN DEL DISEÑO DEL CONTROL]]="","",SUMIFS(DATOS!$AT$49:$AT$57,DATOS!$AR$49:$AR$57,Tabla46[[#This Row],[RESULTADO EVALUACIÓN DEL DISEÑO DEL CONTROL]],DATOS!$AS$49:$AS$57,Tabla46[[#This Row],[RESULTADO EVALUACION DE LA EJECUCION]]))</f>
        <v/>
      </c>
    </row>
    <row r="231" spans="1:21" ht="15" customHeight="1" x14ac:dyDescent="0.25">
      <c r="A231" s="3"/>
      <c r="B231" s="2"/>
      <c r="C231" s="2"/>
      <c r="D231" s="72"/>
      <c r="E231" s="4"/>
      <c r="F231" s="345"/>
      <c r="G231" s="352" t="str">
        <f>IFERROR(VLOOKUP(Tabla46[[#This Row],[ID RIESGO]],'1. IDENTIFICACION DEL RIESGO'!$AB$27:$AL$38,11,0),"")</f>
        <v/>
      </c>
      <c r="H231" s="173"/>
      <c r="I231" s="173"/>
      <c r="J231" s="173"/>
      <c r="K231" s="173"/>
      <c r="L231" s="175"/>
      <c r="M231" s="175"/>
      <c r="N231" s="173" t="str">
        <f>IF(Tabla46[[#This Row],[ID RIESGO]]="","",IF(Tabla46[[#This Row],[DESCRIPCION DEL CONTROL]]="",0,15))</f>
        <v/>
      </c>
      <c r="O231" s="169" t="str">
        <f>IF(Tabla46[[#This Row],[ID RIESGO]]="","",IF(Tabla46[[#This Row],[RESPONSABLE DEL CONTROL (CARGO)]]="",0,20))</f>
        <v/>
      </c>
      <c r="P231" s="345">
        <f>IF(Tabla46[[#This Row],[PERIODICIDAD DE EJECUCIÓN DEL CONTROL]]="",0,20)</f>
        <v>0</v>
      </c>
      <c r="Q23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1" s="345" t="str">
        <f>IF(ISTEXT(Tabla46[[#This Row],[VALOR EVALUACION DISENO]]),"",IF(Tabla46[[#This Row],[VALOR EVALUACION DISENO]]&gt;96,DATOS!$AV$21,IF(Tabla46[[#This Row],[VALOR EVALUACION DISENO]]&gt;=86,DATOS!$AV$22,DATOS!$AV$23)))</f>
        <v/>
      </c>
      <c r="S231" s="352"/>
      <c r="T231" s="345" t="str">
        <f>IFERROR(VLOOKUP(Tabla46[[#This Row],[% DE CUMPLIMIENTO DE LA EJECUCION DEL CONTROL]],DATOS!$AS$38:$AT$40,2,0),"")</f>
        <v/>
      </c>
      <c r="U231" s="353" t="str">
        <f>IF(Tabla46[[#This Row],[RESULTADO EVALUACIÓN DEL DISEÑO DEL CONTROL]]="","",SUMIFS(DATOS!$AT$49:$AT$57,DATOS!$AR$49:$AR$57,Tabla46[[#This Row],[RESULTADO EVALUACIÓN DEL DISEÑO DEL CONTROL]],DATOS!$AS$49:$AS$57,Tabla46[[#This Row],[RESULTADO EVALUACION DE LA EJECUCION]]))</f>
        <v/>
      </c>
    </row>
    <row r="232" spans="1:21" ht="15" customHeight="1" x14ac:dyDescent="0.25">
      <c r="A232" s="3"/>
      <c r="B232" s="2"/>
      <c r="C232" s="2"/>
      <c r="D232" s="72"/>
      <c r="E232" s="4"/>
      <c r="F232" s="345"/>
      <c r="G232" s="352" t="str">
        <f>IFERROR(VLOOKUP(Tabla46[[#This Row],[ID RIESGO]],'1. IDENTIFICACION DEL RIESGO'!$AB$27:$AL$38,11,0),"")</f>
        <v/>
      </c>
      <c r="H232" s="173"/>
      <c r="I232" s="173"/>
      <c r="J232" s="173"/>
      <c r="K232" s="173"/>
      <c r="L232" s="175"/>
      <c r="M232" s="175"/>
      <c r="N232" s="173" t="str">
        <f>IF(Tabla46[[#This Row],[ID RIESGO]]="","",IF(Tabla46[[#This Row],[DESCRIPCION DEL CONTROL]]="",0,15))</f>
        <v/>
      </c>
      <c r="O232" s="169" t="str">
        <f>IF(Tabla46[[#This Row],[ID RIESGO]]="","",IF(Tabla46[[#This Row],[RESPONSABLE DEL CONTROL (CARGO)]]="",0,20))</f>
        <v/>
      </c>
      <c r="P232" s="345">
        <f>IF(Tabla46[[#This Row],[PERIODICIDAD DE EJECUCIÓN DEL CONTROL]]="",0,20)</f>
        <v>0</v>
      </c>
      <c r="Q23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2" s="345" t="str">
        <f>IF(ISTEXT(Tabla46[[#This Row],[VALOR EVALUACION DISENO]]),"",IF(Tabla46[[#This Row],[VALOR EVALUACION DISENO]]&gt;96,DATOS!$AV$21,IF(Tabla46[[#This Row],[VALOR EVALUACION DISENO]]&gt;=86,DATOS!$AV$22,DATOS!$AV$23)))</f>
        <v/>
      </c>
      <c r="S232" s="352"/>
      <c r="T232" s="345" t="str">
        <f>IFERROR(VLOOKUP(Tabla46[[#This Row],[% DE CUMPLIMIENTO DE LA EJECUCION DEL CONTROL]],DATOS!$AS$38:$AT$40,2,0),"")</f>
        <v/>
      </c>
      <c r="U232" s="353" t="str">
        <f>IF(Tabla46[[#This Row],[RESULTADO EVALUACIÓN DEL DISEÑO DEL CONTROL]]="","",SUMIFS(DATOS!$AT$49:$AT$57,DATOS!$AR$49:$AR$57,Tabla46[[#This Row],[RESULTADO EVALUACIÓN DEL DISEÑO DEL CONTROL]],DATOS!$AS$49:$AS$57,Tabla46[[#This Row],[RESULTADO EVALUACION DE LA EJECUCION]]))</f>
        <v/>
      </c>
    </row>
    <row r="233" spans="1:21" ht="15" customHeight="1" x14ac:dyDescent="0.25">
      <c r="A233" s="3"/>
      <c r="B233" s="2"/>
      <c r="C233" s="2"/>
      <c r="D233" s="72"/>
      <c r="E233" s="4"/>
      <c r="F233" s="345"/>
      <c r="G233" s="352" t="str">
        <f>IFERROR(VLOOKUP(Tabla46[[#This Row],[ID RIESGO]],'1. IDENTIFICACION DEL RIESGO'!$AB$27:$AL$38,11,0),"")</f>
        <v/>
      </c>
      <c r="H233" s="173"/>
      <c r="I233" s="173"/>
      <c r="J233" s="173"/>
      <c r="K233" s="173"/>
      <c r="L233" s="175"/>
      <c r="M233" s="175"/>
      <c r="N233" s="173" t="str">
        <f>IF(Tabla46[[#This Row],[ID RIESGO]]="","",IF(Tabla46[[#This Row],[DESCRIPCION DEL CONTROL]]="",0,15))</f>
        <v/>
      </c>
      <c r="O233" s="169" t="str">
        <f>IF(Tabla46[[#This Row],[ID RIESGO]]="","",IF(Tabla46[[#This Row],[RESPONSABLE DEL CONTROL (CARGO)]]="",0,20))</f>
        <v/>
      </c>
      <c r="P233" s="345">
        <f>IF(Tabla46[[#This Row],[PERIODICIDAD DE EJECUCIÓN DEL CONTROL]]="",0,20)</f>
        <v>0</v>
      </c>
      <c r="Q23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3" s="345" t="str">
        <f>IF(ISTEXT(Tabla46[[#This Row],[VALOR EVALUACION DISENO]]),"",IF(Tabla46[[#This Row],[VALOR EVALUACION DISENO]]&gt;96,DATOS!$AV$21,IF(Tabla46[[#This Row],[VALOR EVALUACION DISENO]]&gt;=86,DATOS!$AV$22,DATOS!$AV$23)))</f>
        <v/>
      </c>
      <c r="S233" s="352"/>
      <c r="T233" s="345" t="str">
        <f>IFERROR(VLOOKUP(Tabla46[[#This Row],[% DE CUMPLIMIENTO DE LA EJECUCION DEL CONTROL]],DATOS!$AS$38:$AT$40,2,0),"")</f>
        <v/>
      </c>
      <c r="U233" s="353" t="str">
        <f>IF(Tabla46[[#This Row],[RESULTADO EVALUACIÓN DEL DISEÑO DEL CONTROL]]="","",SUMIFS(DATOS!$AT$49:$AT$57,DATOS!$AR$49:$AR$57,Tabla46[[#This Row],[RESULTADO EVALUACIÓN DEL DISEÑO DEL CONTROL]],DATOS!$AS$49:$AS$57,Tabla46[[#This Row],[RESULTADO EVALUACION DE LA EJECUCION]]))</f>
        <v/>
      </c>
    </row>
    <row r="234" spans="1:21" ht="15" customHeight="1" x14ac:dyDescent="0.25">
      <c r="A234" s="3"/>
      <c r="B234" s="2"/>
      <c r="C234" s="2"/>
      <c r="D234" s="72"/>
      <c r="E234" s="4"/>
      <c r="F234" s="345"/>
      <c r="G234" s="352" t="str">
        <f>IFERROR(VLOOKUP(Tabla46[[#This Row],[ID RIESGO]],'1. IDENTIFICACION DEL RIESGO'!$AB$27:$AL$38,11,0),"")</f>
        <v/>
      </c>
      <c r="H234" s="173"/>
      <c r="I234" s="173"/>
      <c r="J234" s="173"/>
      <c r="K234" s="173"/>
      <c r="L234" s="175"/>
      <c r="M234" s="175"/>
      <c r="N234" s="173" t="str">
        <f>IF(Tabla46[[#This Row],[ID RIESGO]]="","",IF(Tabla46[[#This Row],[DESCRIPCION DEL CONTROL]]="",0,15))</f>
        <v/>
      </c>
      <c r="O234" s="169" t="str">
        <f>IF(Tabla46[[#This Row],[ID RIESGO]]="","",IF(Tabla46[[#This Row],[RESPONSABLE DEL CONTROL (CARGO)]]="",0,20))</f>
        <v/>
      </c>
      <c r="P234" s="345">
        <f>IF(Tabla46[[#This Row],[PERIODICIDAD DE EJECUCIÓN DEL CONTROL]]="",0,20)</f>
        <v>0</v>
      </c>
      <c r="Q23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4" s="345" t="str">
        <f>IF(ISTEXT(Tabla46[[#This Row],[VALOR EVALUACION DISENO]]),"",IF(Tabla46[[#This Row],[VALOR EVALUACION DISENO]]&gt;96,DATOS!$AV$21,IF(Tabla46[[#This Row],[VALOR EVALUACION DISENO]]&gt;=86,DATOS!$AV$22,DATOS!$AV$23)))</f>
        <v/>
      </c>
      <c r="S234" s="352"/>
      <c r="T234" s="345" t="str">
        <f>IFERROR(VLOOKUP(Tabla46[[#This Row],[% DE CUMPLIMIENTO DE LA EJECUCION DEL CONTROL]],DATOS!$AS$38:$AT$40,2,0),"")</f>
        <v/>
      </c>
      <c r="U234" s="353" t="str">
        <f>IF(Tabla46[[#This Row],[RESULTADO EVALUACIÓN DEL DISEÑO DEL CONTROL]]="","",SUMIFS(DATOS!$AT$49:$AT$57,DATOS!$AR$49:$AR$57,Tabla46[[#This Row],[RESULTADO EVALUACIÓN DEL DISEÑO DEL CONTROL]],DATOS!$AS$49:$AS$57,Tabla46[[#This Row],[RESULTADO EVALUACION DE LA EJECUCION]]))</f>
        <v/>
      </c>
    </row>
    <row r="235" spans="1:21" ht="15" customHeight="1" x14ac:dyDescent="0.25">
      <c r="A235" s="3"/>
      <c r="B235" s="2"/>
      <c r="C235" s="2"/>
      <c r="D235" s="72"/>
      <c r="E235" s="4"/>
      <c r="F235" s="345"/>
      <c r="G235" s="352" t="str">
        <f>IFERROR(VLOOKUP(Tabla46[[#This Row],[ID RIESGO]],'1. IDENTIFICACION DEL RIESGO'!$AB$27:$AL$38,11,0),"")</f>
        <v/>
      </c>
      <c r="H235" s="173"/>
      <c r="I235" s="173"/>
      <c r="J235" s="173"/>
      <c r="K235" s="173"/>
      <c r="L235" s="175"/>
      <c r="M235" s="175"/>
      <c r="N235" s="173" t="str">
        <f>IF(Tabla46[[#This Row],[ID RIESGO]]="","",IF(Tabla46[[#This Row],[DESCRIPCION DEL CONTROL]]="",0,15))</f>
        <v/>
      </c>
      <c r="O235" s="169" t="str">
        <f>IF(Tabla46[[#This Row],[ID RIESGO]]="","",IF(Tabla46[[#This Row],[RESPONSABLE DEL CONTROL (CARGO)]]="",0,20))</f>
        <v/>
      </c>
      <c r="P235" s="345">
        <f>IF(Tabla46[[#This Row],[PERIODICIDAD DE EJECUCIÓN DEL CONTROL]]="",0,20)</f>
        <v>0</v>
      </c>
      <c r="Q23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5" s="345" t="str">
        <f>IF(ISTEXT(Tabla46[[#This Row],[VALOR EVALUACION DISENO]]),"",IF(Tabla46[[#This Row],[VALOR EVALUACION DISENO]]&gt;96,DATOS!$AV$21,IF(Tabla46[[#This Row],[VALOR EVALUACION DISENO]]&gt;=86,DATOS!$AV$22,DATOS!$AV$23)))</f>
        <v/>
      </c>
      <c r="S235" s="352"/>
      <c r="T235" s="345" t="str">
        <f>IFERROR(VLOOKUP(Tabla46[[#This Row],[% DE CUMPLIMIENTO DE LA EJECUCION DEL CONTROL]],DATOS!$AS$38:$AT$40,2,0),"")</f>
        <v/>
      </c>
      <c r="U235" s="353" t="str">
        <f>IF(Tabla46[[#This Row],[RESULTADO EVALUACIÓN DEL DISEÑO DEL CONTROL]]="","",SUMIFS(DATOS!$AT$49:$AT$57,DATOS!$AR$49:$AR$57,Tabla46[[#This Row],[RESULTADO EVALUACIÓN DEL DISEÑO DEL CONTROL]],DATOS!$AS$49:$AS$57,Tabla46[[#This Row],[RESULTADO EVALUACION DE LA EJECUCION]]))</f>
        <v/>
      </c>
    </row>
    <row r="236" spans="1:21" ht="15" customHeight="1" x14ac:dyDescent="0.25">
      <c r="A236" s="3"/>
      <c r="B236" s="2"/>
      <c r="C236" s="2"/>
      <c r="D236" s="72"/>
      <c r="E236" s="4"/>
      <c r="F236" s="345"/>
      <c r="G236" s="352" t="str">
        <f>IFERROR(VLOOKUP(Tabla46[[#This Row],[ID RIESGO]],'1. IDENTIFICACION DEL RIESGO'!$AB$27:$AL$38,11,0),"")</f>
        <v/>
      </c>
      <c r="H236" s="173"/>
      <c r="I236" s="173"/>
      <c r="J236" s="173"/>
      <c r="K236" s="173"/>
      <c r="L236" s="175"/>
      <c r="M236" s="175"/>
      <c r="N236" s="173" t="str">
        <f>IF(Tabla46[[#This Row],[ID RIESGO]]="","",IF(Tabla46[[#This Row],[DESCRIPCION DEL CONTROL]]="",0,15))</f>
        <v/>
      </c>
      <c r="O236" s="169" t="str">
        <f>IF(Tabla46[[#This Row],[ID RIESGO]]="","",IF(Tabla46[[#This Row],[RESPONSABLE DEL CONTROL (CARGO)]]="",0,20))</f>
        <v/>
      </c>
      <c r="P236" s="345">
        <f>IF(Tabla46[[#This Row],[PERIODICIDAD DE EJECUCIÓN DEL CONTROL]]="",0,20)</f>
        <v>0</v>
      </c>
      <c r="Q23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6" s="345" t="str">
        <f>IF(ISTEXT(Tabla46[[#This Row],[VALOR EVALUACION DISENO]]),"",IF(Tabla46[[#This Row],[VALOR EVALUACION DISENO]]&gt;96,DATOS!$AV$21,IF(Tabla46[[#This Row],[VALOR EVALUACION DISENO]]&gt;=86,DATOS!$AV$22,DATOS!$AV$23)))</f>
        <v/>
      </c>
      <c r="S236" s="352"/>
      <c r="T236" s="345" t="str">
        <f>IFERROR(VLOOKUP(Tabla46[[#This Row],[% DE CUMPLIMIENTO DE LA EJECUCION DEL CONTROL]],DATOS!$AS$38:$AT$40,2,0),"")</f>
        <v/>
      </c>
      <c r="U236" s="353" t="str">
        <f>IF(Tabla46[[#This Row],[RESULTADO EVALUACIÓN DEL DISEÑO DEL CONTROL]]="","",SUMIFS(DATOS!$AT$49:$AT$57,DATOS!$AR$49:$AR$57,Tabla46[[#This Row],[RESULTADO EVALUACIÓN DEL DISEÑO DEL CONTROL]],DATOS!$AS$49:$AS$57,Tabla46[[#This Row],[RESULTADO EVALUACION DE LA EJECUCION]]))</f>
        <v/>
      </c>
    </row>
    <row r="237" spans="1:21" ht="15" customHeight="1" x14ac:dyDescent="0.25">
      <c r="A237" s="3"/>
      <c r="B237" s="2"/>
      <c r="C237" s="2"/>
      <c r="D237" s="72"/>
      <c r="E237" s="4"/>
      <c r="F237" s="345"/>
      <c r="G237" s="352" t="str">
        <f>IFERROR(VLOOKUP(Tabla46[[#This Row],[ID RIESGO]],'1. IDENTIFICACION DEL RIESGO'!$AB$27:$AL$38,11,0),"")</f>
        <v/>
      </c>
      <c r="H237" s="173"/>
      <c r="I237" s="173"/>
      <c r="J237" s="173"/>
      <c r="K237" s="173"/>
      <c r="L237" s="175"/>
      <c r="M237" s="175"/>
      <c r="N237" s="173" t="str">
        <f>IF(Tabla46[[#This Row],[ID RIESGO]]="","",IF(Tabla46[[#This Row],[DESCRIPCION DEL CONTROL]]="",0,15))</f>
        <v/>
      </c>
      <c r="O237" s="169" t="str">
        <f>IF(Tabla46[[#This Row],[ID RIESGO]]="","",IF(Tabla46[[#This Row],[RESPONSABLE DEL CONTROL (CARGO)]]="",0,20))</f>
        <v/>
      </c>
      <c r="P237" s="345">
        <f>IF(Tabla46[[#This Row],[PERIODICIDAD DE EJECUCIÓN DEL CONTROL]]="",0,20)</f>
        <v>0</v>
      </c>
      <c r="Q23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7" s="345" t="str">
        <f>IF(ISTEXT(Tabla46[[#This Row],[VALOR EVALUACION DISENO]]),"",IF(Tabla46[[#This Row],[VALOR EVALUACION DISENO]]&gt;96,DATOS!$AV$21,IF(Tabla46[[#This Row],[VALOR EVALUACION DISENO]]&gt;=86,DATOS!$AV$22,DATOS!$AV$23)))</f>
        <v/>
      </c>
      <c r="S237" s="352"/>
      <c r="T237" s="345" t="str">
        <f>IFERROR(VLOOKUP(Tabla46[[#This Row],[% DE CUMPLIMIENTO DE LA EJECUCION DEL CONTROL]],DATOS!$AS$38:$AT$40,2,0),"")</f>
        <v/>
      </c>
      <c r="U237" s="353" t="str">
        <f>IF(Tabla46[[#This Row],[RESULTADO EVALUACIÓN DEL DISEÑO DEL CONTROL]]="","",SUMIFS(DATOS!$AT$49:$AT$57,DATOS!$AR$49:$AR$57,Tabla46[[#This Row],[RESULTADO EVALUACIÓN DEL DISEÑO DEL CONTROL]],DATOS!$AS$49:$AS$57,Tabla46[[#This Row],[RESULTADO EVALUACION DE LA EJECUCION]]))</f>
        <v/>
      </c>
    </row>
    <row r="238" spans="1:21" ht="15" customHeight="1" x14ac:dyDescent="0.25">
      <c r="A238" s="3"/>
      <c r="B238" s="2"/>
      <c r="C238" s="2"/>
      <c r="D238" s="72"/>
      <c r="E238" s="4"/>
      <c r="F238" s="345"/>
      <c r="G238" s="352" t="str">
        <f>IFERROR(VLOOKUP(Tabla46[[#This Row],[ID RIESGO]],'1. IDENTIFICACION DEL RIESGO'!$AB$27:$AL$38,11,0),"")</f>
        <v/>
      </c>
      <c r="H238" s="173"/>
      <c r="I238" s="173"/>
      <c r="J238" s="173"/>
      <c r="K238" s="173"/>
      <c r="L238" s="175"/>
      <c r="M238" s="175"/>
      <c r="N238" s="173" t="str">
        <f>IF(Tabla46[[#This Row],[ID RIESGO]]="","",IF(Tabla46[[#This Row],[DESCRIPCION DEL CONTROL]]="",0,15))</f>
        <v/>
      </c>
      <c r="O238" s="169" t="str">
        <f>IF(Tabla46[[#This Row],[ID RIESGO]]="","",IF(Tabla46[[#This Row],[RESPONSABLE DEL CONTROL (CARGO)]]="",0,20))</f>
        <v/>
      </c>
      <c r="P238" s="345">
        <f>IF(Tabla46[[#This Row],[PERIODICIDAD DE EJECUCIÓN DEL CONTROL]]="",0,20)</f>
        <v>0</v>
      </c>
      <c r="Q23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8" s="345" t="str">
        <f>IF(ISTEXT(Tabla46[[#This Row],[VALOR EVALUACION DISENO]]),"",IF(Tabla46[[#This Row],[VALOR EVALUACION DISENO]]&gt;96,DATOS!$AV$21,IF(Tabla46[[#This Row],[VALOR EVALUACION DISENO]]&gt;=86,DATOS!$AV$22,DATOS!$AV$23)))</f>
        <v/>
      </c>
      <c r="S238" s="352"/>
      <c r="T238" s="345" t="str">
        <f>IFERROR(VLOOKUP(Tabla46[[#This Row],[% DE CUMPLIMIENTO DE LA EJECUCION DEL CONTROL]],DATOS!$AS$38:$AT$40,2,0),"")</f>
        <v/>
      </c>
      <c r="U238" s="353" t="str">
        <f>IF(Tabla46[[#This Row],[RESULTADO EVALUACIÓN DEL DISEÑO DEL CONTROL]]="","",SUMIFS(DATOS!$AT$49:$AT$57,DATOS!$AR$49:$AR$57,Tabla46[[#This Row],[RESULTADO EVALUACIÓN DEL DISEÑO DEL CONTROL]],DATOS!$AS$49:$AS$57,Tabla46[[#This Row],[RESULTADO EVALUACION DE LA EJECUCION]]))</f>
        <v/>
      </c>
    </row>
    <row r="239" spans="1:21" ht="15" customHeight="1" x14ac:dyDescent="0.25">
      <c r="A239" s="3"/>
      <c r="B239" s="2"/>
      <c r="C239" s="2"/>
      <c r="D239" s="72"/>
      <c r="E239" s="4"/>
      <c r="F239" s="345"/>
      <c r="G239" s="352" t="str">
        <f>IFERROR(VLOOKUP(Tabla46[[#This Row],[ID RIESGO]],'1. IDENTIFICACION DEL RIESGO'!$AB$27:$AL$38,11,0),"")</f>
        <v/>
      </c>
      <c r="H239" s="173"/>
      <c r="I239" s="173"/>
      <c r="J239" s="173"/>
      <c r="K239" s="173"/>
      <c r="L239" s="175"/>
      <c r="M239" s="175"/>
      <c r="N239" s="173" t="str">
        <f>IF(Tabla46[[#This Row],[ID RIESGO]]="","",IF(Tabla46[[#This Row],[DESCRIPCION DEL CONTROL]]="",0,15))</f>
        <v/>
      </c>
      <c r="O239" s="169" t="str">
        <f>IF(Tabla46[[#This Row],[ID RIESGO]]="","",IF(Tabla46[[#This Row],[RESPONSABLE DEL CONTROL (CARGO)]]="",0,20))</f>
        <v/>
      </c>
      <c r="P239" s="345">
        <f>IF(Tabla46[[#This Row],[PERIODICIDAD DE EJECUCIÓN DEL CONTROL]]="",0,20)</f>
        <v>0</v>
      </c>
      <c r="Q23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9" s="345" t="str">
        <f>IF(ISTEXT(Tabla46[[#This Row],[VALOR EVALUACION DISENO]]),"",IF(Tabla46[[#This Row],[VALOR EVALUACION DISENO]]&gt;96,DATOS!$AV$21,IF(Tabla46[[#This Row],[VALOR EVALUACION DISENO]]&gt;=86,DATOS!$AV$22,DATOS!$AV$23)))</f>
        <v/>
      </c>
      <c r="S239" s="352"/>
      <c r="T239" s="345" t="str">
        <f>IFERROR(VLOOKUP(Tabla46[[#This Row],[% DE CUMPLIMIENTO DE LA EJECUCION DEL CONTROL]],DATOS!$AS$38:$AT$40,2,0),"")</f>
        <v/>
      </c>
      <c r="U239" s="353" t="str">
        <f>IF(Tabla46[[#This Row],[RESULTADO EVALUACIÓN DEL DISEÑO DEL CONTROL]]="","",SUMIFS(DATOS!$AT$49:$AT$57,DATOS!$AR$49:$AR$57,Tabla46[[#This Row],[RESULTADO EVALUACIÓN DEL DISEÑO DEL CONTROL]],DATOS!$AS$49:$AS$57,Tabla46[[#This Row],[RESULTADO EVALUACION DE LA EJECUCION]]))</f>
        <v/>
      </c>
    </row>
    <row r="240" spans="1:21" ht="15" customHeight="1" x14ac:dyDescent="0.25">
      <c r="A240" s="3"/>
      <c r="B240" s="2"/>
      <c r="C240" s="2"/>
      <c r="D240" s="72"/>
      <c r="E240" s="4"/>
      <c r="F240" s="345"/>
      <c r="G240" s="352" t="str">
        <f>IFERROR(VLOOKUP(Tabla46[[#This Row],[ID RIESGO]],'1. IDENTIFICACION DEL RIESGO'!$AB$27:$AL$38,11,0),"")</f>
        <v/>
      </c>
      <c r="H240" s="173"/>
      <c r="I240" s="173"/>
      <c r="J240" s="173"/>
      <c r="K240" s="173"/>
      <c r="L240" s="175"/>
      <c r="M240" s="175"/>
      <c r="N240" s="173" t="str">
        <f>IF(Tabla46[[#This Row],[ID RIESGO]]="","",IF(Tabla46[[#This Row],[DESCRIPCION DEL CONTROL]]="",0,15))</f>
        <v/>
      </c>
      <c r="O240" s="169" t="str">
        <f>IF(Tabla46[[#This Row],[ID RIESGO]]="","",IF(Tabla46[[#This Row],[RESPONSABLE DEL CONTROL (CARGO)]]="",0,20))</f>
        <v/>
      </c>
      <c r="P240" s="345">
        <f>IF(Tabla46[[#This Row],[PERIODICIDAD DE EJECUCIÓN DEL CONTROL]]="",0,20)</f>
        <v>0</v>
      </c>
      <c r="Q24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0" s="345" t="str">
        <f>IF(ISTEXT(Tabla46[[#This Row],[VALOR EVALUACION DISENO]]),"",IF(Tabla46[[#This Row],[VALOR EVALUACION DISENO]]&gt;96,DATOS!$AV$21,IF(Tabla46[[#This Row],[VALOR EVALUACION DISENO]]&gt;=86,DATOS!$AV$22,DATOS!$AV$23)))</f>
        <v/>
      </c>
      <c r="S240" s="352"/>
      <c r="T240" s="345" t="str">
        <f>IFERROR(VLOOKUP(Tabla46[[#This Row],[% DE CUMPLIMIENTO DE LA EJECUCION DEL CONTROL]],DATOS!$AS$38:$AT$40,2,0),"")</f>
        <v/>
      </c>
      <c r="U240" s="353" t="str">
        <f>IF(Tabla46[[#This Row],[RESULTADO EVALUACIÓN DEL DISEÑO DEL CONTROL]]="","",SUMIFS(DATOS!$AT$49:$AT$57,DATOS!$AR$49:$AR$57,Tabla46[[#This Row],[RESULTADO EVALUACIÓN DEL DISEÑO DEL CONTROL]],DATOS!$AS$49:$AS$57,Tabla46[[#This Row],[RESULTADO EVALUACION DE LA EJECUCION]]))</f>
        <v/>
      </c>
    </row>
    <row r="241" spans="1:21" ht="15" customHeight="1" x14ac:dyDescent="0.25">
      <c r="A241" s="3"/>
      <c r="B241" s="2"/>
      <c r="C241" s="2"/>
      <c r="D241" s="72"/>
      <c r="E241" s="4"/>
      <c r="F241" s="345"/>
      <c r="G241" s="352" t="str">
        <f>IFERROR(VLOOKUP(Tabla46[[#This Row],[ID RIESGO]],'1. IDENTIFICACION DEL RIESGO'!$AB$27:$AL$38,11,0),"")</f>
        <v/>
      </c>
      <c r="H241" s="173"/>
      <c r="I241" s="173"/>
      <c r="J241" s="173"/>
      <c r="K241" s="173"/>
      <c r="L241" s="175"/>
      <c r="M241" s="175"/>
      <c r="N241" s="173" t="str">
        <f>IF(Tabla46[[#This Row],[ID RIESGO]]="","",IF(Tabla46[[#This Row],[DESCRIPCION DEL CONTROL]]="",0,15))</f>
        <v/>
      </c>
      <c r="O241" s="169" t="str">
        <f>IF(Tabla46[[#This Row],[ID RIESGO]]="","",IF(Tabla46[[#This Row],[RESPONSABLE DEL CONTROL (CARGO)]]="",0,20))</f>
        <v/>
      </c>
      <c r="P241" s="345">
        <f>IF(Tabla46[[#This Row],[PERIODICIDAD DE EJECUCIÓN DEL CONTROL]]="",0,20)</f>
        <v>0</v>
      </c>
      <c r="Q24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1" s="345" t="str">
        <f>IF(ISTEXT(Tabla46[[#This Row],[VALOR EVALUACION DISENO]]),"",IF(Tabla46[[#This Row],[VALOR EVALUACION DISENO]]&gt;96,DATOS!$AV$21,IF(Tabla46[[#This Row],[VALOR EVALUACION DISENO]]&gt;=86,DATOS!$AV$22,DATOS!$AV$23)))</f>
        <v/>
      </c>
      <c r="S241" s="352"/>
      <c r="T241" s="345" t="str">
        <f>IFERROR(VLOOKUP(Tabla46[[#This Row],[% DE CUMPLIMIENTO DE LA EJECUCION DEL CONTROL]],DATOS!$AS$38:$AT$40,2,0),"")</f>
        <v/>
      </c>
      <c r="U241" s="353" t="str">
        <f>IF(Tabla46[[#This Row],[RESULTADO EVALUACIÓN DEL DISEÑO DEL CONTROL]]="","",SUMIFS(DATOS!$AT$49:$AT$57,DATOS!$AR$49:$AR$57,Tabla46[[#This Row],[RESULTADO EVALUACIÓN DEL DISEÑO DEL CONTROL]],DATOS!$AS$49:$AS$57,Tabla46[[#This Row],[RESULTADO EVALUACION DE LA EJECUCION]]))</f>
        <v/>
      </c>
    </row>
    <row r="242" spans="1:21" ht="15" customHeight="1" x14ac:dyDescent="0.25">
      <c r="A242" s="3"/>
      <c r="B242" s="2"/>
      <c r="C242" s="2"/>
      <c r="D242" s="72"/>
      <c r="E242" s="4"/>
      <c r="F242" s="345"/>
      <c r="G242" s="352" t="str">
        <f>IFERROR(VLOOKUP(Tabla46[[#This Row],[ID RIESGO]],'1. IDENTIFICACION DEL RIESGO'!$AB$27:$AL$38,11,0),"")</f>
        <v/>
      </c>
      <c r="H242" s="173"/>
      <c r="I242" s="173"/>
      <c r="J242" s="173"/>
      <c r="K242" s="173"/>
      <c r="L242" s="175"/>
      <c r="M242" s="175"/>
      <c r="N242" s="173" t="str">
        <f>IF(Tabla46[[#This Row],[ID RIESGO]]="","",IF(Tabla46[[#This Row],[DESCRIPCION DEL CONTROL]]="",0,15))</f>
        <v/>
      </c>
      <c r="O242" s="169" t="str">
        <f>IF(Tabla46[[#This Row],[ID RIESGO]]="","",IF(Tabla46[[#This Row],[RESPONSABLE DEL CONTROL (CARGO)]]="",0,20))</f>
        <v/>
      </c>
      <c r="P242" s="345">
        <f>IF(Tabla46[[#This Row],[PERIODICIDAD DE EJECUCIÓN DEL CONTROL]]="",0,20)</f>
        <v>0</v>
      </c>
      <c r="Q24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2" s="345" t="str">
        <f>IF(ISTEXT(Tabla46[[#This Row],[VALOR EVALUACION DISENO]]),"",IF(Tabla46[[#This Row],[VALOR EVALUACION DISENO]]&gt;96,DATOS!$AV$21,IF(Tabla46[[#This Row],[VALOR EVALUACION DISENO]]&gt;=86,DATOS!$AV$22,DATOS!$AV$23)))</f>
        <v/>
      </c>
      <c r="S242" s="352"/>
      <c r="T242" s="345" t="str">
        <f>IFERROR(VLOOKUP(Tabla46[[#This Row],[% DE CUMPLIMIENTO DE LA EJECUCION DEL CONTROL]],DATOS!$AS$38:$AT$40,2,0),"")</f>
        <v/>
      </c>
      <c r="U242" s="353" t="str">
        <f>IF(Tabla46[[#This Row],[RESULTADO EVALUACIÓN DEL DISEÑO DEL CONTROL]]="","",SUMIFS(DATOS!$AT$49:$AT$57,DATOS!$AR$49:$AR$57,Tabla46[[#This Row],[RESULTADO EVALUACIÓN DEL DISEÑO DEL CONTROL]],DATOS!$AS$49:$AS$57,Tabla46[[#This Row],[RESULTADO EVALUACION DE LA EJECUCION]]))</f>
        <v/>
      </c>
    </row>
    <row r="243" spans="1:21" ht="15" customHeight="1" x14ac:dyDescent="0.25">
      <c r="A243" s="3"/>
      <c r="B243" s="2"/>
      <c r="C243" s="2"/>
      <c r="D243" s="72"/>
      <c r="E243" s="4"/>
      <c r="F243" s="345"/>
      <c r="G243" s="352" t="str">
        <f>IFERROR(VLOOKUP(Tabla46[[#This Row],[ID RIESGO]],'1. IDENTIFICACION DEL RIESGO'!$AB$27:$AL$38,11,0),"")</f>
        <v/>
      </c>
      <c r="H243" s="173"/>
      <c r="I243" s="173"/>
      <c r="J243" s="173"/>
      <c r="K243" s="173"/>
      <c r="L243" s="175"/>
      <c r="M243" s="175"/>
      <c r="N243" s="173" t="str">
        <f>IF(Tabla46[[#This Row],[ID RIESGO]]="","",IF(Tabla46[[#This Row],[DESCRIPCION DEL CONTROL]]="",0,15))</f>
        <v/>
      </c>
      <c r="O243" s="169" t="str">
        <f>IF(Tabla46[[#This Row],[ID RIESGO]]="","",IF(Tabla46[[#This Row],[RESPONSABLE DEL CONTROL (CARGO)]]="",0,20))</f>
        <v/>
      </c>
      <c r="P243" s="345">
        <f>IF(Tabla46[[#This Row],[PERIODICIDAD DE EJECUCIÓN DEL CONTROL]]="",0,20)</f>
        <v>0</v>
      </c>
      <c r="Q24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3" s="345" t="str">
        <f>IF(ISTEXT(Tabla46[[#This Row],[VALOR EVALUACION DISENO]]),"",IF(Tabla46[[#This Row],[VALOR EVALUACION DISENO]]&gt;96,DATOS!$AV$21,IF(Tabla46[[#This Row],[VALOR EVALUACION DISENO]]&gt;=86,DATOS!$AV$22,DATOS!$AV$23)))</f>
        <v/>
      </c>
      <c r="S243" s="352"/>
      <c r="T243" s="345" t="str">
        <f>IFERROR(VLOOKUP(Tabla46[[#This Row],[% DE CUMPLIMIENTO DE LA EJECUCION DEL CONTROL]],DATOS!$AS$38:$AT$40,2,0),"")</f>
        <v/>
      </c>
      <c r="U243" s="353" t="str">
        <f>IF(Tabla46[[#This Row],[RESULTADO EVALUACIÓN DEL DISEÑO DEL CONTROL]]="","",SUMIFS(DATOS!$AT$49:$AT$57,DATOS!$AR$49:$AR$57,Tabla46[[#This Row],[RESULTADO EVALUACIÓN DEL DISEÑO DEL CONTROL]],DATOS!$AS$49:$AS$57,Tabla46[[#This Row],[RESULTADO EVALUACION DE LA EJECUCION]]))</f>
        <v/>
      </c>
    </row>
    <row r="244" spans="1:21" ht="15" customHeight="1" x14ac:dyDescent="0.25">
      <c r="A244" s="3"/>
      <c r="B244" s="2"/>
      <c r="C244" s="2"/>
      <c r="D244" s="72"/>
      <c r="E244" s="4"/>
      <c r="F244" s="345"/>
      <c r="G244" s="352" t="str">
        <f>IFERROR(VLOOKUP(Tabla46[[#This Row],[ID RIESGO]],'1. IDENTIFICACION DEL RIESGO'!$AB$27:$AL$38,11,0),"")</f>
        <v/>
      </c>
      <c r="H244" s="173"/>
      <c r="I244" s="173"/>
      <c r="J244" s="173"/>
      <c r="K244" s="173"/>
      <c r="L244" s="175"/>
      <c r="M244" s="175"/>
      <c r="N244" s="173" t="str">
        <f>IF(Tabla46[[#This Row],[ID RIESGO]]="","",IF(Tabla46[[#This Row],[DESCRIPCION DEL CONTROL]]="",0,15))</f>
        <v/>
      </c>
      <c r="O244" s="169" t="str">
        <f>IF(Tabla46[[#This Row],[ID RIESGO]]="","",IF(Tabla46[[#This Row],[RESPONSABLE DEL CONTROL (CARGO)]]="",0,20))</f>
        <v/>
      </c>
      <c r="P244" s="345">
        <f>IF(Tabla46[[#This Row],[PERIODICIDAD DE EJECUCIÓN DEL CONTROL]]="",0,20)</f>
        <v>0</v>
      </c>
      <c r="Q24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4" s="345" t="str">
        <f>IF(ISTEXT(Tabla46[[#This Row],[VALOR EVALUACION DISENO]]),"",IF(Tabla46[[#This Row],[VALOR EVALUACION DISENO]]&gt;96,DATOS!$AV$21,IF(Tabla46[[#This Row],[VALOR EVALUACION DISENO]]&gt;=86,DATOS!$AV$22,DATOS!$AV$23)))</f>
        <v/>
      </c>
      <c r="S244" s="352"/>
      <c r="T244" s="345" t="str">
        <f>IFERROR(VLOOKUP(Tabla46[[#This Row],[% DE CUMPLIMIENTO DE LA EJECUCION DEL CONTROL]],DATOS!$AS$38:$AT$40,2,0),"")</f>
        <v/>
      </c>
      <c r="U244" s="353" t="str">
        <f>IF(Tabla46[[#This Row],[RESULTADO EVALUACIÓN DEL DISEÑO DEL CONTROL]]="","",SUMIFS(DATOS!$AT$49:$AT$57,DATOS!$AR$49:$AR$57,Tabla46[[#This Row],[RESULTADO EVALUACIÓN DEL DISEÑO DEL CONTROL]],DATOS!$AS$49:$AS$57,Tabla46[[#This Row],[RESULTADO EVALUACION DE LA EJECUCION]]))</f>
        <v/>
      </c>
    </row>
    <row r="245" spans="1:21" ht="15" customHeight="1" x14ac:dyDescent="0.25">
      <c r="A245" s="3"/>
      <c r="B245" s="2"/>
      <c r="C245" s="2"/>
      <c r="D245" s="72"/>
      <c r="E245" s="4"/>
      <c r="F245" s="345"/>
      <c r="G245" s="352" t="str">
        <f>IFERROR(VLOOKUP(Tabla46[[#This Row],[ID RIESGO]],'1. IDENTIFICACION DEL RIESGO'!$AB$27:$AL$38,11,0),"")</f>
        <v/>
      </c>
      <c r="H245" s="173"/>
      <c r="I245" s="173"/>
      <c r="J245" s="173"/>
      <c r="K245" s="173"/>
      <c r="L245" s="175"/>
      <c r="M245" s="175"/>
      <c r="N245" s="173" t="str">
        <f>IF(Tabla46[[#This Row],[ID RIESGO]]="","",IF(Tabla46[[#This Row],[DESCRIPCION DEL CONTROL]]="",0,15))</f>
        <v/>
      </c>
      <c r="O245" s="169" t="str">
        <f>IF(Tabla46[[#This Row],[ID RIESGO]]="","",IF(Tabla46[[#This Row],[RESPONSABLE DEL CONTROL (CARGO)]]="",0,20))</f>
        <v/>
      </c>
      <c r="P245" s="345">
        <f>IF(Tabla46[[#This Row],[PERIODICIDAD DE EJECUCIÓN DEL CONTROL]]="",0,20)</f>
        <v>0</v>
      </c>
      <c r="Q24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5" s="345" t="str">
        <f>IF(ISTEXT(Tabla46[[#This Row],[VALOR EVALUACION DISENO]]),"",IF(Tabla46[[#This Row],[VALOR EVALUACION DISENO]]&gt;96,DATOS!$AV$21,IF(Tabla46[[#This Row],[VALOR EVALUACION DISENO]]&gt;=86,DATOS!$AV$22,DATOS!$AV$23)))</f>
        <v/>
      </c>
      <c r="S245" s="352"/>
      <c r="T245" s="345" t="str">
        <f>IFERROR(VLOOKUP(Tabla46[[#This Row],[% DE CUMPLIMIENTO DE LA EJECUCION DEL CONTROL]],DATOS!$AS$38:$AT$40,2,0),"")</f>
        <v/>
      </c>
      <c r="U245" s="353" t="str">
        <f>IF(Tabla46[[#This Row],[RESULTADO EVALUACIÓN DEL DISEÑO DEL CONTROL]]="","",SUMIFS(DATOS!$AT$49:$AT$57,DATOS!$AR$49:$AR$57,Tabla46[[#This Row],[RESULTADO EVALUACIÓN DEL DISEÑO DEL CONTROL]],DATOS!$AS$49:$AS$57,Tabla46[[#This Row],[RESULTADO EVALUACION DE LA EJECUCION]]))</f>
        <v/>
      </c>
    </row>
    <row r="246" spans="1:21" ht="15" customHeight="1" x14ac:dyDescent="0.25">
      <c r="A246" s="3"/>
      <c r="B246" s="2"/>
      <c r="C246" s="2"/>
      <c r="D246" s="72"/>
      <c r="E246" s="4"/>
      <c r="F246" s="345"/>
      <c r="G246" s="352" t="str">
        <f>IFERROR(VLOOKUP(Tabla46[[#This Row],[ID RIESGO]],'1. IDENTIFICACION DEL RIESGO'!$AB$27:$AL$38,11,0),"")</f>
        <v/>
      </c>
      <c r="H246" s="173"/>
      <c r="I246" s="173"/>
      <c r="J246" s="173"/>
      <c r="K246" s="173"/>
      <c r="L246" s="175"/>
      <c r="M246" s="175"/>
      <c r="N246" s="173" t="str">
        <f>IF(Tabla46[[#This Row],[ID RIESGO]]="","",IF(Tabla46[[#This Row],[DESCRIPCION DEL CONTROL]]="",0,15))</f>
        <v/>
      </c>
      <c r="O246" s="169" t="str">
        <f>IF(Tabla46[[#This Row],[ID RIESGO]]="","",IF(Tabla46[[#This Row],[RESPONSABLE DEL CONTROL (CARGO)]]="",0,20))</f>
        <v/>
      </c>
      <c r="P246" s="345">
        <f>IF(Tabla46[[#This Row],[PERIODICIDAD DE EJECUCIÓN DEL CONTROL]]="",0,20)</f>
        <v>0</v>
      </c>
      <c r="Q24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6" s="345" t="str">
        <f>IF(ISTEXT(Tabla46[[#This Row],[VALOR EVALUACION DISENO]]),"",IF(Tabla46[[#This Row],[VALOR EVALUACION DISENO]]&gt;96,DATOS!$AV$21,IF(Tabla46[[#This Row],[VALOR EVALUACION DISENO]]&gt;=86,DATOS!$AV$22,DATOS!$AV$23)))</f>
        <v/>
      </c>
      <c r="S246" s="352"/>
      <c r="T246" s="345" t="str">
        <f>IFERROR(VLOOKUP(Tabla46[[#This Row],[% DE CUMPLIMIENTO DE LA EJECUCION DEL CONTROL]],DATOS!$AS$38:$AT$40,2,0),"")</f>
        <v/>
      </c>
      <c r="U246" s="353" t="str">
        <f>IF(Tabla46[[#This Row],[RESULTADO EVALUACIÓN DEL DISEÑO DEL CONTROL]]="","",SUMIFS(DATOS!$AT$49:$AT$57,DATOS!$AR$49:$AR$57,Tabla46[[#This Row],[RESULTADO EVALUACIÓN DEL DISEÑO DEL CONTROL]],DATOS!$AS$49:$AS$57,Tabla46[[#This Row],[RESULTADO EVALUACION DE LA EJECUCION]]))</f>
        <v/>
      </c>
    </row>
    <row r="247" spans="1:21" ht="15" customHeight="1" x14ac:dyDescent="0.25">
      <c r="A247" s="3"/>
      <c r="B247" s="2"/>
      <c r="C247" s="2"/>
      <c r="D247" s="72"/>
      <c r="E247" s="4"/>
      <c r="F247" s="345"/>
      <c r="G247" s="352" t="str">
        <f>IFERROR(VLOOKUP(Tabla46[[#This Row],[ID RIESGO]],'1. IDENTIFICACION DEL RIESGO'!$AB$27:$AL$38,11,0),"")</f>
        <v/>
      </c>
      <c r="H247" s="173"/>
      <c r="I247" s="173"/>
      <c r="J247" s="173"/>
      <c r="K247" s="173"/>
      <c r="L247" s="175"/>
      <c r="M247" s="175"/>
      <c r="N247" s="173" t="str">
        <f>IF(Tabla46[[#This Row],[ID RIESGO]]="","",IF(Tabla46[[#This Row],[DESCRIPCION DEL CONTROL]]="",0,15))</f>
        <v/>
      </c>
      <c r="O247" s="169" t="str">
        <f>IF(Tabla46[[#This Row],[ID RIESGO]]="","",IF(Tabla46[[#This Row],[RESPONSABLE DEL CONTROL (CARGO)]]="",0,20))</f>
        <v/>
      </c>
      <c r="P247" s="345">
        <f>IF(Tabla46[[#This Row],[PERIODICIDAD DE EJECUCIÓN DEL CONTROL]]="",0,20)</f>
        <v>0</v>
      </c>
      <c r="Q24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7" s="345" t="str">
        <f>IF(ISTEXT(Tabla46[[#This Row],[VALOR EVALUACION DISENO]]),"",IF(Tabla46[[#This Row],[VALOR EVALUACION DISENO]]&gt;96,DATOS!$AV$21,IF(Tabla46[[#This Row],[VALOR EVALUACION DISENO]]&gt;=86,DATOS!$AV$22,DATOS!$AV$23)))</f>
        <v/>
      </c>
      <c r="S247" s="352"/>
      <c r="T247" s="345" t="str">
        <f>IFERROR(VLOOKUP(Tabla46[[#This Row],[% DE CUMPLIMIENTO DE LA EJECUCION DEL CONTROL]],DATOS!$AS$38:$AT$40,2,0),"")</f>
        <v/>
      </c>
      <c r="U247" s="353" t="str">
        <f>IF(Tabla46[[#This Row],[RESULTADO EVALUACIÓN DEL DISEÑO DEL CONTROL]]="","",SUMIFS(DATOS!$AT$49:$AT$57,DATOS!$AR$49:$AR$57,Tabla46[[#This Row],[RESULTADO EVALUACIÓN DEL DISEÑO DEL CONTROL]],DATOS!$AS$49:$AS$57,Tabla46[[#This Row],[RESULTADO EVALUACION DE LA EJECUCION]]))</f>
        <v/>
      </c>
    </row>
    <row r="248" spans="1:21" ht="15" customHeight="1" x14ac:dyDescent="0.25">
      <c r="A248" s="3"/>
      <c r="B248" s="2"/>
      <c r="C248" s="2"/>
      <c r="D248" s="72"/>
      <c r="E248" s="4"/>
      <c r="F248" s="345"/>
      <c r="G248" s="352" t="str">
        <f>IFERROR(VLOOKUP(Tabla46[[#This Row],[ID RIESGO]],'1. IDENTIFICACION DEL RIESGO'!$AB$27:$AL$38,11,0),"")</f>
        <v/>
      </c>
      <c r="H248" s="173"/>
      <c r="I248" s="173"/>
      <c r="J248" s="173"/>
      <c r="K248" s="173"/>
      <c r="L248" s="175"/>
      <c r="M248" s="175"/>
      <c r="N248" s="173" t="str">
        <f>IF(Tabla46[[#This Row],[ID RIESGO]]="","",IF(Tabla46[[#This Row],[DESCRIPCION DEL CONTROL]]="",0,15))</f>
        <v/>
      </c>
      <c r="O248" s="169" t="str">
        <f>IF(Tabla46[[#This Row],[ID RIESGO]]="","",IF(Tabla46[[#This Row],[RESPONSABLE DEL CONTROL (CARGO)]]="",0,20))</f>
        <v/>
      </c>
      <c r="P248" s="345">
        <f>IF(Tabla46[[#This Row],[PERIODICIDAD DE EJECUCIÓN DEL CONTROL]]="",0,20)</f>
        <v>0</v>
      </c>
      <c r="Q24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8" s="345" t="str">
        <f>IF(ISTEXT(Tabla46[[#This Row],[VALOR EVALUACION DISENO]]),"",IF(Tabla46[[#This Row],[VALOR EVALUACION DISENO]]&gt;96,DATOS!$AV$21,IF(Tabla46[[#This Row],[VALOR EVALUACION DISENO]]&gt;=86,DATOS!$AV$22,DATOS!$AV$23)))</f>
        <v/>
      </c>
      <c r="S248" s="352"/>
      <c r="T248" s="345" t="str">
        <f>IFERROR(VLOOKUP(Tabla46[[#This Row],[% DE CUMPLIMIENTO DE LA EJECUCION DEL CONTROL]],DATOS!$AS$38:$AT$40,2,0),"")</f>
        <v/>
      </c>
      <c r="U248" s="353" t="str">
        <f>IF(Tabla46[[#This Row],[RESULTADO EVALUACIÓN DEL DISEÑO DEL CONTROL]]="","",SUMIFS(DATOS!$AT$49:$AT$57,DATOS!$AR$49:$AR$57,Tabla46[[#This Row],[RESULTADO EVALUACIÓN DEL DISEÑO DEL CONTROL]],DATOS!$AS$49:$AS$57,Tabla46[[#This Row],[RESULTADO EVALUACION DE LA EJECUCION]]))</f>
        <v/>
      </c>
    </row>
    <row r="249" spans="1:21" ht="15" customHeight="1" x14ac:dyDescent="0.25">
      <c r="A249" s="3"/>
      <c r="B249" s="2"/>
      <c r="C249" s="2"/>
      <c r="D249" s="72"/>
      <c r="E249" s="4"/>
      <c r="F249" s="345"/>
      <c r="G249" s="352" t="str">
        <f>IFERROR(VLOOKUP(Tabla46[[#This Row],[ID RIESGO]],'1. IDENTIFICACION DEL RIESGO'!$AB$27:$AL$38,11,0),"")</f>
        <v/>
      </c>
      <c r="H249" s="173"/>
      <c r="I249" s="173"/>
      <c r="J249" s="173"/>
      <c r="K249" s="173"/>
      <c r="L249" s="175"/>
      <c r="M249" s="175"/>
      <c r="N249" s="173" t="str">
        <f>IF(Tabla46[[#This Row],[ID RIESGO]]="","",IF(Tabla46[[#This Row],[DESCRIPCION DEL CONTROL]]="",0,15))</f>
        <v/>
      </c>
      <c r="O249" s="169" t="str">
        <f>IF(Tabla46[[#This Row],[ID RIESGO]]="","",IF(Tabla46[[#This Row],[RESPONSABLE DEL CONTROL (CARGO)]]="",0,20))</f>
        <v/>
      </c>
      <c r="P249" s="345">
        <f>IF(Tabla46[[#This Row],[PERIODICIDAD DE EJECUCIÓN DEL CONTROL]]="",0,20)</f>
        <v>0</v>
      </c>
      <c r="Q24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9" s="345" t="str">
        <f>IF(ISTEXT(Tabla46[[#This Row],[VALOR EVALUACION DISENO]]),"",IF(Tabla46[[#This Row],[VALOR EVALUACION DISENO]]&gt;96,DATOS!$AV$21,IF(Tabla46[[#This Row],[VALOR EVALUACION DISENO]]&gt;=86,DATOS!$AV$22,DATOS!$AV$23)))</f>
        <v/>
      </c>
      <c r="S249" s="352"/>
      <c r="T249" s="345" t="str">
        <f>IFERROR(VLOOKUP(Tabla46[[#This Row],[% DE CUMPLIMIENTO DE LA EJECUCION DEL CONTROL]],DATOS!$AS$38:$AT$40,2,0),"")</f>
        <v/>
      </c>
      <c r="U249" s="353" t="str">
        <f>IF(Tabla46[[#This Row],[RESULTADO EVALUACIÓN DEL DISEÑO DEL CONTROL]]="","",SUMIFS(DATOS!$AT$49:$AT$57,DATOS!$AR$49:$AR$57,Tabla46[[#This Row],[RESULTADO EVALUACIÓN DEL DISEÑO DEL CONTROL]],DATOS!$AS$49:$AS$57,Tabla46[[#This Row],[RESULTADO EVALUACION DE LA EJECUCION]]))</f>
        <v/>
      </c>
    </row>
    <row r="250" spans="1:21" ht="15" customHeight="1" x14ac:dyDescent="0.25">
      <c r="A250" s="3"/>
      <c r="B250" s="2"/>
      <c r="C250" s="2"/>
      <c r="D250" s="72"/>
      <c r="E250" s="4"/>
      <c r="F250" s="345"/>
      <c r="G250" s="352" t="str">
        <f>IFERROR(VLOOKUP(Tabla46[[#This Row],[ID RIESGO]],'1. IDENTIFICACION DEL RIESGO'!$AB$27:$AL$38,11,0),"")</f>
        <v/>
      </c>
      <c r="H250" s="173"/>
      <c r="I250" s="173"/>
      <c r="J250" s="173"/>
      <c r="K250" s="173"/>
      <c r="L250" s="175"/>
      <c r="M250" s="175"/>
      <c r="N250" s="173" t="str">
        <f>IF(Tabla46[[#This Row],[ID RIESGO]]="","",IF(Tabla46[[#This Row],[DESCRIPCION DEL CONTROL]]="",0,15))</f>
        <v/>
      </c>
      <c r="O250" s="169" t="str">
        <f>IF(Tabla46[[#This Row],[ID RIESGO]]="","",IF(Tabla46[[#This Row],[RESPONSABLE DEL CONTROL (CARGO)]]="",0,20))</f>
        <v/>
      </c>
      <c r="P250" s="345">
        <f>IF(Tabla46[[#This Row],[PERIODICIDAD DE EJECUCIÓN DEL CONTROL]]="",0,20)</f>
        <v>0</v>
      </c>
      <c r="Q25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0" s="345" t="str">
        <f>IF(ISTEXT(Tabla46[[#This Row],[VALOR EVALUACION DISENO]]),"",IF(Tabla46[[#This Row],[VALOR EVALUACION DISENO]]&gt;96,DATOS!$AV$21,IF(Tabla46[[#This Row],[VALOR EVALUACION DISENO]]&gt;=86,DATOS!$AV$22,DATOS!$AV$23)))</f>
        <v/>
      </c>
      <c r="S250" s="352"/>
      <c r="T250" s="345" t="str">
        <f>IFERROR(VLOOKUP(Tabla46[[#This Row],[% DE CUMPLIMIENTO DE LA EJECUCION DEL CONTROL]],DATOS!$AS$38:$AT$40,2,0),"")</f>
        <v/>
      </c>
      <c r="U250" s="353" t="str">
        <f>IF(Tabla46[[#This Row],[RESULTADO EVALUACIÓN DEL DISEÑO DEL CONTROL]]="","",SUMIFS(DATOS!$AT$49:$AT$57,DATOS!$AR$49:$AR$57,Tabla46[[#This Row],[RESULTADO EVALUACIÓN DEL DISEÑO DEL CONTROL]],DATOS!$AS$49:$AS$57,Tabla46[[#This Row],[RESULTADO EVALUACION DE LA EJECUCION]]))</f>
        <v/>
      </c>
    </row>
    <row r="251" spans="1:21" ht="15" customHeight="1" x14ac:dyDescent="0.25">
      <c r="A251" s="3"/>
      <c r="B251" s="2"/>
      <c r="C251" s="2"/>
      <c r="D251" s="72"/>
      <c r="E251" s="4"/>
      <c r="F251" s="345"/>
      <c r="G251" s="352" t="str">
        <f>IFERROR(VLOOKUP(Tabla46[[#This Row],[ID RIESGO]],'1. IDENTIFICACION DEL RIESGO'!$AB$27:$AL$38,11,0),"")</f>
        <v/>
      </c>
      <c r="H251" s="173"/>
      <c r="I251" s="173"/>
      <c r="J251" s="173"/>
      <c r="K251" s="173"/>
      <c r="L251" s="175"/>
      <c r="M251" s="175"/>
      <c r="N251" s="173" t="str">
        <f>IF(Tabla46[[#This Row],[ID RIESGO]]="","",IF(Tabla46[[#This Row],[DESCRIPCION DEL CONTROL]]="",0,15))</f>
        <v/>
      </c>
      <c r="O251" s="169" t="str">
        <f>IF(Tabla46[[#This Row],[ID RIESGO]]="","",IF(Tabla46[[#This Row],[RESPONSABLE DEL CONTROL (CARGO)]]="",0,20))</f>
        <v/>
      </c>
      <c r="P251" s="345">
        <f>IF(Tabla46[[#This Row],[PERIODICIDAD DE EJECUCIÓN DEL CONTROL]]="",0,20)</f>
        <v>0</v>
      </c>
      <c r="Q25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1" s="345" t="str">
        <f>IF(ISTEXT(Tabla46[[#This Row],[VALOR EVALUACION DISENO]]),"",IF(Tabla46[[#This Row],[VALOR EVALUACION DISENO]]&gt;96,DATOS!$AV$21,IF(Tabla46[[#This Row],[VALOR EVALUACION DISENO]]&gt;=86,DATOS!$AV$22,DATOS!$AV$23)))</f>
        <v/>
      </c>
      <c r="S251" s="352"/>
      <c r="T251" s="345" t="str">
        <f>IFERROR(VLOOKUP(Tabla46[[#This Row],[% DE CUMPLIMIENTO DE LA EJECUCION DEL CONTROL]],DATOS!$AS$38:$AT$40,2,0),"")</f>
        <v/>
      </c>
      <c r="U251" s="353" t="str">
        <f>IF(Tabla46[[#This Row],[RESULTADO EVALUACIÓN DEL DISEÑO DEL CONTROL]]="","",SUMIFS(DATOS!$AT$49:$AT$57,DATOS!$AR$49:$AR$57,Tabla46[[#This Row],[RESULTADO EVALUACIÓN DEL DISEÑO DEL CONTROL]],DATOS!$AS$49:$AS$57,Tabla46[[#This Row],[RESULTADO EVALUACION DE LA EJECUCION]]))</f>
        <v/>
      </c>
    </row>
    <row r="252" spans="1:21" ht="15" customHeight="1" x14ac:dyDescent="0.25">
      <c r="A252" s="3"/>
      <c r="B252" s="2"/>
      <c r="C252" s="2"/>
      <c r="D252" s="72"/>
      <c r="E252" s="4"/>
      <c r="F252" s="345"/>
      <c r="G252" s="352" t="str">
        <f>IFERROR(VLOOKUP(Tabla46[[#This Row],[ID RIESGO]],'1. IDENTIFICACION DEL RIESGO'!$AB$27:$AL$38,11,0),"")</f>
        <v/>
      </c>
      <c r="H252" s="173"/>
      <c r="I252" s="173"/>
      <c r="J252" s="173"/>
      <c r="K252" s="173"/>
      <c r="L252" s="175"/>
      <c r="M252" s="175"/>
      <c r="N252" s="173" t="str">
        <f>IF(Tabla46[[#This Row],[ID RIESGO]]="","",IF(Tabla46[[#This Row],[DESCRIPCION DEL CONTROL]]="",0,15))</f>
        <v/>
      </c>
      <c r="O252" s="169" t="str">
        <f>IF(Tabla46[[#This Row],[ID RIESGO]]="","",IF(Tabla46[[#This Row],[RESPONSABLE DEL CONTROL (CARGO)]]="",0,20))</f>
        <v/>
      </c>
      <c r="P252" s="345">
        <f>IF(Tabla46[[#This Row],[PERIODICIDAD DE EJECUCIÓN DEL CONTROL]]="",0,20)</f>
        <v>0</v>
      </c>
      <c r="Q25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2" s="345" t="str">
        <f>IF(ISTEXT(Tabla46[[#This Row],[VALOR EVALUACION DISENO]]),"",IF(Tabla46[[#This Row],[VALOR EVALUACION DISENO]]&gt;96,DATOS!$AV$21,IF(Tabla46[[#This Row],[VALOR EVALUACION DISENO]]&gt;=86,DATOS!$AV$22,DATOS!$AV$23)))</f>
        <v/>
      </c>
      <c r="S252" s="352"/>
      <c r="T252" s="345" t="str">
        <f>IFERROR(VLOOKUP(Tabla46[[#This Row],[% DE CUMPLIMIENTO DE LA EJECUCION DEL CONTROL]],DATOS!$AS$38:$AT$40,2,0),"")</f>
        <v/>
      </c>
      <c r="U252" s="353" t="str">
        <f>IF(Tabla46[[#This Row],[RESULTADO EVALUACIÓN DEL DISEÑO DEL CONTROL]]="","",SUMIFS(DATOS!$AT$49:$AT$57,DATOS!$AR$49:$AR$57,Tabla46[[#This Row],[RESULTADO EVALUACIÓN DEL DISEÑO DEL CONTROL]],DATOS!$AS$49:$AS$57,Tabla46[[#This Row],[RESULTADO EVALUACION DE LA EJECUCION]]))</f>
        <v/>
      </c>
    </row>
    <row r="253" spans="1:21" ht="15" customHeight="1" x14ac:dyDescent="0.25">
      <c r="A253" s="3"/>
      <c r="B253" s="2"/>
      <c r="C253" s="2"/>
      <c r="D253" s="72"/>
      <c r="E253" s="4"/>
      <c r="F253" s="345"/>
      <c r="G253" s="352" t="str">
        <f>IFERROR(VLOOKUP(Tabla46[[#This Row],[ID RIESGO]],'1. IDENTIFICACION DEL RIESGO'!$AB$27:$AL$38,11,0),"")</f>
        <v/>
      </c>
      <c r="H253" s="173"/>
      <c r="I253" s="173"/>
      <c r="J253" s="173"/>
      <c r="K253" s="173"/>
      <c r="L253" s="175"/>
      <c r="M253" s="175"/>
      <c r="N253" s="173" t="str">
        <f>IF(Tabla46[[#This Row],[ID RIESGO]]="","",IF(Tabla46[[#This Row],[DESCRIPCION DEL CONTROL]]="",0,15))</f>
        <v/>
      </c>
      <c r="O253" s="169" t="str">
        <f>IF(Tabla46[[#This Row],[ID RIESGO]]="","",IF(Tabla46[[#This Row],[RESPONSABLE DEL CONTROL (CARGO)]]="",0,20))</f>
        <v/>
      </c>
      <c r="P253" s="345">
        <f>IF(Tabla46[[#This Row],[PERIODICIDAD DE EJECUCIÓN DEL CONTROL]]="",0,20)</f>
        <v>0</v>
      </c>
      <c r="Q25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3" s="345" t="str">
        <f>IF(ISTEXT(Tabla46[[#This Row],[VALOR EVALUACION DISENO]]),"",IF(Tabla46[[#This Row],[VALOR EVALUACION DISENO]]&gt;96,DATOS!$AV$21,IF(Tabla46[[#This Row],[VALOR EVALUACION DISENO]]&gt;=86,DATOS!$AV$22,DATOS!$AV$23)))</f>
        <v/>
      </c>
      <c r="S253" s="352"/>
      <c r="T253" s="345" t="str">
        <f>IFERROR(VLOOKUP(Tabla46[[#This Row],[% DE CUMPLIMIENTO DE LA EJECUCION DEL CONTROL]],DATOS!$AS$38:$AT$40,2,0),"")</f>
        <v/>
      </c>
      <c r="U253" s="353" t="str">
        <f>IF(Tabla46[[#This Row],[RESULTADO EVALUACIÓN DEL DISEÑO DEL CONTROL]]="","",SUMIFS(DATOS!$AT$49:$AT$57,DATOS!$AR$49:$AR$57,Tabla46[[#This Row],[RESULTADO EVALUACIÓN DEL DISEÑO DEL CONTROL]],DATOS!$AS$49:$AS$57,Tabla46[[#This Row],[RESULTADO EVALUACION DE LA EJECUCION]]))</f>
        <v/>
      </c>
    </row>
    <row r="254" spans="1:21" ht="15" customHeight="1" x14ac:dyDescent="0.25">
      <c r="A254" s="3"/>
      <c r="B254" s="2"/>
      <c r="C254" s="2"/>
      <c r="D254" s="72"/>
      <c r="E254" s="4"/>
      <c r="F254" s="345"/>
      <c r="G254" s="352" t="str">
        <f>IFERROR(VLOOKUP(Tabla46[[#This Row],[ID RIESGO]],'1. IDENTIFICACION DEL RIESGO'!$AB$27:$AL$38,11,0),"")</f>
        <v/>
      </c>
      <c r="H254" s="173"/>
      <c r="I254" s="173"/>
      <c r="J254" s="173"/>
      <c r="K254" s="173"/>
      <c r="L254" s="175"/>
      <c r="M254" s="175"/>
      <c r="N254" s="173" t="str">
        <f>IF(Tabla46[[#This Row],[ID RIESGO]]="","",IF(Tabla46[[#This Row],[DESCRIPCION DEL CONTROL]]="",0,15))</f>
        <v/>
      </c>
      <c r="O254" s="169" t="str">
        <f>IF(Tabla46[[#This Row],[ID RIESGO]]="","",IF(Tabla46[[#This Row],[RESPONSABLE DEL CONTROL (CARGO)]]="",0,20))</f>
        <v/>
      </c>
      <c r="P254" s="345">
        <f>IF(Tabla46[[#This Row],[PERIODICIDAD DE EJECUCIÓN DEL CONTROL]]="",0,20)</f>
        <v>0</v>
      </c>
      <c r="Q25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4" s="345" t="str">
        <f>IF(ISTEXT(Tabla46[[#This Row],[VALOR EVALUACION DISENO]]),"",IF(Tabla46[[#This Row],[VALOR EVALUACION DISENO]]&gt;96,DATOS!$AV$21,IF(Tabla46[[#This Row],[VALOR EVALUACION DISENO]]&gt;=86,DATOS!$AV$22,DATOS!$AV$23)))</f>
        <v/>
      </c>
      <c r="S254" s="352"/>
      <c r="T254" s="345" t="str">
        <f>IFERROR(VLOOKUP(Tabla46[[#This Row],[% DE CUMPLIMIENTO DE LA EJECUCION DEL CONTROL]],DATOS!$AS$38:$AT$40,2,0),"")</f>
        <v/>
      </c>
      <c r="U254" s="353" t="str">
        <f>IF(Tabla46[[#This Row],[RESULTADO EVALUACIÓN DEL DISEÑO DEL CONTROL]]="","",SUMIFS(DATOS!$AT$49:$AT$57,DATOS!$AR$49:$AR$57,Tabla46[[#This Row],[RESULTADO EVALUACIÓN DEL DISEÑO DEL CONTROL]],DATOS!$AS$49:$AS$57,Tabla46[[#This Row],[RESULTADO EVALUACION DE LA EJECUCION]]))</f>
        <v/>
      </c>
    </row>
    <row r="255" spans="1:21" ht="15" customHeight="1" x14ac:dyDescent="0.25">
      <c r="A255" s="3"/>
      <c r="B255" s="2"/>
      <c r="C255" s="2"/>
      <c r="D255" s="72"/>
      <c r="E255" s="4"/>
      <c r="F255" s="345"/>
      <c r="G255" s="352" t="str">
        <f>IFERROR(VLOOKUP(Tabla46[[#This Row],[ID RIESGO]],'1. IDENTIFICACION DEL RIESGO'!$AB$27:$AL$38,11,0),"")</f>
        <v/>
      </c>
      <c r="H255" s="173"/>
      <c r="I255" s="173"/>
      <c r="J255" s="173"/>
      <c r="K255" s="173"/>
      <c r="L255" s="175"/>
      <c r="M255" s="175"/>
      <c r="N255" s="173" t="str">
        <f>IF(Tabla46[[#This Row],[ID RIESGO]]="","",IF(Tabla46[[#This Row],[DESCRIPCION DEL CONTROL]]="",0,15))</f>
        <v/>
      </c>
      <c r="O255" s="169" t="str">
        <f>IF(Tabla46[[#This Row],[ID RIESGO]]="","",IF(Tabla46[[#This Row],[RESPONSABLE DEL CONTROL (CARGO)]]="",0,20))</f>
        <v/>
      </c>
      <c r="P255" s="345">
        <f>IF(Tabla46[[#This Row],[PERIODICIDAD DE EJECUCIÓN DEL CONTROL]]="",0,20)</f>
        <v>0</v>
      </c>
      <c r="Q25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5" s="345" t="str">
        <f>IF(ISTEXT(Tabla46[[#This Row],[VALOR EVALUACION DISENO]]),"",IF(Tabla46[[#This Row],[VALOR EVALUACION DISENO]]&gt;96,DATOS!$AV$21,IF(Tabla46[[#This Row],[VALOR EVALUACION DISENO]]&gt;=86,DATOS!$AV$22,DATOS!$AV$23)))</f>
        <v/>
      </c>
      <c r="S255" s="352"/>
      <c r="T255" s="345" t="str">
        <f>IFERROR(VLOOKUP(Tabla46[[#This Row],[% DE CUMPLIMIENTO DE LA EJECUCION DEL CONTROL]],DATOS!$AS$38:$AT$40,2,0),"")</f>
        <v/>
      </c>
      <c r="U255" s="353" t="str">
        <f>IF(Tabla46[[#This Row],[RESULTADO EVALUACIÓN DEL DISEÑO DEL CONTROL]]="","",SUMIFS(DATOS!$AT$49:$AT$57,DATOS!$AR$49:$AR$57,Tabla46[[#This Row],[RESULTADO EVALUACIÓN DEL DISEÑO DEL CONTROL]],DATOS!$AS$49:$AS$57,Tabla46[[#This Row],[RESULTADO EVALUACION DE LA EJECUCION]]))</f>
        <v/>
      </c>
    </row>
    <row r="256" spans="1:21" ht="15" customHeight="1" x14ac:dyDescent="0.25">
      <c r="A256" s="3"/>
      <c r="B256" s="2"/>
      <c r="C256" s="2"/>
      <c r="D256" s="72"/>
      <c r="E256" s="4"/>
      <c r="F256" s="345"/>
      <c r="G256" s="352" t="str">
        <f>IFERROR(VLOOKUP(Tabla46[[#This Row],[ID RIESGO]],'1. IDENTIFICACION DEL RIESGO'!$AB$27:$AL$38,11,0),"")</f>
        <v/>
      </c>
      <c r="H256" s="173"/>
      <c r="I256" s="173"/>
      <c r="J256" s="173"/>
      <c r="K256" s="173"/>
      <c r="L256" s="175"/>
      <c r="M256" s="175"/>
      <c r="N256" s="173" t="str">
        <f>IF(Tabla46[[#This Row],[ID RIESGO]]="","",IF(Tabla46[[#This Row],[DESCRIPCION DEL CONTROL]]="",0,15))</f>
        <v/>
      </c>
      <c r="O256" s="169" t="str">
        <f>IF(Tabla46[[#This Row],[ID RIESGO]]="","",IF(Tabla46[[#This Row],[RESPONSABLE DEL CONTROL (CARGO)]]="",0,20))</f>
        <v/>
      </c>
      <c r="P256" s="345">
        <f>IF(Tabla46[[#This Row],[PERIODICIDAD DE EJECUCIÓN DEL CONTROL]]="",0,20)</f>
        <v>0</v>
      </c>
      <c r="Q25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6" s="345" t="str">
        <f>IF(ISTEXT(Tabla46[[#This Row],[VALOR EVALUACION DISENO]]),"",IF(Tabla46[[#This Row],[VALOR EVALUACION DISENO]]&gt;96,DATOS!$AV$21,IF(Tabla46[[#This Row],[VALOR EVALUACION DISENO]]&gt;=86,DATOS!$AV$22,DATOS!$AV$23)))</f>
        <v/>
      </c>
      <c r="S256" s="352"/>
      <c r="T256" s="345" t="str">
        <f>IFERROR(VLOOKUP(Tabla46[[#This Row],[% DE CUMPLIMIENTO DE LA EJECUCION DEL CONTROL]],DATOS!$AS$38:$AT$40,2,0),"")</f>
        <v/>
      </c>
      <c r="U256" s="353" t="str">
        <f>IF(Tabla46[[#This Row],[RESULTADO EVALUACIÓN DEL DISEÑO DEL CONTROL]]="","",SUMIFS(DATOS!$AT$49:$AT$57,DATOS!$AR$49:$AR$57,Tabla46[[#This Row],[RESULTADO EVALUACIÓN DEL DISEÑO DEL CONTROL]],DATOS!$AS$49:$AS$57,Tabla46[[#This Row],[RESULTADO EVALUACION DE LA EJECUCION]]))</f>
        <v/>
      </c>
    </row>
    <row r="257" spans="1:21" ht="15" customHeight="1" x14ac:dyDescent="0.25">
      <c r="A257" s="3"/>
      <c r="B257" s="2"/>
      <c r="C257" s="2"/>
      <c r="D257" s="72"/>
      <c r="E257" s="4"/>
      <c r="F257" s="345"/>
      <c r="G257" s="352" t="str">
        <f>IFERROR(VLOOKUP(Tabla46[[#This Row],[ID RIESGO]],'1. IDENTIFICACION DEL RIESGO'!$AB$27:$AL$38,11,0),"")</f>
        <v/>
      </c>
      <c r="H257" s="173"/>
      <c r="I257" s="173"/>
      <c r="J257" s="173"/>
      <c r="K257" s="173"/>
      <c r="L257" s="175"/>
      <c r="M257" s="175"/>
      <c r="N257" s="173" t="str">
        <f>IF(Tabla46[[#This Row],[ID RIESGO]]="","",IF(Tabla46[[#This Row],[DESCRIPCION DEL CONTROL]]="",0,15))</f>
        <v/>
      </c>
      <c r="O257" s="169" t="str">
        <f>IF(Tabla46[[#This Row],[ID RIESGO]]="","",IF(Tabla46[[#This Row],[RESPONSABLE DEL CONTROL (CARGO)]]="",0,20))</f>
        <v/>
      </c>
      <c r="P257" s="345">
        <f>IF(Tabla46[[#This Row],[PERIODICIDAD DE EJECUCIÓN DEL CONTROL]]="",0,20)</f>
        <v>0</v>
      </c>
      <c r="Q25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7" s="345" t="str">
        <f>IF(ISTEXT(Tabla46[[#This Row],[VALOR EVALUACION DISENO]]),"",IF(Tabla46[[#This Row],[VALOR EVALUACION DISENO]]&gt;96,DATOS!$AV$21,IF(Tabla46[[#This Row],[VALOR EVALUACION DISENO]]&gt;=86,DATOS!$AV$22,DATOS!$AV$23)))</f>
        <v/>
      </c>
      <c r="S257" s="352"/>
      <c r="T257" s="345" t="str">
        <f>IFERROR(VLOOKUP(Tabla46[[#This Row],[% DE CUMPLIMIENTO DE LA EJECUCION DEL CONTROL]],DATOS!$AS$38:$AT$40,2,0),"")</f>
        <v/>
      </c>
      <c r="U257" s="353" t="str">
        <f>IF(Tabla46[[#This Row],[RESULTADO EVALUACIÓN DEL DISEÑO DEL CONTROL]]="","",SUMIFS(DATOS!$AT$49:$AT$57,DATOS!$AR$49:$AR$57,Tabla46[[#This Row],[RESULTADO EVALUACIÓN DEL DISEÑO DEL CONTROL]],DATOS!$AS$49:$AS$57,Tabla46[[#This Row],[RESULTADO EVALUACION DE LA EJECUCION]]))</f>
        <v/>
      </c>
    </row>
    <row r="258" spans="1:21" ht="15" customHeight="1" x14ac:dyDescent="0.25">
      <c r="A258" s="3"/>
      <c r="B258" s="2"/>
      <c r="C258" s="2"/>
      <c r="D258" s="72"/>
      <c r="E258" s="4"/>
      <c r="F258" s="345"/>
      <c r="G258" s="352" t="str">
        <f>IFERROR(VLOOKUP(Tabla46[[#This Row],[ID RIESGO]],'1. IDENTIFICACION DEL RIESGO'!$AB$27:$AL$38,11,0),"")</f>
        <v/>
      </c>
      <c r="H258" s="173"/>
      <c r="I258" s="173"/>
      <c r="J258" s="173"/>
      <c r="K258" s="173"/>
      <c r="L258" s="175"/>
      <c r="M258" s="175"/>
      <c r="N258" s="173" t="str">
        <f>IF(Tabla46[[#This Row],[ID RIESGO]]="","",IF(Tabla46[[#This Row],[DESCRIPCION DEL CONTROL]]="",0,15))</f>
        <v/>
      </c>
      <c r="O258" s="169" t="str">
        <f>IF(Tabla46[[#This Row],[ID RIESGO]]="","",IF(Tabla46[[#This Row],[RESPONSABLE DEL CONTROL (CARGO)]]="",0,20))</f>
        <v/>
      </c>
      <c r="P258" s="345">
        <f>IF(Tabla46[[#This Row],[PERIODICIDAD DE EJECUCIÓN DEL CONTROL]]="",0,20)</f>
        <v>0</v>
      </c>
      <c r="Q25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8" s="345" t="str">
        <f>IF(ISTEXT(Tabla46[[#This Row],[VALOR EVALUACION DISENO]]),"",IF(Tabla46[[#This Row],[VALOR EVALUACION DISENO]]&gt;96,DATOS!$AV$21,IF(Tabla46[[#This Row],[VALOR EVALUACION DISENO]]&gt;=86,DATOS!$AV$22,DATOS!$AV$23)))</f>
        <v/>
      </c>
      <c r="S258" s="352"/>
      <c r="T258" s="345" t="str">
        <f>IFERROR(VLOOKUP(Tabla46[[#This Row],[% DE CUMPLIMIENTO DE LA EJECUCION DEL CONTROL]],DATOS!$AS$38:$AT$40,2,0),"")</f>
        <v/>
      </c>
      <c r="U258" s="353" t="str">
        <f>IF(Tabla46[[#This Row],[RESULTADO EVALUACIÓN DEL DISEÑO DEL CONTROL]]="","",SUMIFS(DATOS!$AT$49:$AT$57,DATOS!$AR$49:$AR$57,Tabla46[[#This Row],[RESULTADO EVALUACIÓN DEL DISEÑO DEL CONTROL]],DATOS!$AS$49:$AS$57,Tabla46[[#This Row],[RESULTADO EVALUACION DE LA EJECUCION]]))</f>
        <v/>
      </c>
    </row>
    <row r="259" spans="1:21" ht="15" customHeight="1" x14ac:dyDescent="0.25">
      <c r="A259" s="3"/>
      <c r="B259" s="2"/>
      <c r="C259" s="2"/>
      <c r="D259" s="72"/>
      <c r="E259" s="4"/>
      <c r="F259" s="345"/>
      <c r="G259" s="352" t="str">
        <f>IFERROR(VLOOKUP(Tabla46[[#This Row],[ID RIESGO]],'1. IDENTIFICACION DEL RIESGO'!$AB$27:$AL$38,11,0),"")</f>
        <v/>
      </c>
      <c r="H259" s="173"/>
      <c r="I259" s="173"/>
      <c r="J259" s="173"/>
      <c r="K259" s="173"/>
      <c r="L259" s="175"/>
      <c r="M259" s="175"/>
      <c r="N259" s="173" t="str">
        <f>IF(Tabla46[[#This Row],[ID RIESGO]]="","",IF(Tabla46[[#This Row],[DESCRIPCION DEL CONTROL]]="",0,15))</f>
        <v/>
      </c>
      <c r="O259" s="169" t="str">
        <f>IF(Tabla46[[#This Row],[ID RIESGO]]="","",IF(Tabla46[[#This Row],[RESPONSABLE DEL CONTROL (CARGO)]]="",0,20))</f>
        <v/>
      </c>
      <c r="P259" s="345">
        <f>IF(Tabla46[[#This Row],[PERIODICIDAD DE EJECUCIÓN DEL CONTROL]]="",0,20)</f>
        <v>0</v>
      </c>
      <c r="Q25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9" s="345" t="str">
        <f>IF(ISTEXT(Tabla46[[#This Row],[VALOR EVALUACION DISENO]]),"",IF(Tabla46[[#This Row],[VALOR EVALUACION DISENO]]&gt;96,DATOS!$AV$21,IF(Tabla46[[#This Row],[VALOR EVALUACION DISENO]]&gt;=86,DATOS!$AV$22,DATOS!$AV$23)))</f>
        <v/>
      </c>
      <c r="S259" s="352"/>
      <c r="T259" s="345" t="str">
        <f>IFERROR(VLOOKUP(Tabla46[[#This Row],[% DE CUMPLIMIENTO DE LA EJECUCION DEL CONTROL]],DATOS!$AS$38:$AT$40,2,0),"")</f>
        <v/>
      </c>
      <c r="U259" s="353" t="str">
        <f>IF(Tabla46[[#This Row],[RESULTADO EVALUACIÓN DEL DISEÑO DEL CONTROL]]="","",SUMIFS(DATOS!$AT$49:$AT$57,DATOS!$AR$49:$AR$57,Tabla46[[#This Row],[RESULTADO EVALUACIÓN DEL DISEÑO DEL CONTROL]],DATOS!$AS$49:$AS$57,Tabla46[[#This Row],[RESULTADO EVALUACION DE LA EJECUCION]]))</f>
        <v/>
      </c>
    </row>
    <row r="260" spans="1:21" ht="15" customHeight="1" x14ac:dyDescent="0.25">
      <c r="A260" s="3"/>
      <c r="B260" s="2"/>
      <c r="C260" s="2"/>
      <c r="D260" s="72"/>
      <c r="E260" s="4"/>
      <c r="F260" s="345"/>
      <c r="G260" s="352" t="str">
        <f>IFERROR(VLOOKUP(Tabla46[[#This Row],[ID RIESGO]],'1. IDENTIFICACION DEL RIESGO'!$AB$27:$AL$38,11,0),"")</f>
        <v/>
      </c>
      <c r="H260" s="173"/>
      <c r="I260" s="173"/>
      <c r="J260" s="173"/>
      <c r="K260" s="173"/>
      <c r="L260" s="175"/>
      <c r="M260" s="175"/>
      <c r="N260" s="173" t="str">
        <f>IF(Tabla46[[#This Row],[ID RIESGO]]="","",IF(Tabla46[[#This Row],[DESCRIPCION DEL CONTROL]]="",0,15))</f>
        <v/>
      </c>
      <c r="O260" s="169" t="str">
        <f>IF(Tabla46[[#This Row],[ID RIESGO]]="","",IF(Tabla46[[#This Row],[RESPONSABLE DEL CONTROL (CARGO)]]="",0,20))</f>
        <v/>
      </c>
      <c r="P260" s="345">
        <f>IF(Tabla46[[#This Row],[PERIODICIDAD DE EJECUCIÓN DEL CONTROL]]="",0,20)</f>
        <v>0</v>
      </c>
      <c r="Q26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0" s="345" t="str">
        <f>IF(ISTEXT(Tabla46[[#This Row],[VALOR EVALUACION DISENO]]),"",IF(Tabla46[[#This Row],[VALOR EVALUACION DISENO]]&gt;96,DATOS!$AV$21,IF(Tabla46[[#This Row],[VALOR EVALUACION DISENO]]&gt;=86,DATOS!$AV$22,DATOS!$AV$23)))</f>
        <v/>
      </c>
      <c r="S260" s="352"/>
      <c r="T260" s="345" t="str">
        <f>IFERROR(VLOOKUP(Tabla46[[#This Row],[% DE CUMPLIMIENTO DE LA EJECUCION DEL CONTROL]],DATOS!$AS$38:$AT$40,2,0),"")</f>
        <v/>
      </c>
      <c r="U260" s="353" t="str">
        <f>IF(Tabla46[[#This Row],[RESULTADO EVALUACIÓN DEL DISEÑO DEL CONTROL]]="","",SUMIFS(DATOS!$AT$49:$AT$57,DATOS!$AR$49:$AR$57,Tabla46[[#This Row],[RESULTADO EVALUACIÓN DEL DISEÑO DEL CONTROL]],DATOS!$AS$49:$AS$57,Tabla46[[#This Row],[RESULTADO EVALUACION DE LA EJECUCION]]))</f>
        <v/>
      </c>
    </row>
    <row r="261" spans="1:21" ht="15" customHeight="1" x14ac:dyDescent="0.25">
      <c r="A261" s="3"/>
      <c r="B261" s="2"/>
      <c r="C261" s="2"/>
      <c r="D261" s="72"/>
      <c r="E261" s="4"/>
      <c r="F261" s="345"/>
      <c r="G261" s="352" t="str">
        <f>IFERROR(VLOOKUP(Tabla46[[#This Row],[ID RIESGO]],'1. IDENTIFICACION DEL RIESGO'!$AB$27:$AL$38,11,0),"")</f>
        <v/>
      </c>
      <c r="H261" s="173"/>
      <c r="I261" s="173"/>
      <c r="J261" s="173"/>
      <c r="K261" s="173"/>
      <c r="L261" s="175"/>
      <c r="M261" s="175"/>
      <c r="N261" s="173" t="str">
        <f>IF(Tabla46[[#This Row],[ID RIESGO]]="","",IF(Tabla46[[#This Row],[DESCRIPCION DEL CONTROL]]="",0,15))</f>
        <v/>
      </c>
      <c r="O261" s="169" t="str">
        <f>IF(Tabla46[[#This Row],[ID RIESGO]]="","",IF(Tabla46[[#This Row],[RESPONSABLE DEL CONTROL (CARGO)]]="",0,20))</f>
        <v/>
      </c>
      <c r="P261" s="345">
        <f>IF(Tabla46[[#This Row],[PERIODICIDAD DE EJECUCIÓN DEL CONTROL]]="",0,20)</f>
        <v>0</v>
      </c>
      <c r="Q26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1" s="345" t="str">
        <f>IF(ISTEXT(Tabla46[[#This Row],[VALOR EVALUACION DISENO]]),"",IF(Tabla46[[#This Row],[VALOR EVALUACION DISENO]]&gt;96,DATOS!$AV$21,IF(Tabla46[[#This Row],[VALOR EVALUACION DISENO]]&gt;=86,DATOS!$AV$22,DATOS!$AV$23)))</f>
        <v/>
      </c>
      <c r="S261" s="352"/>
      <c r="T261" s="345" t="str">
        <f>IFERROR(VLOOKUP(Tabla46[[#This Row],[% DE CUMPLIMIENTO DE LA EJECUCION DEL CONTROL]],DATOS!$AS$38:$AT$40,2,0),"")</f>
        <v/>
      </c>
      <c r="U261" s="353" t="str">
        <f>IF(Tabla46[[#This Row],[RESULTADO EVALUACIÓN DEL DISEÑO DEL CONTROL]]="","",SUMIFS(DATOS!$AT$49:$AT$57,DATOS!$AR$49:$AR$57,Tabla46[[#This Row],[RESULTADO EVALUACIÓN DEL DISEÑO DEL CONTROL]],DATOS!$AS$49:$AS$57,Tabla46[[#This Row],[RESULTADO EVALUACION DE LA EJECUCION]]))</f>
        <v/>
      </c>
    </row>
    <row r="262" spans="1:21" ht="15" customHeight="1" x14ac:dyDescent="0.25">
      <c r="A262" s="3"/>
      <c r="B262" s="2"/>
      <c r="C262" s="2"/>
      <c r="D262" s="72"/>
      <c r="E262" s="4"/>
      <c r="F262" s="345"/>
      <c r="G262" s="352" t="str">
        <f>IFERROR(VLOOKUP(Tabla46[[#This Row],[ID RIESGO]],'1. IDENTIFICACION DEL RIESGO'!$AB$27:$AL$38,11,0),"")</f>
        <v/>
      </c>
      <c r="H262" s="173"/>
      <c r="I262" s="173"/>
      <c r="J262" s="173"/>
      <c r="K262" s="173"/>
      <c r="L262" s="175"/>
      <c r="M262" s="175"/>
      <c r="N262" s="173" t="str">
        <f>IF(Tabla46[[#This Row],[ID RIESGO]]="","",IF(Tabla46[[#This Row],[DESCRIPCION DEL CONTROL]]="",0,15))</f>
        <v/>
      </c>
      <c r="O262" s="169" t="str">
        <f>IF(Tabla46[[#This Row],[ID RIESGO]]="","",IF(Tabla46[[#This Row],[RESPONSABLE DEL CONTROL (CARGO)]]="",0,20))</f>
        <v/>
      </c>
      <c r="P262" s="345">
        <f>IF(Tabla46[[#This Row],[PERIODICIDAD DE EJECUCIÓN DEL CONTROL]]="",0,20)</f>
        <v>0</v>
      </c>
      <c r="Q26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2" s="345" t="str">
        <f>IF(ISTEXT(Tabla46[[#This Row],[VALOR EVALUACION DISENO]]),"",IF(Tabla46[[#This Row],[VALOR EVALUACION DISENO]]&gt;96,DATOS!$AV$21,IF(Tabla46[[#This Row],[VALOR EVALUACION DISENO]]&gt;=86,DATOS!$AV$22,DATOS!$AV$23)))</f>
        <v/>
      </c>
      <c r="S262" s="352"/>
      <c r="T262" s="345" t="str">
        <f>IFERROR(VLOOKUP(Tabla46[[#This Row],[% DE CUMPLIMIENTO DE LA EJECUCION DEL CONTROL]],DATOS!$AS$38:$AT$40,2,0),"")</f>
        <v/>
      </c>
      <c r="U262" s="353" t="str">
        <f>IF(Tabla46[[#This Row],[RESULTADO EVALUACIÓN DEL DISEÑO DEL CONTROL]]="","",SUMIFS(DATOS!$AT$49:$AT$57,DATOS!$AR$49:$AR$57,Tabla46[[#This Row],[RESULTADO EVALUACIÓN DEL DISEÑO DEL CONTROL]],DATOS!$AS$49:$AS$57,Tabla46[[#This Row],[RESULTADO EVALUACION DE LA EJECUCION]]))</f>
        <v/>
      </c>
    </row>
    <row r="263" spans="1:21" ht="15" customHeight="1" x14ac:dyDescent="0.25">
      <c r="A263" s="3"/>
      <c r="B263" s="2"/>
      <c r="C263" s="2"/>
      <c r="D263" s="72"/>
      <c r="E263" s="4"/>
      <c r="F263" s="345"/>
      <c r="G263" s="352" t="str">
        <f>IFERROR(VLOOKUP(Tabla46[[#This Row],[ID RIESGO]],'1. IDENTIFICACION DEL RIESGO'!$AB$27:$AL$38,11,0),"")</f>
        <v/>
      </c>
      <c r="H263" s="173"/>
      <c r="I263" s="173"/>
      <c r="J263" s="173"/>
      <c r="K263" s="173"/>
      <c r="L263" s="175"/>
      <c r="M263" s="175"/>
      <c r="N263" s="173" t="str">
        <f>IF(Tabla46[[#This Row],[ID RIESGO]]="","",IF(Tabla46[[#This Row],[DESCRIPCION DEL CONTROL]]="",0,15))</f>
        <v/>
      </c>
      <c r="O263" s="169" t="str">
        <f>IF(Tabla46[[#This Row],[ID RIESGO]]="","",IF(Tabla46[[#This Row],[RESPONSABLE DEL CONTROL (CARGO)]]="",0,20))</f>
        <v/>
      </c>
      <c r="P263" s="345">
        <f>IF(Tabla46[[#This Row],[PERIODICIDAD DE EJECUCIÓN DEL CONTROL]]="",0,20)</f>
        <v>0</v>
      </c>
      <c r="Q26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3" s="345" t="str">
        <f>IF(ISTEXT(Tabla46[[#This Row],[VALOR EVALUACION DISENO]]),"",IF(Tabla46[[#This Row],[VALOR EVALUACION DISENO]]&gt;96,DATOS!$AV$21,IF(Tabla46[[#This Row],[VALOR EVALUACION DISENO]]&gt;=86,DATOS!$AV$22,DATOS!$AV$23)))</f>
        <v/>
      </c>
      <c r="S263" s="352"/>
      <c r="T263" s="345" t="str">
        <f>IFERROR(VLOOKUP(Tabla46[[#This Row],[% DE CUMPLIMIENTO DE LA EJECUCION DEL CONTROL]],DATOS!$AS$38:$AT$40,2,0),"")</f>
        <v/>
      </c>
      <c r="U263" s="353" t="str">
        <f>IF(Tabla46[[#This Row],[RESULTADO EVALUACIÓN DEL DISEÑO DEL CONTROL]]="","",SUMIFS(DATOS!$AT$49:$AT$57,DATOS!$AR$49:$AR$57,Tabla46[[#This Row],[RESULTADO EVALUACIÓN DEL DISEÑO DEL CONTROL]],DATOS!$AS$49:$AS$57,Tabla46[[#This Row],[RESULTADO EVALUACION DE LA EJECUCION]]))</f>
        <v/>
      </c>
    </row>
    <row r="264" spans="1:21" ht="15" customHeight="1" x14ac:dyDescent="0.25">
      <c r="A264" s="3"/>
      <c r="B264" s="2"/>
      <c r="C264" s="2"/>
      <c r="D264" s="72"/>
      <c r="E264" s="4"/>
      <c r="F264" s="345"/>
      <c r="G264" s="352" t="str">
        <f>IFERROR(VLOOKUP(Tabla46[[#This Row],[ID RIESGO]],'1. IDENTIFICACION DEL RIESGO'!$AB$27:$AL$38,11,0),"")</f>
        <v/>
      </c>
      <c r="H264" s="173"/>
      <c r="I264" s="173"/>
      <c r="J264" s="173"/>
      <c r="K264" s="173"/>
      <c r="L264" s="175"/>
      <c r="M264" s="175"/>
      <c r="N264" s="173" t="str">
        <f>IF(Tabla46[[#This Row],[ID RIESGO]]="","",IF(Tabla46[[#This Row],[DESCRIPCION DEL CONTROL]]="",0,15))</f>
        <v/>
      </c>
      <c r="O264" s="169" t="str">
        <f>IF(Tabla46[[#This Row],[ID RIESGO]]="","",IF(Tabla46[[#This Row],[RESPONSABLE DEL CONTROL (CARGO)]]="",0,20))</f>
        <v/>
      </c>
      <c r="P264" s="345">
        <f>IF(Tabla46[[#This Row],[PERIODICIDAD DE EJECUCIÓN DEL CONTROL]]="",0,20)</f>
        <v>0</v>
      </c>
      <c r="Q26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4" s="345" t="str">
        <f>IF(ISTEXT(Tabla46[[#This Row],[VALOR EVALUACION DISENO]]),"",IF(Tabla46[[#This Row],[VALOR EVALUACION DISENO]]&gt;96,DATOS!$AV$21,IF(Tabla46[[#This Row],[VALOR EVALUACION DISENO]]&gt;=86,DATOS!$AV$22,DATOS!$AV$23)))</f>
        <v/>
      </c>
      <c r="S264" s="352"/>
      <c r="T264" s="345" t="str">
        <f>IFERROR(VLOOKUP(Tabla46[[#This Row],[% DE CUMPLIMIENTO DE LA EJECUCION DEL CONTROL]],DATOS!$AS$38:$AT$40,2,0),"")</f>
        <v/>
      </c>
      <c r="U264" s="353" t="str">
        <f>IF(Tabla46[[#This Row],[RESULTADO EVALUACIÓN DEL DISEÑO DEL CONTROL]]="","",SUMIFS(DATOS!$AT$49:$AT$57,DATOS!$AR$49:$AR$57,Tabla46[[#This Row],[RESULTADO EVALUACIÓN DEL DISEÑO DEL CONTROL]],DATOS!$AS$49:$AS$57,Tabla46[[#This Row],[RESULTADO EVALUACION DE LA EJECUCION]]))</f>
        <v/>
      </c>
    </row>
    <row r="265" spans="1:21" ht="15" customHeight="1" x14ac:dyDescent="0.25">
      <c r="A265" s="3"/>
      <c r="B265" s="2"/>
      <c r="C265" s="2"/>
      <c r="D265" s="72"/>
      <c r="E265" s="4"/>
      <c r="F265" s="345"/>
      <c r="G265" s="352" t="str">
        <f>IFERROR(VLOOKUP(Tabla46[[#This Row],[ID RIESGO]],'1. IDENTIFICACION DEL RIESGO'!$AB$27:$AL$38,11,0),"")</f>
        <v/>
      </c>
      <c r="H265" s="173"/>
      <c r="I265" s="173"/>
      <c r="J265" s="173"/>
      <c r="K265" s="173"/>
      <c r="L265" s="175"/>
      <c r="M265" s="175"/>
      <c r="N265" s="173" t="str">
        <f>IF(Tabla46[[#This Row],[ID RIESGO]]="","",IF(Tabla46[[#This Row],[DESCRIPCION DEL CONTROL]]="",0,15))</f>
        <v/>
      </c>
      <c r="O265" s="169" t="str">
        <f>IF(Tabla46[[#This Row],[ID RIESGO]]="","",IF(Tabla46[[#This Row],[RESPONSABLE DEL CONTROL (CARGO)]]="",0,20))</f>
        <v/>
      </c>
      <c r="P265" s="345">
        <f>IF(Tabla46[[#This Row],[PERIODICIDAD DE EJECUCIÓN DEL CONTROL]]="",0,20)</f>
        <v>0</v>
      </c>
      <c r="Q26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5" s="345" t="str">
        <f>IF(ISTEXT(Tabla46[[#This Row],[VALOR EVALUACION DISENO]]),"",IF(Tabla46[[#This Row],[VALOR EVALUACION DISENO]]&gt;96,DATOS!$AV$21,IF(Tabla46[[#This Row],[VALOR EVALUACION DISENO]]&gt;=86,DATOS!$AV$22,DATOS!$AV$23)))</f>
        <v/>
      </c>
      <c r="S265" s="352"/>
      <c r="T265" s="345" t="str">
        <f>IFERROR(VLOOKUP(Tabla46[[#This Row],[% DE CUMPLIMIENTO DE LA EJECUCION DEL CONTROL]],DATOS!$AS$38:$AT$40,2,0),"")</f>
        <v/>
      </c>
      <c r="U265" s="353" t="str">
        <f>IF(Tabla46[[#This Row],[RESULTADO EVALUACIÓN DEL DISEÑO DEL CONTROL]]="","",SUMIFS(DATOS!$AT$49:$AT$57,DATOS!$AR$49:$AR$57,Tabla46[[#This Row],[RESULTADO EVALUACIÓN DEL DISEÑO DEL CONTROL]],DATOS!$AS$49:$AS$57,Tabla46[[#This Row],[RESULTADO EVALUACION DE LA EJECUCION]]))</f>
        <v/>
      </c>
    </row>
    <row r="266" spans="1:21" ht="15" customHeight="1" x14ac:dyDescent="0.25">
      <c r="A266" s="3"/>
      <c r="B266" s="2"/>
      <c r="C266" s="2"/>
      <c r="D266" s="72"/>
      <c r="E266" s="4"/>
      <c r="F266" s="345"/>
      <c r="G266" s="352" t="str">
        <f>IFERROR(VLOOKUP(Tabla46[[#This Row],[ID RIESGO]],'1. IDENTIFICACION DEL RIESGO'!$AB$27:$AL$38,11,0),"")</f>
        <v/>
      </c>
      <c r="H266" s="173"/>
      <c r="I266" s="173"/>
      <c r="J266" s="173"/>
      <c r="K266" s="173"/>
      <c r="L266" s="175"/>
      <c r="M266" s="175"/>
      <c r="N266" s="173" t="str">
        <f>IF(Tabla46[[#This Row],[ID RIESGO]]="","",IF(Tabla46[[#This Row],[DESCRIPCION DEL CONTROL]]="",0,15))</f>
        <v/>
      </c>
      <c r="O266" s="169" t="str">
        <f>IF(Tabla46[[#This Row],[ID RIESGO]]="","",IF(Tabla46[[#This Row],[RESPONSABLE DEL CONTROL (CARGO)]]="",0,20))</f>
        <v/>
      </c>
      <c r="P266" s="345">
        <f>IF(Tabla46[[#This Row],[PERIODICIDAD DE EJECUCIÓN DEL CONTROL]]="",0,20)</f>
        <v>0</v>
      </c>
      <c r="Q26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6" s="345" t="str">
        <f>IF(ISTEXT(Tabla46[[#This Row],[VALOR EVALUACION DISENO]]),"",IF(Tabla46[[#This Row],[VALOR EVALUACION DISENO]]&gt;96,DATOS!$AV$21,IF(Tabla46[[#This Row],[VALOR EVALUACION DISENO]]&gt;=86,DATOS!$AV$22,DATOS!$AV$23)))</f>
        <v/>
      </c>
      <c r="S266" s="352"/>
      <c r="T266" s="345" t="str">
        <f>IFERROR(VLOOKUP(Tabla46[[#This Row],[% DE CUMPLIMIENTO DE LA EJECUCION DEL CONTROL]],DATOS!$AS$38:$AT$40,2,0),"")</f>
        <v/>
      </c>
      <c r="U266" s="353" t="str">
        <f>IF(Tabla46[[#This Row],[RESULTADO EVALUACIÓN DEL DISEÑO DEL CONTROL]]="","",SUMIFS(DATOS!$AT$49:$AT$57,DATOS!$AR$49:$AR$57,Tabla46[[#This Row],[RESULTADO EVALUACIÓN DEL DISEÑO DEL CONTROL]],DATOS!$AS$49:$AS$57,Tabla46[[#This Row],[RESULTADO EVALUACION DE LA EJECUCION]]))</f>
        <v/>
      </c>
    </row>
    <row r="267" spans="1:21" ht="15" customHeight="1" x14ac:dyDescent="0.25">
      <c r="A267" s="3"/>
      <c r="B267" s="2"/>
      <c r="C267" s="2"/>
      <c r="D267" s="72"/>
      <c r="E267" s="4"/>
      <c r="F267" s="345"/>
      <c r="G267" s="352" t="str">
        <f>IFERROR(VLOOKUP(Tabla46[[#This Row],[ID RIESGO]],'1. IDENTIFICACION DEL RIESGO'!$AB$27:$AL$38,11,0),"")</f>
        <v/>
      </c>
      <c r="H267" s="173"/>
      <c r="I267" s="173"/>
      <c r="J267" s="173"/>
      <c r="K267" s="173"/>
      <c r="L267" s="175"/>
      <c r="M267" s="175"/>
      <c r="N267" s="173" t="str">
        <f>IF(Tabla46[[#This Row],[ID RIESGO]]="","",IF(Tabla46[[#This Row],[DESCRIPCION DEL CONTROL]]="",0,15))</f>
        <v/>
      </c>
      <c r="O267" s="169" t="str">
        <f>IF(Tabla46[[#This Row],[ID RIESGO]]="","",IF(Tabla46[[#This Row],[RESPONSABLE DEL CONTROL (CARGO)]]="",0,20))</f>
        <v/>
      </c>
      <c r="P267" s="345">
        <f>IF(Tabla46[[#This Row],[PERIODICIDAD DE EJECUCIÓN DEL CONTROL]]="",0,20)</f>
        <v>0</v>
      </c>
      <c r="Q26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7" s="345" t="str">
        <f>IF(ISTEXT(Tabla46[[#This Row],[VALOR EVALUACION DISENO]]),"",IF(Tabla46[[#This Row],[VALOR EVALUACION DISENO]]&gt;96,DATOS!$AV$21,IF(Tabla46[[#This Row],[VALOR EVALUACION DISENO]]&gt;=86,DATOS!$AV$22,DATOS!$AV$23)))</f>
        <v/>
      </c>
      <c r="S267" s="352"/>
      <c r="T267" s="345" t="str">
        <f>IFERROR(VLOOKUP(Tabla46[[#This Row],[% DE CUMPLIMIENTO DE LA EJECUCION DEL CONTROL]],DATOS!$AS$38:$AT$40,2,0),"")</f>
        <v/>
      </c>
      <c r="U267" s="353" t="str">
        <f>IF(Tabla46[[#This Row],[RESULTADO EVALUACIÓN DEL DISEÑO DEL CONTROL]]="","",SUMIFS(DATOS!$AT$49:$AT$57,DATOS!$AR$49:$AR$57,Tabla46[[#This Row],[RESULTADO EVALUACIÓN DEL DISEÑO DEL CONTROL]],DATOS!$AS$49:$AS$57,Tabla46[[#This Row],[RESULTADO EVALUACION DE LA EJECUCION]]))</f>
        <v/>
      </c>
    </row>
    <row r="268" spans="1:21" ht="15" customHeight="1" x14ac:dyDescent="0.25">
      <c r="A268" s="3"/>
      <c r="B268" s="2"/>
      <c r="C268" s="2"/>
      <c r="D268" s="72"/>
      <c r="E268" s="4"/>
      <c r="F268" s="345"/>
      <c r="G268" s="352" t="str">
        <f>IFERROR(VLOOKUP(Tabla46[[#This Row],[ID RIESGO]],'1. IDENTIFICACION DEL RIESGO'!$AB$27:$AL$38,11,0),"")</f>
        <v/>
      </c>
      <c r="H268" s="173"/>
      <c r="I268" s="173"/>
      <c r="J268" s="173"/>
      <c r="K268" s="173"/>
      <c r="L268" s="175"/>
      <c r="M268" s="175"/>
      <c r="N268" s="173" t="str">
        <f>IF(Tabla46[[#This Row],[ID RIESGO]]="","",IF(Tabla46[[#This Row],[DESCRIPCION DEL CONTROL]]="",0,15))</f>
        <v/>
      </c>
      <c r="O268" s="169" t="str">
        <f>IF(Tabla46[[#This Row],[ID RIESGO]]="","",IF(Tabla46[[#This Row],[RESPONSABLE DEL CONTROL (CARGO)]]="",0,20))</f>
        <v/>
      </c>
      <c r="P268" s="345">
        <f>IF(Tabla46[[#This Row],[PERIODICIDAD DE EJECUCIÓN DEL CONTROL]]="",0,20)</f>
        <v>0</v>
      </c>
      <c r="Q26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8" s="345" t="str">
        <f>IF(ISTEXT(Tabla46[[#This Row],[VALOR EVALUACION DISENO]]),"",IF(Tabla46[[#This Row],[VALOR EVALUACION DISENO]]&gt;96,DATOS!$AV$21,IF(Tabla46[[#This Row],[VALOR EVALUACION DISENO]]&gt;=86,DATOS!$AV$22,DATOS!$AV$23)))</f>
        <v/>
      </c>
      <c r="S268" s="352"/>
      <c r="T268" s="345" t="str">
        <f>IFERROR(VLOOKUP(Tabla46[[#This Row],[% DE CUMPLIMIENTO DE LA EJECUCION DEL CONTROL]],DATOS!$AS$38:$AT$40,2,0),"")</f>
        <v/>
      </c>
      <c r="U268" s="353" t="str">
        <f>IF(Tabla46[[#This Row],[RESULTADO EVALUACIÓN DEL DISEÑO DEL CONTROL]]="","",SUMIFS(DATOS!$AT$49:$AT$57,DATOS!$AR$49:$AR$57,Tabla46[[#This Row],[RESULTADO EVALUACIÓN DEL DISEÑO DEL CONTROL]],DATOS!$AS$49:$AS$57,Tabla46[[#This Row],[RESULTADO EVALUACION DE LA EJECUCION]]))</f>
        <v/>
      </c>
    </row>
    <row r="269" spans="1:21" ht="15" customHeight="1" x14ac:dyDescent="0.25">
      <c r="A269" s="3"/>
      <c r="B269" s="2"/>
      <c r="C269" s="2"/>
      <c r="D269" s="72"/>
      <c r="E269" s="4"/>
      <c r="F269" s="345"/>
      <c r="G269" s="352" t="str">
        <f>IFERROR(VLOOKUP(Tabla46[[#This Row],[ID RIESGO]],'1. IDENTIFICACION DEL RIESGO'!$AB$27:$AL$38,11,0),"")</f>
        <v/>
      </c>
      <c r="H269" s="173"/>
      <c r="I269" s="173"/>
      <c r="J269" s="173"/>
      <c r="K269" s="173"/>
      <c r="L269" s="175"/>
      <c r="M269" s="175"/>
      <c r="N269" s="173" t="str">
        <f>IF(Tabla46[[#This Row],[ID RIESGO]]="","",IF(Tabla46[[#This Row],[DESCRIPCION DEL CONTROL]]="",0,15))</f>
        <v/>
      </c>
      <c r="O269" s="169" t="str">
        <f>IF(Tabla46[[#This Row],[ID RIESGO]]="","",IF(Tabla46[[#This Row],[RESPONSABLE DEL CONTROL (CARGO)]]="",0,20))</f>
        <v/>
      </c>
      <c r="P269" s="345">
        <f>IF(Tabla46[[#This Row],[PERIODICIDAD DE EJECUCIÓN DEL CONTROL]]="",0,20)</f>
        <v>0</v>
      </c>
      <c r="Q26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9" s="345" t="str">
        <f>IF(ISTEXT(Tabla46[[#This Row],[VALOR EVALUACION DISENO]]),"",IF(Tabla46[[#This Row],[VALOR EVALUACION DISENO]]&gt;96,DATOS!$AV$21,IF(Tabla46[[#This Row],[VALOR EVALUACION DISENO]]&gt;=86,DATOS!$AV$22,DATOS!$AV$23)))</f>
        <v/>
      </c>
      <c r="S269" s="352"/>
      <c r="T269" s="345" t="str">
        <f>IFERROR(VLOOKUP(Tabla46[[#This Row],[% DE CUMPLIMIENTO DE LA EJECUCION DEL CONTROL]],DATOS!$AS$38:$AT$40,2,0),"")</f>
        <v/>
      </c>
      <c r="U269" s="353" t="str">
        <f>IF(Tabla46[[#This Row],[RESULTADO EVALUACIÓN DEL DISEÑO DEL CONTROL]]="","",SUMIFS(DATOS!$AT$49:$AT$57,DATOS!$AR$49:$AR$57,Tabla46[[#This Row],[RESULTADO EVALUACIÓN DEL DISEÑO DEL CONTROL]],DATOS!$AS$49:$AS$57,Tabla46[[#This Row],[RESULTADO EVALUACION DE LA EJECUCION]]))</f>
        <v/>
      </c>
    </row>
    <row r="270" spans="1:21" ht="15" customHeight="1" x14ac:dyDescent="0.25">
      <c r="A270" s="3"/>
      <c r="B270" s="2"/>
      <c r="C270" s="2"/>
      <c r="D270" s="72"/>
      <c r="E270" s="4"/>
      <c r="F270" s="345"/>
      <c r="G270" s="352" t="str">
        <f>IFERROR(VLOOKUP(Tabla46[[#This Row],[ID RIESGO]],'1. IDENTIFICACION DEL RIESGO'!$AB$27:$AL$38,11,0),"")</f>
        <v/>
      </c>
      <c r="H270" s="173"/>
      <c r="I270" s="173"/>
      <c r="J270" s="173"/>
      <c r="K270" s="173"/>
      <c r="L270" s="175"/>
      <c r="M270" s="175"/>
      <c r="N270" s="173" t="str">
        <f>IF(Tabla46[[#This Row],[ID RIESGO]]="","",IF(Tabla46[[#This Row],[DESCRIPCION DEL CONTROL]]="",0,15))</f>
        <v/>
      </c>
      <c r="O270" s="169" t="str">
        <f>IF(Tabla46[[#This Row],[ID RIESGO]]="","",IF(Tabla46[[#This Row],[RESPONSABLE DEL CONTROL (CARGO)]]="",0,20))</f>
        <v/>
      </c>
      <c r="P270" s="345">
        <f>IF(Tabla46[[#This Row],[PERIODICIDAD DE EJECUCIÓN DEL CONTROL]]="",0,20)</f>
        <v>0</v>
      </c>
      <c r="Q27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0" s="345" t="str">
        <f>IF(ISTEXT(Tabla46[[#This Row],[VALOR EVALUACION DISENO]]),"",IF(Tabla46[[#This Row],[VALOR EVALUACION DISENO]]&gt;96,DATOS!$AV$21,IF(Tabla46[[#This Row],[VALOR EVALUACION DISENO]]&gt;=86,DATOS!$AV$22,DATOS!$AV$23)))</f>
        <v/>
      </c>
      <c r="S270" s="352"/>
      <c r="T270" s="345" t="str">
        <f>IFERROR(VLOOKUP(Tabla46[[#This Row],[% DE CUMPLIMIENTO DE LA EJECUCION DEL CONTROL]],DATOS!$AS$38:$AT$40,2,0),"")</f>
        <v/>
      </c>
      <c r="U270" s="353" t="str">
        <f>IF(Tabla46[[#This Row],[RESULTADO EVALUACIÓN DEL DISEÑO DEL CONTROL]]="","",SUMIFS(DATOS!$AT$49:$AT$57,DATOS!$AR$49:$AR$57,Tabla46[[#This Row],[RESULTADO EVALUACIÓN DEL DISEÑO DEL CONTROL]],DATOS!$AS$49:$AS$57,Tabla46[[#This Row],[RESULTADO EVALUACION DE LA EJECUCION]]))</f>
        <v/>
      </c>
    </row>
    <row r="271" spans="1:21" ht="15" customHeight="1" x14ac:dyDescent="0.25">
      <c r="A271" s="3"/>
      <c r="B271" s="2"/>
      <c r="C271" s="2"/>
      <c r="D271" s="72"/>
      <c r="E271" s="4"/>
      <c r="F271" s="345"/>
      <c r="G271" s="352" t="str">
        <f>IFERROR(VLOOKUP(Tabla46[[#This Row],[ID RIESGO]],'1. IDENTIFICACION DEL RIESGO'!$AB$27:$AL$38,11,0),"")</f>
        <v/>
      </c>
      <c r="H271" s="173"/>
      <c r="I271" s="173"/>
      <c r="J271" s="173"/>
      <c r="K271" s="173"/>
      <c r="L271" s="175"/>
      <c r="M271" s="175"/>
      <c r="N271" s="173" t="str">
        <f>IF(Tabla46[[#This Row],[ID RIESGO]]="","",IF(Tabla46[[#This Row],[DESCRIPCION DEL CONTROL]]="",0,15))</f>
        <v/>
      </c>
      <c r="O271" s="169" t="str">
        <f>IF(Tabla46[[#This Row],[ID RIESGO]]="","",IF(Tabla46[[#This Row],[RESPONSABLE DEL CONTROL (CARGO)]]="",0,20))</f>
        <v/>
      </c>
      <c r="P271" s="345">
        <f>IF(Tabla46[[#This Row],[PERIODICIDAD DE EJECUCIÓN DEL CONTROL]]="",0,20)</f>
        <v>0</v>
      </c>
      <c r="Q27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1" s="345" t="str">
        <f>IF(ISTEXT(Tabla46[[#This Row],[VALOR EVALUACION DISENO]]),"",IF(Tabla46[[#This Row],[VALOR EVALUACION DISENO]]&gt;96,DATOS!$AV$21,IF(Tabla46[[#This Row],[VALOR EVALUACION DISENO]]&gt;=86,DATOS!$AV$22,DATOS!$AV$23)))</f>
        <v/>
      </c>
      <c r="S271" s="352"/>
      <c r="T271" s="345" t="str">
        <f>IFERROR(VLOOKUP(Tabla46[[#This Row],[% DE CUMPLIMIENTO DE LA EJECUCION DEL CONTROL]],DATOS!$AS$38:$AT$40,2,0),"")</f>
        <v/>
      </c>
      <c r="U271" s="353" t="str">
        <f>IF(Tabla46[[#This Row],[RESULTADO EVALUACIÓN DEL DISEÑO DEL CONTROL]]="","",SUMIFS(DATOS!$AT$49:$AT$57,DATOS!$AR$49:$AR$57,Tabla46[[#This Row],[RESULTADO EVALUACIÓN DEL DISEÑO DEL CONTROL]],DATOS!$AS$49:$AS$57,Tabla46[[#This Row],[RESULTADO EVALUACION DE LA EJECUCION]]))</f>
        <v/>
      </c>
    </row>
    <row r="272" spans="1:21" ht="15" customHeight="1" x14ac:dyDescent="0.25">
      <c r="A272" s="3"/>
      <c r="B272" s="2"/>
      <c r="C272" s="2"/>
      <c r="D272" s="72"/>
      <c r="E272" s="4"/>
      <c r="F272" s="345"/>
      <c r="G272" s="352" t="str">
        <f>IFERROR(VLOOKUP(Tabla46[[#This Row],[ID RIESGO]],'1. IDENTIFICACION DEL RIESGO'!$AB$27:$AL$38,11,0),"")</f>
        <v/>
      </c>
      <c r="H272" s="173"/>
      <c r="I272" s="173"/>
      <c r="J272" s="173"/>
      <c r="K272" s="173"/>
      <c r="L272" s="175"/>
      <c r="M272" s="175"/>
      <c r="N272" s="173" t="str">
        <f>IF(Tabla46[[#This Row],[ID RIESGO]]="","",IF(Tabla46[[#This Row],[DESCRIPCION DEL CONTROL]]="",0,15))</f>
        <v/>
      </c>
      <c r="O272" s="169" t="str">
        <f>IF(Tabla46[[#This Row],[ID RIESGO]]="","",IF(Tabla46[[#This Row],[RESPONSABLE DEL CONTROL (CARGO)]]="",0,20))</f>
        <v/>
      </c>
      <c r="P272" s="345">
        <f>IF(Tabla46[[#This Row],[PERIODICIDAD DE EJECUCIÓN DEL CONTROL]]="",0,20)</f>
        <v>0</v>
      </c>
      <c r="Q27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2" s="345" t="str">
        <f>IF(ISTEXT(Tabla46[[#This Row],[VALOR EVALUACION DISENO]]),"",IF(Tabla46[[#This Row],[VALOR EVALUACION DISENO]]&gt;96,DATOS!$AV$21,IF(Tabla46[[#This Row],[VALOR EVALUACION DISENO]]&gt;=86,DATOS!$AV$22,DATOS!$AV$23)))</f>
        <v/>
      </c>
      <c r="S272" s="352"/>
      <c r="T272" s="345" t="str">
        <f>IFERROR(VLOOKUP(Tabla46[[#This Row],[% DE CUMPLIMIENTO DE LA EJECUCION DEL CONTROL]],DATOS!$AS$38:$AT$40,2,0),"")</f>
        <v/>
      </c>
      <c r="U272" s="353" t="str">
        <f>IF(Tabla46[[#This Row],[RESULTADO EVALUACIÓN DEL DISEÑO DEL CONTROL]]="","",SUMIFS(DATOS!$AT$49:$AT$57,DATOS!$AR$49:$AR$57,Tabla46[[#This Row],[RESULTADO EVALUACIÓN DEL DISEÑO DEL CONTROL]],DATOS!$AS$49:$AS$57,Tabla46[[#This Row],[RESULTADO EVALUACION DE LA EJECUCION]]))</f>
        <v/>
      </c>
    </row>
    <row r="273" spans="1:21" ht="15" customHeight="1" x14ac:dyDescent="0.25">
      <c r="A273" s="3"/>
      <c r="B273" s="2"/>
      <c r="C273" s="2"/>
      <c r="D273" s="72"/>
      <c r="E273" s="4"/>
      <c r="F273" s="345"/>
      <c r="G273" s="352" t="str">
        <f>IFERROR(VLOOKUP(Tabla46[[#This Row],[ID RIESGO]],'1. IDENTIFICACION DEL RIESGO'!$AB$27:$AL$38,11,0),"")</f>
        <v/>
      </c>
      <c r="H273" s="173"/>
      <c r="I273" s="173"/>
      <c r="J273" s="173"/>
      <c r="K273" s="173"/>
      <c r="L273" s="175"/>
      <c r="M273" s="175"/>
      <c r="N273" s="173" t="str">
        <f>IF(Tabla46[[#This Row],[ID RIESGO]]="","",IF(Tabla46[[#This Row],[DESCRIPCION DEL CONTROL]]="",0,15))</f>
        <v/>
      </c>
      <c r="O273" s="169" t="str">
        <f>IF(Tabla46[[#This Row],[ID RIESGO]]="","",IF(Tabla46[[#This Row],[RESPONSABLE DEL CONTROL (CARGO)]]="",0,20))</f>
        <v/>
      </c>
      <c r="P273" s="345">
        <f>IF(Tabla46[[#This Row],[PERIODICIDAD DE EJECUCIÓN DEL CONTROL]]="",0,20)</f>
        <v>0</v>
      </c>
      <c r="Q27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3" s="345" t="str">
        <f>IF(ISTEXT(Tabla46[[#This Row],[VALOR EVALUACION DISENO]]),"",IF(Tabla46[[#This Row],[VALOR EVALUACION DISENO]]&gt;96,DATOS!$AV$21,IF(Tabla46[[#This Row],[VALOR EVALUACION DISENO]]&gt;=86,DATOS!$AV$22,DATOS!$AV$23)))</f>
        <v/>
      </c>
      <c r="S273" s="352"/>
      <c r="T273" s="345" t="str">
        <f>IFERROR(VLOOKUP(Tabla46[[#This Row],[% DE CUMPLIMIENTO DE LA EJECUCION DEL CONTROL]],DATOS!$AS$38:$AT$40,2,0),"")</f>
        <v/>
      </c>
      <c r="U273" s="353" t="str">
        <f>IF(Tabla46[[#This Row],[RESULTADO EVALUACIÓN DEL DISEÑO DEL CONTROL]]="","",SUMIFS(DATOS!$AT$49:$AT$57,DATOS!$AR$49:$AR$57,Tabla46[[#This Row],[RESULTADO EVALUACIÓN DEL DISEÑO DEL CONTROL]],DATOS!$AS$49:$AS$57,Tabla46[[#This Row],[RESULTADO EVALUACION DE LA EJECUCION]]))</f>
        <v/>
      </c>
    </row>
    <row r="274" spans="1:21" ht="15" customHeight="1" x14ac:dyDescent="0.25">
      <c r="A274" s="3"/>
      <c r="B274" s="2"/>
      <c r="C274" s="2"/>
      <c r="D274" s="72"/>
      <c r="E274" s="4"/>
      <c r="F274" s="345"/>
      <c r="G274" s="352" t="str">
        <f>IFERROR(VLOOKUP(Tabla46[[#This Row],[ID RIESGO]],'1. IDENTIFICACION DEL RIESGO'!$AB$27:$AL$38,11,0),"")</f>
        <v/>
      </c>
      <c r="H274" s="173"/>
      <c r="I274" s="173"/>
      <c r="J274" s="173"/>
      <c r="K274" s="173"/>
      <c r="L274" s="175"/>
      <c r="M274" s="175"/>
      <c r="N274" s="173" t="str">
        <f>IF(Tabla46[[#This Row],[ID RIESGO]]="","",IF(Tabla46[[#This Row],[DESCRIPCION DEL CONTROL]]="",0,15))</f>
        <v/>
      </c>
      <c r="O274" s="169" t="str">
        <f>IF(Tabla46[[#This Row],[ID RIESGO]]="","",IF(Tabla46[[#This Row],[RESPONSABLE DEL CONTROL (CARGO)]]="",0,20))</f>
        <v/>
      </c>
      <c r="P274" s="345">
        <f>IF(Tabla46[[#This Row],[PERIODICIDAD DE EJECUCIÓN DEL CONTROL]]="",0,20)</f>
        <v>0</v>
      </c>
      <c r="Q27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4" s="345" t="str">
        <f>IF(ISTEXT(Tabla46[[#This Row],[VALOR EVALUACION DISENO]]),"",IF(Tabla46[[#This Row],[VALOR EVALUACION DISENO]]&gt;96,DATOS!$AV$21,IF(Tabla46[[#This Row],[VALOR EVALUACION DISENO]]&gt;=86,DATOS!$AV$22,DATOS!$AV$23)))</f>
        <v/>
      </c>
      <c r="S274" s="352"/>
      <c r="T274" s="345" t="str">
        <f>IFERROR(VLOOKUP(Tabla46[[#This Row],[% DE CUMPLIMIENTO DE LA EJECUCION DEL CONTROL]],DATOS!$AS$38:$AT$40,2,0),"")</f>
        <v/>
      </c>
      <c r="U274" s="353" t="str">
        <f>IF(Tabla46[[#This Row],[RESULTADO EVALUACIÓN DEL DISEÑO DEL CONTROL]]="","",SUMIFS(DATOS!$AT$49:$AT$57,DATOS!$AR$49:$AR$57,Tabla46[[#This Row],[RESULTADO EVALUACIÓN DEL DISEÑO DEL CONTROL]],DATOS!$AS$49:$AS$57,Tabla46[[#This Row],[RESULTADO EVALUACION DE LA EJECUCION]]))</f>
        <v/>
      </c>
    </row>
    <row r="275" spans="1:21" ht="15" customHeight="1" x14ac:dyDescent="0.25">
      <c r="A275" s="3"/>
      <c r="B275" s="2"/>
      <c r="C275" s="2"/>
      <c r="D275" s="72"/>
      <c r="E275" s="4"/>
      <c r="F275" s="345"/>
      <c r="G275" s="352" t="str">
        <f>IFERROR(VLOOKUP(Tabla46[[#This Row],[ID RIESGO]],'1. IDENTIFICACION DEL RIESGO'!$AB$27:$AL$38,11,0),"")</f>
        <v/>
      </c>
      <c r="H275" s="173"/>
      <c r="I275" s="173"/>
      <c r="J275" s="173"/>
      <c r="K275" s="173"/>
      <c r="L275" s="175"/>
      <c r="M275" s="175"/>
      <c r="N275" s="173" t="str">
        <f>IF(Tabla46[[#This Row],[ID RIESGO]]="","",IF(Tabla46[[#This Row],[DESCRIPCION DEL CONTROL]]="",0,15))</f>
        <v/>
      </c>
      <c r="O275" s="169" t="str">
        <f>IF(Tabla46[[#This Row],[ID RIESGO]]="","",IF(Tabla46[[#This Row],[RESPONSABLE DEL CONTROL (CARGO)]]="",0,20))</f>
        <v/>
      </c>
      <c r="P275" s="345">
        <f>IF(Tabla46[[#This Row],[PERIODICIDAD DE EJECUCIÓN DEL CONTROL]]="",0,20)</f>
        <v>0</v>
      </c>
      <c r="Q27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5" s="345" t="str">
        <f>IF(ISTEXT(Tabla46[[#This Row],[VALOR EVALUACION DISENO]]),"",IF(Tabla46[[#This Row],[VALOR EVALUACION DISENO]]&gt;96,DATOS!$AV$21,IF(Tabla46[[#This Row],[VALOR EVALUACION DISENO]]&gt;=86,DATOS!$AV$22,DATOS!$AV$23)))</f>
        <v/>
      </c>
      <c r="S275" s="352"/>
      <c r="T275" s="345" t="str">
        <f>IFERROR(VLOOKUP(Tabla46[[#This Row],[% DE CUMPLIMIENTO DE LA EJECUCION DEL CONTROL]],DATOS!$AS$38:$AT$40,2,0),"")</f>
        <v/>
      </c>
      <c r="U275" s="353" t="str">
        <f>IF(Tabla46[[#This Row],[RESULTADO EVALUACIÓN DEL DISEÑO DEL CONTROL]]="","",SUMIFS(DATOS!$AT$49:$AT$57,DATOS!$AR$49:$AR$57,Tabla46[[#This Row],[RESULTADO EVALUACIÓN DEL DISEÑO DEL CONTROL]],DATOS!$AS$49:$AS$57,Tabla46[[#This Row],[RESULTADO EVALUACION DE LA EJECUCION]]))</f>
        <v/>
      </c>
    </row>
    <row r="276" spans="1:21" ht="15" customHeight="1" x14ac:dyDescent="0.25">
      <c r="A276" s="3"/>
      <c r="B276" s="2"/>
      <c r="C276" s="2"/>
      <c r="D276" s="72"/>
      <c r="E276" s="4"/>
      <c r="F276" s="345"/>
      <c r="G276" s="352" t="str">
        <f>IFERROR(VLOOKUP(Tabla46[[#This Row],[ID RIESGO]],'1. IDENTIFICACION DEL RIESGO'!$AB$27:$AL$38,11,0),"")</f>
        <v/>
      </c>
      <c r="H276" s="173"/>
      <c r="I276" s="173"/>
      <c r="J276" s="173"/>
      <c r="K276" s="173"/>
      <c r="L276" s="175"/>
      <c r="M276" s="175"/>
      <c r="N276" s="173" t="str">
        <f>IF(Tabla46[[#This Row],[ID RIESGO]]="","",IF(Tabla46[[#This Row],[DESCRIPCION DEL CONTROL]]="",0,15))</f>
        <v/>
      </c>
      <c r="O276" s="169" t="str">
        <f>IF(Tabla46[[#This Row],[ID RIESGO]]="","",IF(Tabla46[[#This Row],[RESPONSABLE DEL CONTROL (CARGO)]]="",0,20))</f>
        <v/>
      </c>
      <c r="P276" s="345">
        <f>IF(Tabla46[[#This Row],[PERIODICIDAD DE EJECUCIÓN DEL CONTROL]]="",0,20)</f>
        <v>0</v>
      </c>
      <c r="Q27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6" s="345" t="str">
        <f>IF(ISTEXT(Tabla46[[#This Row],[VALOR EVALUACION DISENO]]),"",IF(Tabla46[[#This Row],[VALOR EVALUACION DISENO]]&gt;96,DATOS!$AV$21,IF(Tabla46[[#This Row],[VALOR EVALUACION DISENO]]&gt;=86,DATOS!$AV$22,DATOS!$AV$23)))</f>
        <v/>
      </c>
      <c r="S276" s="352"/>
      <c r="T276" s="345" t="str">
        <f>IFERROR(VLOOKUP(Tabla46[[#This Row],[% DE CUMPLIMIENTO DE LA EJECUCION DEL CONTROL]],DATOS!$AS$38:$AT$40,2,0),"")</f>
        <v/>
      </c>
      <c r="U276" s="353" t="str">
        <f>IF(Tabla46[[#This Row],[RESULTADO EVALUACIÓN DEL DISEÑO DEL CONTROL]]="","",SUMIFS(DATOS!$AT$49:$AT$57,DATOS!$AR$49:$AR$57,Tabla46[[#This Row],[RESULTADO EVALUACIÓN DEL DISEÑO DEL CONTROL]],DATOS!$AS$49:$AS$57,Tabla46[[#This Row],[RESULTADO EVALUACION DE LA EJECUCION]]))</f>
        <v/>
      </c>
    </row>
    <row r="277" spans="1:21" ht="15" customHeight="1" x14ac:dyDescent="0.25">
      <c r="A277" s="3"/>
      <c r="B277" s="2"/>
      <c r="C277" s="2"/>
      <c r="D277" s="72"/>
      <c r="E277" s="4"/>
      <c r="F277" s="345"/>
      <c r="G277" s="352" t="str">
        <f>IFERROR(VLOOKUP(Tabla46[[#This Row],[ID RIESGO]],'1. IDENTIFICACION DEL RIESGO'!$AB$27:$AL$38,11,0),"")</f>
        <v/>
      </c>
      <c r="H277" s="173"/>
      <c r="I277" s="173"/>
      <c r="J277" s="173"/>
      <c r="K277" s="173"/>
      <c r="L277" s="175"/>
      <c r="M277" s="175"/>
      <c r="N277" s="173" t="str">
        <f>IF(Tabla46[[#This Row],[ID RIESGO]]="","",IF(Tabla46[[#This Row],[DESCRIPCION DEL CONTROL]]="",0,15))</f>
        <v/>
      </c>
      <c r="O277" s="169" t="str">
        <f>IF(Tabla46[[#This Row],[ID RIESGO]]="","",IF(Tabla46[[#This Row],[RESPONSABLE DEL CONTROL (CARGO)]]="",0,20))</f>
        <v/>
      </c>
      <c r="P277" s="345">
        <f>IF(Tabla46[[#This Row],[PERIODICIDAD DE EJECUCIÓN DEL CONTROL]]="",0,20)</f>
        <v>0</v>
      </c>
      <c r="Q27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7" s="345" t="str">
        <f>IF(ISTEXT(Tabla46[[#This Row],[VALOR EVALUACION DISENO]]),"",IF(Tabla46[[#This Row],[VALOR EVALUACION DISENO]]&gt;96,DATOS!$AV$21,IF(Tabla46[[#This Row],[VALOR EVALUACION DISENO]]&gt;=86,DATOS!$AV$22,DATOS!$AV$23)))</f>
        <v/>
      </c>
      <c r="S277" s="352"/>
      <c r="T277" s="345" t="str">
        <f>IFERROR(VLOOKUP(Tabla46[[#This Row],[% DE CUMPLIMIENTO DE LA EJECUCION DEL CONTROL]],DATOS!$AS$38:$AT$40,2,0),"")</f>
        <v/>
      </c>
      <c r="U277" s="353" t="str">
        <f>IF(Tabla46[[#This Row],[RESULTADO EVALUACIÓN DEL DISEÑO DEL CONTROL]]="","",SUMIFS(DATOS!$AT$49:$AT$57,DATOS!$AR$49:$AR$57,Tabla46[[#This Row],[RESULTADO EVALUACIÓN DEL DISEÑO DEL CONTROL]],DATOS!$AS$49:$AS$57,Tabla46[[#This Row],[RESULTADO EVALUACION DE LA EJECUCION]]))</f>
        <v/>
      </c>
    </row>
    <row r="278" spans="1:21" ht="15" customHeight="1" x14ac:dyDescent="0.25">
      <c r="A278" s="3"/>
      <c r="B278" s="2"/>
      <c r="C278" s="2"/>
      <c r="D278" s="72"/>
      <c r="E278" s="4"/>
      <c r="F278" s="345"/>
      <c r="G278" s="352" t="str">
        <f>IFERROR(VLOOKUP(Tabla46[[#This Row],[ID RIESGO]],'1. IDENTIFICACION DEL RIESGO'!$AB$27:$AL$38,11,0),"")</f>
        <v/>
      </c>
      <c r="H278" s="173"/>
      <c r="I278" s="173"/>
      <c r="J278" s="173"/>
      <c r="K278" s="173"/>
      <c r="L278" s="175"/>
      <c r="M278" s="175"/>
      <c r="N278" s="173" t="str">
        <f>IF(Tabla46[[#This Row],[ID RIESGO]]="","",IF(Tabla46[[#This Row],[DESCRIPCION DEL CONTROL]]="",0,15))</f>
        <v/>
      </c>
      <c r="O278" s="169" t="str">
        <f>IF(Tabla46[[#This Row],[ID RIESGO]]="","",IF(Tabla46[[#This Row],[RESPONSABLE DEL CONTROL (CARGO)]]="",0,20))</f>
        <v/>
      </c>
      <c r="P278" s="345">
        <f>IF(Tabla46[[#This Row],[PERIODICIDAD DE EJECUCIÓN DEL CONTROL]]="",0,20)</f>
        <v>0</v>
      </c>
      <c r="Q27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8" s="345" t="str">
        <f>IF(ISTEXT(Tabla46[[#This Row],[VALOR EVALUACION DISENO]]),"",IF(Tabla46[[#This Row],[VALOR EVALUACION DISENO]]&gt;96,DATOS!$AV$21,IF(Tabla46[[#This Row],[VALOR EVALUACION DISENO]]&gt;=86,DATOS!$AV$22,DATOS!$AV$23)))</f>
        <v/>
      </c>
      <c r="S278" s="352"/>
      <c r="T278" s="345" t="str">
        <f>IFERROR(VLOOKUP(Tabla46[[#This Row],[% DE CUMPLIMIENTO DE LA EJECUCION DEL CONTROL]],DATOS!$AS$38:$AT$40,2,0),"")</f>
        <v/>
      </c>
      <c r="U278" s="353" t="str">
        <f>IF(Tabla46[[#This Row],[RESULTADO EVALUACIÓN DEL DISEÑO DEL CONTROL]]="","",SUMIFS(DATOS!$AT$49:$AT$57,DATOS!$AR$49:$AR$57,Tabla46[[#This Row],[RESULTADO EVALUACIÓN DEL DISEÑO DEL CONTROL]],DATOS!$AS$49:$AS$57,Tabla46[[#This Row],[RESULTADO EVALUACION DE LA EJECUCION]]))</f>
        <v/>
      </c>
    </row>
    <row r="279" spans="1:21" ht="15" customHeight="1" x14ac:dyDescent="0.25">
      <c r="A279" s="3"/>
      <c r="B279" s="2"/>
      <c r="C279" s="2"/>
      <c r="D279" s="72"/>
      <c r="E279" s="4"/>
      <c r="F279" s="345"/>
      <c r="G279" s="352" t="str">
        <f>IFERROR(VLOOKUP(Tabla46[[#This Row],[ID RIESGO]],'1. IDENTIFICACION DEL RIESGO'!$AB$27:$AL$38,11,0),"")</f>
        <v/>
      </c>
      <c r="H279" s="173"/>
      <c r="I279" s="173"/>
      <c r="J279" s="173"/>
      <c r="K279" s="173"/>
      <c r="L279" s="175"/>
      <c r="M279" s="175"/>
      <c r="N279" s="173" t="str">
        <f>IF(Tabla46[[#This Row],[ID RIESGO]]="","",IF(Tabla46[[#This Row],[DESCRIPCION DEL CONTROL]]="",0,15))</f>
        <v/>
      </c>
      <c r="O279" s="169" t="str">
        <f>IF(Tabla46[[#This Row],[ID RIESGO]]="","",IF(Tabla46[[#This Row],[RESPONSABLE DEL CONTROL (CARGO)]]="",0,20))</f>
        <v/>
      </c>
      <c r="P279" s="345">
        <f>IF(Tabla46[[#This Row],[PERIODICIDAD DE EJECUCIÓN DEL CONTROL]]="",0,20)</f>
        <v>0</v>
      </c>
      <c r="Q27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9" s="345" t="str">
        <f>IF(ISTEXT(Tabla46[[#This Row],[VALOR EVALUACION DISENO]]),"",IF(Tabla46[[#This Row],[VALOR EVALUACION DISENO]]&gt;96,DATOS!$AV$21,IF(Tabla46[[#This Row],[VALOR EVALUACION DISENO]]&gt;=86,DATOS!$AV$22,DATOS!$AV$23)))</f>
        <v/>
      </c>
      <c r="S279" s="352"/>
      <c r="T279" s="345" t="str">
        <f>IFERROR(VLOOKUP(Tabla46[[#This Row],[% DE CUMPLIMIENTO DE LA EJECUCION DEL CONTROL]],DATOS!$AS$38:$AT$40,2,0),"")</f>
        <v/>
      </c>
      <c r="U279" s="353" t="str">
        <f>IF(Tabla46[[#This Row],[RESULTADO EVALUACIÓN DEL DISEÑO DEL CONTROL]]="","",SUMIFS(DATOS!$AT$49:$AT$57,DATOS!$AR$49:$AR$57,Tabla46[[#This Row],[RESULTADO EVALUACIÓN DEL DISEÑO DEL CONTROL]],DATOS!$AS$49:$AS$57,Tabla46[[#This Row],[RESULTADO EVALUACION DE LA EJECUCION]]))</f>
        <v/>
      </c>
    </row>
    <row r="280" spans="1:21" ht="15" customHeight="1" x14ac:dyDescent="0.25">
      <c r="A280" s="3"/>
      <c r="B280" s="2"/>
      <c r="C280" s="2"/>
      <c r="D280" s="72"/>
      <c r="E280" s="4"/>
      <c r="F280" s="345"/>
      <c r="G280" s="352" t="str">
        <f>IFERROR(VLOOKUP(Tabla46[[#This Row],[ID RIESGO]],'1. IDENTIFICACION DEL RIESGO'!$AB$27:$AL$38,11,0),"")</f>
        <v/>
      </c>
      <c r="H280" s="173"/>
      <c r="I280" s="173"/>
      <c r="J280" s="173"/>
      <c r="K280" s="173"/>
      <c r="L280" s="175"/>
      <c r="M280" s="175"/>
      <c r="N280" s="173" t="str">
        <f>IF(Tabla46[[#This Row],[ID RIESGO]]="","",IF(Tabla46[[#This Row],[DESCRIPCION DEL CONTROL]]="",0,15))</f>
        <v/>
      </c>
      <c r="O280" s="169" t="str">
        <f>IF(Tabla46[[#This Row],[ID RIESGO]]="","",IF(Tabla46[[#This Row],[RESPONSABLE DEL CONTROL (CARGO)]]="",0,20))</f>
        <v/>
      </c>
      <c r="P280" s="345">
        <f>IF(Tabla46[[#This Row],[PERIODICIDAD DE EJECUCIÓN DEL CONTROL]]="",0,20)</f>
        <v>0</v>
      </c>
      <c r="Q28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0" s="345" t="str">
        <f>IF(ISTEXT(Tabla46[[#This Row],[VALOR EVALUACION DISENO]]),"",IF(Tabla46[[#This Row],[VALOR EVALUACION DISENO]]&gt;96,DATOS!$AV$21,IF(Tabla46[[#This Row],[VALOR EVALUACION DISENO]]&gt;=86,DATOS!$AV$22,DATOS!$AV$23)))</f>
        <v/>
      </c>
      <c r="S280" s="352"/>
      <c r="T280" s="345" t="str">
        <f>IFERROR(VLOOKUP(Tabla46[[#This Row],[% DE CUMPLIMIENTO DE LA EJECUCION DEL CONTROL]],DATOS!$AS$38:$AT$40,2,0),"")</f>
        <v/>
      </c>
      <c r="U280" s="353" t="str">
        <f>IF(Tabla46[[#This Row],[RESULTADO EVALUACIÓN DEL DISEÑO DEL CONTROL]]="","",SUMIFS(DATOS!$AT$49:$AT$57,DATOS!$AR$49:$AR$57,Tabla46[[#This Row],[RESULTADO EVALUACIÓN DEL DISEÑO DEL CONTROL]],DATOS!$AS$49:$AS$57,Tabla46[[#This Row],[RESULTADO EVALUACION DE LA EJECUCION]]))</f>
        <v/>
      </c>
    </row>
    <row r="281" spans="1:21" ht="15" customHeight="1" x14ac:dyDescent="0.25">
      <c r="A281" s="3"/>
      <c r="B281" s="2"/>
      <c r="C281" s="2"/>
      <c r="D281" s="72"/>
      <c r="E281" s="4"/>
      <c r="F281" s="345"/>
      <c r="G281" s="352" t="str">
        <f>IFERROR(VLOOKUP(Tabla46[[#This Row],[ID RIESGO]],'1. IDENTIFICACION DEL RIESGO'!$AB$27:$AL$38,11,0),"")</f>
        <v/>
      </c>
      <c r="H281" s="173"/>
      <c r="I281" s="173"/>
      <c r="J281" s="173"/>
      <c r="K281" s="173"/>
      <c r="L281" s="175"/>
      <c r="M281" s="175"/>
      <c r="N281" s="173" t="str">
        <f>IF(Tabla46[[#This Row],[ID RIESGO]]="","",IF(Tabla46[[#This Row],[DESCRIPCION DEL CONTROL]]="",0,15))</f>
        <v/>
      </c>
      <c r="O281" s="169" t="str">
        <f>IF(Tabla46[[#This Row],[ID RIESGO]]="","",IF(Tabla46[[#This Row],[RESPONSABLE DEL CONTROL (CARGO)]]="",0,20))</f>
        <v/>
      </c>
      <c r="P281" s="345">
        <f>IF(Tabla46[[#This Row],[PERIODICIDAD DE EJECUCIÓN DEL CONTROL]]="",0,20)</f>
        <v>0</v>
      </c>
      <c r="Q28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1" s="345" t="str">
        <f>IF(ISTEXT(Tabla46[[#This Row],[VALOR EVALUACION DISENO]]),"",IF(Tabla46[[#This Row],[VALOR EVALUACION DISENO]]&gt;96,DATOS!$AV$21,IF(Tabla46[[#This Row],[VALOR EVALUACION DISENO]]&gt;=86,DATOS!$AV$22,DATOS!$AV$23)))</f>
        <v/>
      </c>
      <c r="S281" s="352"/>
      <c r="T281" s="345" t="str">
        <f>IFERROR(VLOOKUP(Tabla46[[#This Row],[% DE CUMPLIMIENTO DE LA EJECUCION DEL CONTROL]],DATOS!$AS$38:$AT$40,2,0),"")</f>
        <v/>
      </c>
      <c r="U281" s="353" t="str">
        <f>IF(Tabla46[[#This Row],[RESULTADO EVALUACIÓN DEL DISEÑO DEL CONTROL]]="","",SUMIFS(DATOS!$AT$49:$AT$57,DATOS!$AR$49:$AR$57,Tabla46[[#This Row],[RESULTADO EVALUACIÓN DEL DISEÑO DEL CONTROL]],DATOS!$AS$49:$AS$57,Tabla46[[#This Row],[RESULTADO EVALUACION DE LA EJECUCION]]))</f>
        <v/>
      </c>
    </row>
    <row r="282" spans="1:21" ht="15" customHeight="1" x14ac:dyDescent="0.25">
      <c r="A282" s="3"/>
      <c r="B282" s="2"/>
      <c r="C282" s="2"/>
      <c r="D282" s="72"/>
      <c r="E282" s="4"/>
      <c r="F282" s="345"/>
      <c r="G282" s="352" t="str">
        <f>IFERROR(VLOOKUP(Tabla46[[#This Row],[ID RIESGO]],'1. IDENTIFICACION DEL RIESGO'!$AB$27:$AL$38,11,0),"")</f>
        <v/>
      </c>
      <c r="H282" s="173"/>
      <c r="I282" s="173"/>
      <c r="J282" s="173"/>
      <c r="K282" s="173"/>
      <c r="L282" s="175"/>
      <c r="M282" s="175"/>
      <c r="N282" s="173" t="str">
        <f>IF(Tabla46[[#This Row],[ID RIESGO]]="","",IF(Tabla46[[#This Row],[DESCRIPCION DEL CONTROL]]="",0,15))</f>
        <v/>
      </c>
      <c r="O282" s="169" t="str">
        <f>IF(Tabla46[[#This Row],[ID RIESGO]]="","",IF(Tabla46[[#This Row],[RESPONSABLE DEL CONTROL (CARGO)]]="",0,20))</f>
        <v/>
      </c>
      <c r="P282" s="345">
        <f>IF(Tabla46[[#This Row],[PERIODICIDAD DE EJECUCIÓN DEL CONTROL]]="",0,20)</f>
        <v>0</v>
      </c>
      <c r="Q28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2" s="345" t="str">
        <f>IF(ISTEXT(Tabla46[[#This Row],[VALOR EVALUACION DISENO]]),"",IF(Tabla46[[#This Row],[VALOR EVALUACION DISENO]]&gt;96,DATOS!$AV$21,IF(Tabla46[[#This Row],[VALOR EVALUACION DISENO]]&gt;=86,DATOS!$AV$22,DATOS!$AV$23)))</f>
        <v/>
      </c>
      <c r="S282" s="352"/>
      <c r="T282" s="345" t="str">
        <f>IFERROR(VLOOKUP(Tabla46[[#This Row],[% DE CUMPLIMIENTO DE LA EJECUCION DEL CONTROL]],DATOS!$AS$38:$AT$40,2,0),"")</f>
        <v/>
      </c>
      <c r="U282" s="353" t="str">
        <f>IF(Tabla46[[#This Row],[RESULTADO EVALUACIÓN DEL DISEÑO DEL CONTROL]]="","",SUMIFS(DATOS!$AT$49:$AT$57,DATOS!$AR$49:$AR$57,Tabla46[[#This Row],[RESULTADO EVALUACIÓN DEL DISEÑO DEL CONTROL]],DATOS!$AS$49:$AS$57,Tabla46[[#This Row],[RESULTADO EVALUACION DE LA EJECUCION]]))</f>
        <v/>
      </c>
    </row>
    <row r="283" spans="1:21" ht="15" customHeight="1" x14ac:dyDescent="0.25">
      <c r="A283" s="3"/>
      <c r="B283" s="2"/>
      <c r="C283" s="2"/>
      <c r="D283" s="72"/>
      <c r="E283" s="4"/>
      <c r="F283" s="345"/>
      <c r="G283" s="352" t="str">
        <f>IFERROR(VLOOKUP(Tabla46[[#This Row],[ID RIESGO]],'1. IDENTIFICACION DEL RIESGO'!$AB$27:$AL$38,11,0),"")</f>
        <v/>
      </c>
      <c r="H283" s="173"/>
      <c r="I283" s="173"/>
      <c r="J283" s="173"/>
      <c r="K283" s="173"/>
      <c r="L283" s="175"/>
      <c r="M283" s="175"/>
      <c r="N283" s="173" t="str">
        <f>IF(Tabla46[[#This Row],[ID RIESGO]]="","",IF(Tabla46[[#This Row],[DESCRIPCION DEL CONTROL]]="",0,15))</f>
        <v/>
      </c>
      <c r="O283" s="169" t="str">
        <f>IF(Tabla46[[#This Row],[ID RIESGO]]="","",IF(Tabla46[[#This Row],[RESPONSABLE DEL CONTROL (CARGO)]]="",0,20))</f>
        <v/>
      </c>
      <c r="P283" s="345">
        <f>IF(Tabla46[[#This Row],[PERIODICIDAD DE EJECUCIÓN DEL CONTROL]]="",0,20)</f>
        <v>0</v>
      </c>
      <c r="Q28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3" s="345" t="str">
        <f>IF(ISTEXT(Tabla46[[#This Row],[VALOR EVALUACION DISENO]]),"",IF(Tabla46[[#This Row],[VALOR EVALUACION DISENO]]&gt;96,DATOS!$AV$21,IF(Tabla46[[#This Row],[VALOR EVALUACION DISENO]]&gt;=86,DATOS!$AV$22,DATOS!$AV$23)))</f>
        <v/>
      </c>
      <c r="S283" s="352"/>
      <c r="T283" s="345" t="str">
        <f>IFERROR(VLOOKUP(Tabla46[[#This Row],[% DE CUMPLIMIENTO DE LA EJECUCION DEL CONTROL]],DATOS!$AS$38:$AT$40,2,0),"")</f>
        <v/>
      </c>
      <c r="U283" s="353" t="str">
        <f>IF(Tabla46[[#This Row],[RESULTADO EVALUACIÓN DEL DISEÑO DEL CONTROL]]="","",SUMIFS(DATOS!$AT$49:$AT$57,DATOS!$AR$49:$AR$57,Tabla46[[#This Row],[RESULTADO EVALUACIÓN DEL DISEÑO DEL CONTROL]],DATOS!$AS$49:$AS$57,Tabla46[[#This Row],[RESULTADO EVALUACION DE LA EJECUCION]]))</f>
        <v/>
      </c>
    </row>
    <row r="284" spans="1:21" ht="15" customHeight="1" x14ac:dyDescent="0.25">
      <c r="A284" s="3"/>
      <c r="B284" s="2"/>
      <c r="C284" s="2"/>
      <c r="D284" s="72"/>
      <c r="E284" s="4"/>
      <c r="F284" s="345"/>
      <c r="G284" s="352" t="str">
        <f>IFERROR(VLOOKUP(Tabla46[[#This Row],[ID RIESGO]],'1. IDENTIFICACION DEL RIESGO'!$AB$27:$AL$38,11,0),"")</f>
        <v/>
      </c>
      <c r="H284" s="173"/>
      <c r="I284" s="173"/>
      <c r="J284" s="173"/>
      <c r="K284" s="173"/>
      <c r="L284" s="175"/>
      <c r="M284" s="175"/>
      <c r="N284" s="173" t="str">
        <f>IF(Tabla46[[#This Row],[ID RIESGO]]="","",IF(Tabla46[[#This Row],[DESCRIPCION DEL CONTROL]]="",0,15))</f>
        <v/>
      </c>
      <c r="O284" s="169" t="str">
        <f>IF(Tabla46[[#This Row],[ID RIESGO]]="","",IF(Tabla46[[#This Row],[RESPONSABLE DEL CONTROL (CARGO)]]="",0,20))</f>
        <v/>
      </c>
      <c r="P284" s="345">
        <f>IF(Tabla46[[#This Row],[PERIODICIDAD DE EJECUCIÓN DEL CONTROL]]="",0,20)</f>
        <v>0</v>
      </c>
      <c r="Q28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4" s="345" t="str">
        <f>IF(ISTEXT(Tabla46[[#This Row],[VALOR EVALUACION DISENO]]),"",IF(Tabla46[[#This Row],[VALOR EVALUACION DISENO]]&gt;96,DATOS!$AV$21,IF(Tabla46[[#This Row],[VALOR EVALUACION DISENO]]&gt;=86,DATOS!$AV$22,DATOS!$AV$23)))</f>
        <v/>
      </c>
      <c r="S284" s="352"/>
      <c r="T284" s="345" t="str">
        <f>IFERROR(VLOOKUP(Tabla46[[#This Row],[% DE CUMPLIMIENTO DE LA EJECUCION DEL CONTROL]],DATOS!$AS$38:$AT$40,2,0),"")</f>
        <v/>
      </c>
      <c r="U284" s="353" t="str">
        <f>IF(Tabla46[[#This Row],[RESULTADO EVALUACIÓN DEL DISEÑO DEL CONTROL]]="","",SUMIFS(DATOS!$AT$49:$AT$57,DATOS!$AR$49:$AR$57,Tabla46[[#This Row],[RESULTADO EVALUACIÓN DEL DISEÑO DEL CONTROL]],DATOS!$AS$49:$AS$57,Tabla46[[#This Row],[RESULTADO EVALUACION DE LA EJECUCION]]))</f>
        <v/>
      </c>
    </row>
    <row r="285" spans="1:21" ht="15" customHeight="1" x14ac:dyDescent="0.25">
      <c r="A285" s="3"/>
      <c r="B285" s="2"/>
      <c r="C285" s="2"/>
      <c r="D285" s="72"/>
      <c r="E285" s="4"/>
      <c r="F285" s="345"/>
      <c r="G285" s="352" t="str">
        <f>IFERROR(VLOOKUP(Tabla46[[#This Row],[ID RIESGO]],'1. IDENTIFICACION DEL RIESGO'!$AB$27:$AL$38,11,0),"")</f>
        <v/>
      </c>
      <c r="H285" s="173"/>
      <c r="I285" s="173"/>
      <c r="J285" s="173"/>
      <c r="K285" s="173"/>
      <c r="L285" s="175"/>
      <c r="M285" s="175"/>
      <c r="N285" s="173" t="str">
        <f>IF(Tabla46[[#This Row],[ID RIESGO]]="","",IF(Tabla46[[#This Row],[DESCRIPCION DEL CONTROL]]="",0,15))</f>
        <v/>
      </c>
      <c r="O285" s="169" t="str">
        <f>IF(Tabla46[[#This Row],[ID RIESGO]]="","",IF(Tabla46[[#This Row],[RESPONSABLE DEL CONTROL (CARGO)]]="",0,20))</f>
        <v/>
      </c>
      <c r="P285" s="345">
        <f>IF(Tabla46[[#This Row],[PERIODICIDAD DE EJECUCIÓN DEL CONTROL]]="",0,20)</f>
        <v>0</v>
      </c>
      <c r="Q28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5" s="345" t="str">
        <f>IF(ISTEXT(Tabla46[[#This Row],[VALOR EVALUACION DISENO]]),"",IF(Tabla46[[#This Row],[VALOR EVALUACION DISENO]]&gt;96,DATOS!$AV$21,IF(Tabla46[[#This Row],[VALOR EVALUACION DISENO]]&gt;=86,DATOS!$AV$22,DATOS!$AV$23)))</f>
        <v/>
      </c>
      <c r="S285" s="352"/>
      <c r="T285" s="345" t="str">
        <f>IFERROR(VLOOKUP(Tabla46[[#This Row],[% DE CUMPLIMIENTO DE LA EJECUCION DEL CONTROL]],DATOS!$AS$38:$AT$40,2,0),"")</f>
        <v/>
      </c>
      <c r="U285" s="353" t="str">
        <f>IF(Tabla46[[#This Row],[RESULTADO EVALUACIÓN DEL DISEÑO DEL CONTROL]]="","",SUMIFS(DATOS!$AT$49:$AT$57,DATOS!$AR$49:$AR$57,Tabla46[[#This Row],[RESULTADO EVALUACIÓN DEL DISEÑO DEL CONTROL]],DATOS!$AS$49:$AS$57,Tabla46[[#This Row],[RESULTADO EVALUACION DE LA EJECUCION]]))</f>
        <v/>
      </c>
    </row>
    <row r="286" spans="1:21" ht="15" customHeight="1" x14ac:dyDescent="0.25">
      <c r="A286" s="3"/>
      <c r="B286" s="2"/>
      <c r="C286" s="2"/>
      <c r="D286" s="72"/>
      <c r="E286" s="4"/>
      <c r="F286" s="345"/>
      <c r="G286" s="352" t="str">
        <f>IFERROR(VLOOKUP(Tabla46[[#This Row],[ID RIESGO]],'1. IDENTIFICACION DEL RIESGO'!$AB$27:$AL$38,11,0),"")</f>
        <v/>
      </c>
      <c r="H286" s="173"/>
      <c r="I286" s="173"/>
      <c r="J286" s="173"/>
      <c r="K286" s="173"/>
      <c r="L286" s="175"/>
      <c r="M286" s="175"/>
      <c r="N286" s="173" t="str">
        <f>IF(Tabla46[[#This Row],[ID RIESGO]]="","",IF(Tabla46[[#This Row],[DESCRIPCION DEL CONTROL]]="",0,15))</f>
        <v/>
      </c>
      <c r="O286" s="169" t="str">
        <f>IF(Tabla46[[#This Row],[ID RIESGO]]="","",IF(Tabla46[[#This Row],[RESPONSABLE DEL CONTROL (CARGO)]]="",0,20))</f>
        <v/>
      </c>
      <c r="P286" s="345">
        <f>IF(Tabla46[[#This Row],[PERIODICIDAD DE EJECUCIÓN DEL CONTROL]]="",0,20)</f>
        <v>0</v>
      </c>
      <c r="Q28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6" s="345" t="str">
        <f>IF(ISTEXT(Tabla46[[#This Row],[VALOR EVALUACION DISENO]]),"",IF(Tabla46[[#This Row],[VALOR EVALUACION DISENO]]&gt;96,DATOS!$AV$21,IF(Tabla46[[#This Row],[VALOR EVALUACION DISENO]]&gt;=86,DATOS!$AV$22,DATOS!$AV$23)))</f>
        <v/>
      </c>
      <c r="S286" s="352"/>
      <c r="T286" s="345" t="str">
        <f>IFERROR(VLOOKUP(Tabla46[[#This Row],[% DE CUMPLIMIENTO DE LA EJECUCION DEL CONTROL]],DATOS!$AS$38:$AT$40,2,0),"")</f>
        <v/>
      </c>
      <c r="U286" s="353" t="str">
        <f>IF(Tabla46[[#This Row],[RESULTADO EVALUACIÓN DEL DISEÑO DEL CONTROL]]="","",SUMIFS(DATOS!$AT$49:$AT$57,DATOS!$AR$49:$AR$57,Tabla46[[#This Row],[RESULTADO EVALUACIÓN DEL DISEÑO DEL CONTROL]],DATOS!$AS$49:$AS$57,Tabla46[[#This Row],[RESULTADO EVALUACION DE LA EJECUCION]]))</f>
        <v/>
      </c>
    </row>
    <row r="287" spans="1:21" ht="15" customHeight="1" x14ac:dyDescent="0.25">
      <c r="A287" s="3"/>
      <c r="B287" s="2"/>
      <c r="C287" s="2"/>
      <c r="D287" s="72"/>
      <c r="E287" s="4"/>
      <c r="F287" s="345"/>
      <c r="G287" s="352" t="str">
        <f>IFERROR(VLOOKUP(Tabla46[[#This Row],[ID RIESGO]],'1. IDENTIFICACION DEL RIESGO'!$AB$27:$AL$38,11,0),"")</f>
        <v/>
      </c>
      <c r="H287" s="173"/>
      <c r="I287" s="173"/>
      <c r="J287" s="173"/>
      <c r="K287" s="173"/>
      <c r="L287" s="175"/>
      <c r="M287" s="175"/>
      <c r="N287" s="173" t="str">
        <f>IF(Tabla46[[#This Row],[ID RIESGO]]="","",IF(Tabla46[[#This Row],[DESCRIPCION DEL CONTROL]]="",0,15))</f>
        <v/>
      </c>
      <c r="O287" s="169" t="str">
        <f>IF(Tabla46[[#This Row],[ID RIESGO]]="","",IF(Tabla46[[#This Row],[RESPONSABLE DEL CONTROL (CARGO)]]="",0,20))</f>
        <v/>
      </c>
      <c r="P287" s="345">
        <f>IF(Tabla46[[#This Row],[PERIODICIDAD DE EJECUCIÓN DEL CONTROL]]="",0,20)</f>
        <v>0</v>
      </c>
      <c r="Q28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7" s="345" t="str">
        <f>IF(ISTEXT(Tabla46[[#This Row],[VALOR EVALUACION DISENO]]),"",IF(Tabla46[[#This Row],[VALOR EVALUACION DISENO]]&gt;96,DATOS!$AV$21,IF(Tabla46[[#This Row],[VALOR EVALUACION DISENO]]&gt;=86,DATOS!$AV$22,DATOS!$AV$23)))</f>
        <v/>
      </c>
      <c r="S287" s="352"/>
      <c r="T287" s="345" t="str">
        <f>IFERROR(VLOOKUP(Tabla46[[#This Row],[% DE CUMPLIMIENTO DE LA EJECUCION DEL CONTROL]],DATOS!$AS$38:$AT$40,2,0),"")</f>
        <v/>
      </c>
      <c r="U287" s="353" t="str">
        <f>IF(Tabla46[[#This Row],[RESULTADO EVALUACIÓN DEL DISEÑO DEL CONTROL]]="","",SUMIFS(DATOS!$AT$49:$AT$57,DATOS!$AR$49:$AR$57,Tabla46[[#This Row],[RESULTADO EVALUACIÓN DEL DISEÑO DEL CONTROL]],DATOS!$AS$49:$AS$57,Tabla46[[#This Row],[RESULTADO EVALUACION DE LA EJECUCION]]))</f>
        <v/>
      </c>
    </row>
    <row r="288" spans="1:21" ht="15" customHeight="1" x14ac:dyDescent="0.25">
      <c r="A288" s="3"/>
      <c r="B288" s="2"/>
      <c r="C288" s="2"/>
      <c r="D288" s="72"/>
      <c r="E288" s="4"/>
      <c r="F288" s="345"/>
      <c r="G288" s="352" t="str">
        <f>IFERROR(VLOOKUP(Tabla46[[#This Row],[ID RIESGO]],'1. IDENTIFICACION DEL RIESGO'!$AB$27:$AL$38,11,0),"")</f>
        <v/>
      </c>
      <c r="H288" s="173"/>
      <c r="I288" s="173"/>
      <c r="J288" s="173"/>
      <c r="K288" s="173"/>
      <c r="L288" s="175"/>
      <c r="M288" s="175"/>
      <c r="N288" s="173" t="str">
        <f>IF(Tabla46[[#This Row],[ID RIESGO]]="","",IF(Tabla46[[#This Row],[DESCRIPCION DEL CONTROL]]="",0,15))</f>
        <v/>
      </c>
      <c r="O288" s="169" t="str">
        <f>IF(Tabla46[[#This Row],[ID RIESGO]]="","",IF(Tabla46[[#This Row],[RESPONSABLE DEL CONTROL (CARGO)]]="",0,20))</f>
        <v/>
      </c>
      <c r="P288" s="345">
        <f>IF(Tabla46[[#This Row],[PERIODICIDAD DE EJECUCIÓN DEL CONTROL]]="",0,20)</f>
        <v>0</v>
      </c>
      <c r="Q28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8" s="345" t="str">
        <f>IF(ISTEXT(Tabla46[[#This Row],[VALOR EVALUACION DISENO]]),"",IF(Tabla46[[#This Row],[VALOR EVALUACION DISENO]]&gt;96,DATOS!$AV$21,IF(Tabla46[[#This Row],[VALOR EVALUACION DISENO]]&gt;=86,DATOS!$AV$22,DATOS!$AV$23)))</f>
        <v/>
      </c>
      <c r="S288" s="352"/>
      <c r="T288" s="345" t="str">
        <f>IFERROR(VLOOKUP(Tabla46[[#This Row],[% DE CUMPLIMIENTO DE LA EJECUCION DEL CONTROL]],DATOS!$AS$38:$AT$40,2,0),"")</f>
        <v/>
      </c>
      <c r="U288" s="353" t="str">
        <f>IF(Tabla46[[#This Row],[RESULTADO EVALUACIÓN DEL DISEÑO DEL CONTROL]]="","",SUMIFS(DATOS!$AT$49:$AT$57,DATOS!$AR$49:$AR$57,Tabla46[[#This Row],[RESULTADO EVALUACIÓN DEL DISEÑO DEL CONTROL]],DATOS!$AS$49:$AS$57,Tabla46[[#This Row],[RESULTADO EVALUACION DE LA EJECUCION]]))</f>
        <v/>
      </c>
    </row>
    <row r="289" spans="1:21" ht="15" customHeight="1" x14ac:dyDescent="0.25">
      <c r="A289" s="3"/>
      <c r="B289" s="2"/>
      <c r="C289" s="2"/>
      <c r="D289" s="72"/>
      <c r="E289" s="4"/>
      <c r="F289" s="345"/>
      <c r="G289" s="352" t="str">
        <f>IFERROR(VLOOKUP(Tabla46[[#This Row],[ID RIESGO]],'1. IDENTIFICACION DEL RIESGO'!$AB$27:$AL$38,11,0),"")</f>
        <v/>
      </c>
      <c r="H289" s="173"/>
      <c r="I289" s="173"/>
      <c r="J289" s="173"/>
      <c r="K289" s="173"/>
      <c r="L289" s="175"/>
      <c r="M289" s="175"/>
      <c r="N289" s="173" t="str">
        <f>IF(Tabla46[[#This Row],[ID RIESGO]]="","",IF(Tabla46[[#This Row],[DESCRIPCION DEL CONTROL]]="",0,15))</f>
        <v/>
      </c>
      <c r="O289" s="169" t="str">
        <f>IF(Tabla46[[#This Row],[ID RIESGO]]="","",IF(Tabla46[[#This Row],[RESPONSABLE DEL CONTROL (CARGO)]]="",0,20))</f>
        <v/>
      </c>
      <c r="P289" s="345">
        <f>IF(Tabla46[[#This Row],[PERIODICIDAD DE EJECUCIÓN DEL CONTROL]]="",0,20)</f>
        <v>0</v>
      </c>
      <c r="Q28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9" s="345" t="str">
        <f>IF(ISTEXT(Tabla46[[#This Row],[VALOR EVALUACION DISENO]]),"",IF(Tabla46[[#This Row],[VALOR EVALUACION DISENO]]&gt;96,DATOS!$AV$21,IF(Tabla46[[#This Row],[VALOR EVALUACION DISENO]]&gt;=86,DATOS!$AV$22,DATOS!$AV$23)))</f>
        <v/>
      </c>
      <c r="S289" s="352"/>
      <c r="T289" s="345" t="str">
        <f>IFERROR(VLOOKUP(Tabla46[[#This Row],[% DE CUMPLIMIENTO DE LA EJECUCION DEL CONTROL]],DATOS!$AS$38:$AT$40,2,0),"")</f>
        <v/>
      </c>
      <c r="U289" s="353" t="str">
        <f>IF(Tabla46[[#This Row],[RESULTADO EVALUACIÓN DEL DISEÑO DEL CONTROL]]="","",SUMIFS(DATOS!$AT$49:$AT$57,DATOS!$AR$49:$AR$57,Tabla46[[#This Row],[RESULTADO EVALUACIÓN DEL DISEÑO DEL CONTROL]],DATOS!$AS$49:$AS$57,Tabla46[[#This Row],[RESULTADO EVALUACION DE LA EJECUCION]]))</f>
        <v/>
      </c>
    </row>
    <row r="290" spans="1:21" ht="15" customHeight="1" x14ac:dyDescent="0.25">
      <c r="A290" s="3"/>
      <c r="B290" s="2"/>
      <c r="C290" s="2"/>
      <c r="D290" s="72"/>
      <c r="E290" s="4"/>
      <c r="F290" s="345"/>
      <c r="G290" s="352" t="str">
        <f>IFERROR(VLOOKUP(Tabla46[[#This Row],[ID RIESGO]],'1. IDENTIFICACION DEL RIESGO'!$AB$27:$AL$38,11,0),"")</f>
        <v/>
      </c>
      <c r="H290" s="173"/>
      <c r="I290" s="173"/>
      <c r="J290" s="173"/>
      <c r="K290" s="173"/>
      <c r="L290" s="175"/>
      <c r="M290" s="175"/>
      <c r="N290" s="173" t="str">
        <f>IF(Tabla46[[#This Row],[ID RIESGO]]="","",IF(Tabla46[[#This Row],[DESCRIPCION DEL CONTROL]]="",0,15))</f>
        <v/>
      </c>
      <c r="O290" s="169" t="str">
        <f>IF(Tabla46[[#This Row],[ID RIESGO]]="","",IF(Tabla46[[#This Row],[RESPONSABLE DEL CONTROL (CARGO)]]="",0,20))</f>
        <v/>
      </c>
      <c r="P290" s="345">
        <f>IF(Tabla46[[#This Row],[PERIODICIDAD DE EJECUCIÓN DEL CONTROL]]="",0,20)</f>
        <v>0</v>
      </c>
      <c r="Q29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0" s="345" t="str">
        <f>IF(ISTEXT(Tabla46[[#This Row],[VALOR EVALUACION DISENO]]),"",IF(Tabla46[[#This Row],[VALOR EVALUACION DISENO]]&gt;96,DATOS!$AV$21,IF(Tabla46[[#This Row],[VALOR EVALUACION DISENO]]&gt;=86,DATOS!$AV$22,DATOS!$AV$23)))</f>
        <v/>
      </c>
      <c r="S290" s="352"/>
      <c r="T290" s="345" t="str">
        <f>IFERROR(VLOOKUP(Tabla46[[#This Row],[% DE CUMPLIMIENTO DE LA EJECUCION DEL CONTROL]],DATOS!$AS$38:$AT$40,2,0),"")</f>
        <v/>
      </c>
      <c r="U290" s="353" t="str">
        <f>IF(Tabla46[[#This Row],[RESULTADO EVALUACIÓN DEL DISEÑO DEL CONTROL]]="","",SUMIFS(DATOS!$AT$49:$AT$57,DATOS!$AR$49:$AR$57,Tabla46[[#This Row],[RESULTADO EVALUACIÓN DEL DISEÑO DEL CONTROL]],DATOS!$AS$49:$AS$57,Tabla46[[#This Row],[RESULTADO EVALUACION DE LA EJECUCION]]))</f>
        <v/>
      </c>
    </row>
    <row r="291" spans="1:21" ht="15" customHeight="1" x14ac:dyDescent="0.25">
      <c r="A291" s="3"/>
      <c r="B291" s="2"/>
      <c r="C291" s="2"/>
      <c r="D291" s="72"/>
      <c r="E291" s="4"/>
      <c r="F291" s="345"/>
      <c r="G291" s="352" t="str">
        <f>IFERROR(VLOOKUP(Tabla46[[#This Row],[ID RIESGO]],'1. IDENTIFICACION DEL RIESGO'!$AB$27:$AL$38,11,0),"")</f>
        <v/>
      </c>
      <c r="H291" s="173"/>
      <c r="I291" s="173"/>
      <c r="J291" s="173"/>
      <c r="K291" s="173"/>
      <c r="L291" s="175"/>
      <c r="M291" s="175"/>
      <c r="N291" s="173" t="str">
        <f>IF(Tabla46[[#This Row],[ID RIESGO]]="","",IF(Tabla46[[#This Row],[DESCRIPCION DEL CONTROL]]="",0,15))</f>
        <v/>
      </c>
      <c r="O291" s="169" t="str">
        <f>IF(Tabla46[[#This Row],[ID RIESGO]]="","",IF(Tabla46[[#This Row],[RESPONSABLE DEL CONTROL (CARGO)]]="",0,20))</f>
        <v/>
      </c>
      <c r="P291" s="345">
        <f>IF(Tabla46[[#This Row],[PERIODICIDAD DE EJECUCIÓN DEL CONTROL]]="",0,20)</f>
        <v>0</v>
      </c>
      <c r="Q29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1" s="345" t="str">
        <f>IF(ISTEXT(Tabla46[[#This Row],[VALOR EVALUACION DISENO]]),"",IF(Tabla46[[#This Row],[VALOR EVALUACION DISENO]]&gt;96,DATOS!$AV$21,IF(Tabla46[[#This Row],[VALOR EVALUACION DISENO]]&gt;=86,DATOS!$AV$22,DATOS!$AV$23)))</f>
        <v/>
      </c>
      <c r="S291" s="352"/>
      <c r="T291" s="345" t="str">
        <f>IFERROR(VLOOKUP(Tabla46[[#This Row],[% DE CUMPLIMIENTO DE LA EJECUCION DEL CONTROL]],DATOS!$AS$38:$AT$40,2,0),"")</f>
        <v/>
      </c>
      <c r="U291" s="353" t="str">
        <f>IF(Tabla46[[#This Row],[RESULTADO EVALUACIÓN DEL DISEÑO DEL CONTROL]]="","",SUMIFS(DATOS!$AT$49:$AT$57,DATOS!$AR$49:$AR$57,Tabla46[[#This Row],[RESULTADO EVALUACIÓN DEL DISEÑO DEL CONTROL]],DATOS!$AS$49:$AS$57,Tabla46[[#This Row],[RESULTADO EVALUACION DE LA EJECUCION]]))</f>
        <v/>
      </c>
    </row>
    <row r="292" spans="1:21" ht="15" customHeight="1" x14ac:dyDescent="0.25">
      <c r="A292" s="3"/>
      <c r="B292" s="2"/>
      <c r="C292" s="2"/>
      <c r="D292" s="72"/>
      <c r="E292" s="4"/>
      <c r="F292" s="345"/>
      <c r="G292" s="352" t="str">
        <f>IFERROR(VLOOKUP(Tabla46[[#This Row],[ID RIESGO]],'1. IDENTIFICACION DEL RIESGO'!$AB$27:$AL$38,11,0),"")</f>
        <v/>
      </c>
      <c r="H292" s="173"/>
      <c r="I292" s="173"/>
      <c r="J292" s="173"/>
      <c r="K292" s="173"/>
      <c r="L292" s="175"/>
      <c r="M292" s="175"/>
      <c r="N292" s="173" t="str">
        <f>IF(Tabla46[[#This Row],[ID RIESGO]]="","",IF(Tabla46[[#This Row],[DESCRIPCION DEL CONTROL]]="",0,15))</f>
        <v/>
      </c>
      <c r="O292" s="169" t="str">
        <f>IF(Tabla46[[#This Row],[ID RIESGO]]="","",IF(Tabla46[[#This Row],[RESPONSABLE DEL CONTROL (CARGO)]]="",0,20))</f>
        <v/>
      </c>
      <c r="P292" s="345">
        <f>IF(Tabla46[[#This Row],[PERIODICIDAD DE EJECUCIÓN DEL CONTROL]]="",0,20)</f>
        <v>0</v>
      </c>
      <c r="Q29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2" s="345" t="str">
        <f>IF(ISTEXT(Tabla46[[#This Row],[VALOR EVALUACION DISENO]]),"",IF(Tabla46[[#This Row],[VALOR EVALUACION DISENO]]&gt;96,DATOS!$AV$21,IF(Tabla46[[#This Row],[VALOR EVALUACION DISENO]]&gt;=86,DATOS!$AV$22,DATOS!$AV$23)))</f>
        <v/>
      </c>
      <c r="S292" s="352"/>
      <c r="T292" s="345" t="str">
        <f>IFERROR(VLOOKUP(Tabla46[[#This Row],[% DE CUMPLIMIENTO DE LA EJECUCION DEL CONTROL]],DATOS!$AS$38:$AT$40,2,0),"")</f>
        <v/>
      </c>
      <c r="U292" s="353" t="str">
        <f>IF(Tabla46[[#This Row],[RESULTADO EVALUACIÓN DEL DISEÑO DEL CONTROL]]="","",SUMIFS(DATOS!$AT$49:$AT$57,DATOS!$AR$49:$AR$57,Tabla46[[#This Row],[RESULTADO EVALUACIÓN DEL DISEÑO DEL CONTROL]],DATOS!$AS$49:$AS$57,Tabla46[[#This Row],[RESULTADO EVALUACION DE LA EJECUCION]]))</f>
        <v/>
      </c>
    </row>
    <row r="293" spans="1:21" ht="15" customHeight="1" x14ac:dyDescent="0.25">
      <c r="A293" s="3"/>
      <c r="B293" s="2"/>
      <c r="C293" s="2"/>
      <c r="D293" s="72"/>
      <c r="E293" s="4"/>
      <c r="F293" s="345"/>
      <c r="G293" s="352" t="str">
        <f>IFERROR(VLOOKUP(Tabla46[[#This Row],[ID RIESGO]],'1. IDENTIFICACION DEL RIESGO'!$AB$27:$AL$38,11,0),"")</f>
        <v/>
      </c>
      <c r="H293" s="173"/>
      <c r="I293" s="173"/>
      <c r="J293" s="173"/>
      <c r="K293" s="173"/>
      <c r="L293" s="175"/>
      <c r="M293" s="175"/>
      <c r="N293" s="173" t="str">
        <f>IF(Tabla46[[#This Row],[ID RIESGO]]="","",IF(Tabla46[[#This Row],[DESCRIPCION DEL CONTROL]]="",0,15))</f>
        <v/>
      </c>
      <c r="O293" s="169" t="str">
        <f>IF(Tabla46[[#This Row],[ID RIESGO]]="","",IF(Tabla46[[#This Row],[RESPONSABLE DEL CONTROL (CARGO)]]="",0,20))</f>
        <v/>
      </c>
      <c r="P293" s="345">
        <f>IF(Tabla46[[#This Row],[PERIODICIDAD DE EJECUCIÓN DEL CONTROL]]="",0,20)</f>
        <v>0</v>
      </c>
      <c r="Q29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3" s="345" t="str">
        <f>IF(ISTEXT(Tabla46[[#This Row],[VALOR EVALUACION DISENO]]),"",IF(Tabla46[[#This Row],[VALOR EVALUACION DISENO]]&gt;96,DATOS!$AV$21,IF(Tabla46[[#This Row],[VALOR EVALUACION DISENO]]&gt;=86,DATOS!$AV$22,DATOS!$AV$23)))</f>
        <v/>
      </c>
      <c r="S293" s="352"/>
      <c r="T293" s="345" t="str">
        <f>IFERROR(VLOOKUP(Tabla46[[#This Row],[% DE CUMPLIMIENTO DE LA EJECUCION DEL CONTROL]],DATOS!$AS$38:$AT$40,2,0),"")</f>
        <v/>
      </c>
      <c r="U293" s="353" t="str">
        <f>IF(Tabla46[[#This Row],[RESULTADO EVALUACIÓN DEL DISEÑO DEL CONTROL]]="","",SUMIFS(DATOS!$AT$49:$AT$57,DATOS!$AR$49:$AR$57,Tabla46[[#This Row],[RESULTADO EVALUACIÓN DEL DISEÑO DEL CONTROL]],DATOS!$AS$49:$AS$57,Tabla46[[#This Row],[RESULTADO EVALUACION DE LA EJECUCION]]))</f>
        <v/>
      </c>
    </row>
    <row r="294" spans="1:21" ht="15" customHeight="1" x14ac:dyDescent="0.25">
      <c r="A294" s="3"/>
      <c r="B294" s="2"/>
      <c r="C294" s="2"/>
      <c r="D294" s="72"/>
      <c r="E294" s="4"/>
      <c r="F294" s="345"/>
      <c r="G294" s="352" t="str">
        <f>IFERROR(VLOOKUP(Tabla46[[#This Row],[ID RIESGO]],'1. IDENTIFICACION DEL RIESGO'!$AB$27:$AL$38,11,0),"")</f>
        <v/>
      </c>
      <c r="H294" s="173"/>
      <c r="I294" s="173"/>
      <c r="J294" s="173"/>
      <c r="K294" s="173"/>
      <c r="L294" s="175"/>
      <c r="M294" s="175"/>
      <c r="N294" s="173" t="str">
        <f>IF(Tabla46[[#This Row],[ID RIESGO]]="","",IF(Tabla46[[#This Row],[DESCRIPCION DEL CONTROL]]="",0,15))</f>
        <v/>
      </c>
      <c r="O294" s="169" t="str">
        <f>IF(Tabla46[[#This Row],[ID RIESGO]]="","",IF(Tabla46[[#This Row],[RESPONSABLE DEL CONTROL (CARGO)]]="",0,20))</f>
        <v/>
      </c>
      <c r="P294" s="345">
        <f>IF(Tabla46[[#This Row],[PERIODICIDAD DE EJECUCIÓN DEL CONTROL]]="",0,20)</f>
        <v>0</v>
      </c>
      <c r="Q29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4" s="345" t="str">
        <f>IF(ISTEXT(Tabla46[[#This Row],[VALOR EVALUACION DISENO]]),"",IF(Tabla46[[#This Row],[VALOR EVALUACION DISENO]]&gt;96,DATOS!$AV$21,IF(Tabla46[[#This Row],[VALOR EVALUACION DISENO]]&gt;=86,DATOS!$AV$22,DATOS!$AV$23)))</f>
        <v/>
      </c>
      <c r="S294" s="352"/>
      <c r="T294" s="345" t="str">
        <f>IFERROR(VLOOKUP(Tabla46[[#This Row],[% DE CUMPLIMIENTO DE LA EJECUCION DEL CONTROL]],DATOS!$AS$38:$AT$40,2,0),"")</f>
        <v/>
      </c>
      <c r="U294" s="353" t="str">
        <f>IF(Tabla46[[#This Row],[RESULTADO EVALUACIÓN DEL DISEÑO DEL CONTROL]]="","",SUMIFS(DATOS!$AT$49:$AT$57,DATOS!$AR$49:$AR$57,Tabla46[[#This Row],[RESULTADO EVALUACIÓN DEL DISEÑO DEL CONTROL]],DATOS!$AS$49:$AS$57,Tabla46[[#This Row],[RESULTADO EVALUACION DE LA EJECUCION]]))</f>
        <v/>
      </c>
    </row>
    <row r="295" spans="1:21" ht="15" customHeight="1" x14ac:dyDescent="0.25">
      <c r="A295" s="3"/>
      <c r="B295" s="2"/>
      <c r="C295" s="2"/>
      <c r="D295" s="72"/>
      <c r="E295" s="4"/>
      <c r="F295" s="345"/>
      <c r="G295" s="352" t="str">
        <f>IFERROR(VLOOKUP(Tabla46[[#This Row],[ID RIESGO]],'1. IDENTIFICACION DEL RIESGO'!$AB$27:$AL$38,11,0),"")</f>
        <v/>
      </c>
      <c r="H295" s="173"/>
      <c r="I295" s="173"/>
      <c r="J295" s="173"/>
      <c r="K295" s="173"/>
      <c r="L295" s="175"/>
      <c r="M295" s="175"/>
      <c r="N295" s="173" t="str">
        <f>IF(Tabla46[[#This Row],[ID RIESGO]]="","",IF(Tabla46[[#This Row],[DESCRIPCION DEL CONTROL]]="",0,15))</f>
        <v/>
      </c>
      <c r="O295" s="169" t="str">
        <f>IF(Tabla46[[#This Row],[ID RIESGO]]="","",IF(Tabla46[[#This Row],[RESPONSABLE DEL CONTROL (CARGO)]]="",0,20))</f>
        <v/>
      </c>
      <c r="P295" s="345">
        <f>IF(Tabla46[[#This Row],[PERIODICIDAD DE EJECUCIÓN DEL CONTROL]]="",0,20)</f>
        <v>0</v>
      </c>
      <c r="Q29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5" s="345" t="str">
        <f>IF(ISTEXT(Tabla46[[#This Row],[VALOR EVALUACION DISENO]]),"",IF(Tabla46[[#This Row],[VALOR EVALUACION DISENO]]&gt;96,DATOS!$AV$21,IF(Tabla46[[#This Row],[VALOR EVALUACION DISENO]]&gt;=86,DATOS!$AV$22,DATOS!$AV$23)))</f>
        <v/>
      </c>
      <c r="S295" s="352"/>
      <c r="T295" s="345" t="str">
        <f>IFERROR(VLOOKUP(Tabla46[[#This Row],[% DE CUMPLIMIENTO DE LA EJECUCION DEL CONTROL]],DATOS!$AS$38:$AT$40,2,0),"")</f>
        <v/>
      </c>
      <c r="U295" s="353" t="str">
        <f>IF(Tabla46[[#This Row],[RESULTADO EVALUACIÓN DEL DISEÑO DEL CONTROL]]="","",SUMIFS(DATOS!$AT$49:$AT$57,DATOS!$AR$49:$AR$57,Tabla46[[#This Row],[RESULTADO EVALUACIÓN DEL DISEÑO DEL CONTROL]],DATOS!$AS$49:$AS$57,Tabla46[[#This Row],[RESULTADO EVALUACION DE LA EJECUCION]]))</f>
        <v/>
      </c>
    </row>
    <row r="296" spans="1:21" ht="15" customHeight="1" x14ac:dyDescent="0.25">
      <c r="A296" s="3"/>
      <c r="B296" s="2"/>
      <c r="C296" s="2"/>
      <c r="D296" s="72"/>
      <c r="E296" s="4"/>
      <c r="F296" s="345"/>
      <c r="G296" s="352" t="str">
        <f>IFERROR(VLOOKUP(Tabla46[[#This Row],[ID RIESGO]],'1. IDENTIFICACION DEL RIESGO'!$AB$27:$AL$38,11,0),"")</f>
        <v/>
      </c>
      <c r="H296" s="173"/>
      <c r="I296" s="173"/>
      <c r="J296" s="173"/>
      <c r="K296" s="173"/>
      <c r="L296" s="175"/>
      <c r="M296" s="175"/>
      <c r="N296" s="173" t="str">
        <f>IF(Tabla46[[#This Row],[ID RIESGO]]="","",IF(Tabla46[[#This Row],[DESCRIPCION DEL CONTROL]]="",0,15))</f>
        <v/>
      </c>
      <c r="O296" s="169" t="str">
        <f>IF(Tabla46[[#This Row],[ID RIESGO]]="","",IF(Tabla46[[#This Row],[RESPONSABLE DEL CONTROL (CARGO)]]="",0,20))</f>
        <v/>
      </c>
      <c r="P296" s="345">
        <f>IF(Tabla46[[#This Row],[PERIODICIDAD DE EJECUCIÓN DEL CONTROL]]="",0,20)</f>
        <v>0</v>
      </c>
      <c r="Q29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6" s="345" t="str">
        <f>IF(ISTEXT(Tabla46[[#This Row],[VALOR EVALUACION DISENO]]),"",IF(Tabla46[[#This Row],[VALOR EVALUACION DISENO]]&gt;96,DATOS!$AV$21,IF(Tabla46[[#This Row],[VALOR EVALUACION DISENO]]&gt;=86,DATOS!$AV$22,DATOS!$AV$23)))</f>
        <v/>
      </c>
      <c r="S296" s="352"/>
      <c r="T296" s="345" t="str">
        <f>IFERROR(VLOOKUP(Tabla46[[#This Row],[% DE CUMPLIMIENTO DE LA EJECUCION DEL CONTROL]],DATOS!$AS$38:$AT$40,2,0),"")</f>
        <v/>
      </c>
      <c r="U296" s="353" t="str">
        <f>IF(Tabla46[[#This Row],[RESULTADO EVALUACIÓN DEL DISEÑO DEL CONTROL]]="","",SUMIFS(DATOS!$AT$49:$AT$57,DATOS!$AR$49:$AR$57,Tabla46[[#This Row],[RESULTADO EVALUACIÓN DEL DISEÑO DEL CONTROL]],DATOS!$AS$49:$AS$57,Tabla46[[#This Row],[RESULTADO EVALUACION DE LA EJECUCION]]))</f>
        <v/>
      </c>
    </row>
    <row r="297" spans="1:21" ht="15" customHeight="1" x14ac:dyDescent="0.25">
      <c r="A297" s="3"/>
      <c r="B297" s="2"/>
      <c r="C297" s="2"/>
      <c r="D297" s="72"/>
      <c r="E297" s="4"/>
      <c r="F297" s="345"/>
      <c r="G297" s="352" t="str">
        <f>IFERROR(VLOOKUP(Tabla46[[#This Row],[ID RIESGO]],'1. IDENTIFICACION DEL RIESGO'!$AB$27:$AL$38,11,0),"")</f>
        <v/>
      </c>
      <c r="H297" s="173"/>
      <c r="I297" s="173"/>
      <c r="J297" s="173"/>
      <c r="K297" s="173"/>
      <c r="L297" s="175"/>
      <c r="M297" s="175"/>
      <c r="N297" s="173" t="str">
        <f>IF(Tabla46[[#This Row],[ID RIESGO]]="","",IF(Tabla46[[#This Row],[DESCRIPCION DEL CONTROL]]="",0,15))</f>
        <v/>
      </c>
      <c r="O297" s="169" t="str">
        <f>IF(Tabla46[[#This Row],[ID RIESGO]]="","",IF(Tabla46[[#This Row],[RESPONSABLE DEL CONTROL (CARGO)]]="",0,20))</f>
        <v/>
      </c>
      <c r="P297" s="345">
        <f>IF(Tabla46[[#This Row],[PERIODICIDAD DE EJECUCIÓN DEL CONTROL]]="",0,20)</f>
        <v>0</v>
      </c>
      <c r="Q29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7" s="345" t="str">
        <f>IF(ISTEXT(Tabla46[[#This Row],[VALOR EVALUACION DISENO]]),"",IF(Tabla46[[#This Row],[VALOR EVALUACION DISENO]]&gt;96,DATOS!$AV$21,IF(Tabla46[[#This Row],[VALOR EVALUACION DISENO]]&gt;=86,DATOS!$AV$22,DATOS!$AV$23)))</f>
        <v/>
      </c>
      <c r="S297" s="352"/>
      <c r="T297" s="345" t="str">
        <f>IFERROR(VLOOKUP(Tabla46[[#This Row],[% DE CUMPLIMIENTO DE LA EJECUCION DEL CONTROL]],DATOS!$AS$38:$AT$40,2,0),"")</f>
        <v/>
      </c>
      <c r="U297" s="353" t="str">
        <f>IF(Tabla46[[#This Row],[RESULTADO EVALUACIÓN DEL DISEÑO DEL CONTROL]]="","",SUMIFS(DATOS!$AT$49:$AT$57,DATOS!$AR$49:$AR$57,Tabla46[[#This Row],[RESULTADO EVALUACIÓN DEL DISEÑO DEL CONTROL]],DATOS!$AS$49:$AS$57,Tabla46[[#This Row],[RESULTADO EVALUACION DE LA EJECUCION]]))</f>
        <v/>
      </c>
    </row>
    <row r="298" spans="1:21" ht="15" customHeight="1" x14ac:dyDescent="0.25">
      <c r="A298" s="3"/>
      <c r="B298" s="2"/>
      <c r="C298" s="2"/>
      <c r="D298" s="72"/>
      <c r="E298" s="4"/>
      <c r="F298" s="345"/>
      <c r="G298" s="352" t="str">
        <f>IFERROR(VLOOKUP(Tabla46[[#This Row],[ID RIESGO]],'1. IDENTIFICACION DEL RIESGO'!$AB$27:$AL$38,11,0),"")</f>
        <v/>
      </c>
      <c r="H298" s="173"/>
      <c r="I298" s="173"/>
      <c r="J298" s="173"/>
      <c r="K298" s="173"/>
      <c r="L298" s="175"/>
      <c r="M298" s="175"/>
      <c r="N298" s="173" t="str">
        <f>IF(Tabla46[[#This Row],[ID RIESGO]]="","",IF(Tabla46[[#This Row],[DESCRIPCION DEL CONTROL]]="",0,15))</f>
        <v/>
      </c>
      <c r="O298" s="169" t="str">
        <f>IF(Tabla46[[#This Row],[ID RIESGO]]="","",IF(Tabla46[[#This Row],[RESPONSABLE DEL CONTROL (CARGO)]]="",0,20))</f>
        <v/>
      </c>
      <c r="P298" s="345">
        <f>IF(Tabla46[[#This Row],[PERIODICIDAD DE EJECUCIÓN DEL CONTROL]]="",0,20)</f>
        <v>0</v>
      </c>
      <c r="Q29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8" s="345" t="str">
        <f>IF(ISTEXT(Tabla46[[#This Row],[VALOR EVALUACION DISENO]]),"",IF(Tabla46[[#This Row],[VALOR EVALUACION DISENO]]&gt;96,DATOS!$AV$21,IF(Tabla46[[#This Row],[VALOR EVALUACION DISENO]]&gt;=86,DATOS!$AV$22,DATOS!$AV$23)))</f>
        <v/>
      </c>
      <c r="S298" s="352"/>
      <c r="T298" s="345" t="str">
        <f>IFERROR(VLOOKUP(Tabla46[[#This Row],[% DE CUMPLIMIENTO DE LA EJECUCION DEL CONTROL]],DATOS!$AS$38:$AT$40,2,0),"")</f>
        <v/>
      </c>
      <c r="U298" s="353" t="str">
        <f>IF(Tabla46[[#This Row],[RESULTADO EVALUACIÓN DEL DISEÑO DEL CONTROL]]="","",SUMIFS(DATOS!$AT$49:$AT$57,DATOS!$AR$49:$AR$57,Tabla46[[#This Row],[RESULTADO EVALUACIÓN DEL DISEÑO DEL CONTROL]],DATOS!$AS$49:$AS$57,Tabla46[[#This Row],[RESULTADO EVALUACION DE LA EJECUCION]]))</f>
        <v/>
      </c>
    </row>
    <row r="299" spans="1:21" ht="15" customHeight="1" x14ac:dyDescent="0.25">
      <c r="A299" s="3"/>
      <c r="B299" s="2"/>
      <c r="C299" s="2"/>
      <c r="D299" s="72"/>
      <c r="E299" s="4"/>
      <c r="F299" s="345"/>
      <c r="G299" s="352" t="str">
        <f>IFERROR(VLOOKUP(Tabla46[[#This Row],[ID RIESGO]],'1. IDENTIFICACION DEL RIESGO'!$AB$27:$AL$38,11,0),"")</f>
        <v/>
      </c>
      <c r="H299" s="173"/>
      <c r="I299" s="173"/>
      <c r="J299" s="173"/>
      <c r="K299" s="173"/>
      <c r="L299" s="175"/>
      <c r="M299" s="175"/>
      <c r="N299" s="173" t="str">
        <f>IF(Tabla46[[#This Row],[ID RIESGO]]="","",IF(Tabla46[[#This Row],[DESCRIPCION DEL CONTROL]]="",0,15))</f>
        <v/>
      </c>
      <c r="O299" s="169" t="str">
        <f>IF(Tabla46[[#This Row],[ID RIESGO]]="","",IF(Tabla46[[#This Row],[RESPONSABLE DEL CONTROL (CARGO)]]="",0,20))</f>
        <v/>
      </c>
      <c r="P299" s="345">
        <f>IF(Tabla46[[#This Row],[PERIODICIDAD DE EJECUCIÓN DEL CONTROL]]="",0,20)</f>
        <v>0</v>
      </c>
      <c r="Q29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9" s="345" t="str">
        <f>IF(ISTEXT(Tabla46[[#This Row],[VALOR EVALUACION DISENO]]),"",IF(Tabla46[[#This Row],[VALOR EVALUACION DISENO]]&gt;96,DATOS!$AV$21,IF(Tabla46[[#This Row],[VALOR EVALUACION DISENO]]&gt;=86,DATOS!$AV$22,DATOS!$AV$23)))</f>
        <v/>
      </c>
      <c r="S299" s="352"/>
      <c r="T299" s="345" t="str">
        <f>IFERROR(VLOOKUP(Tabla46[[#This Row],[% DE CUMPLIMIENTO DE LA EJECUCION DEL CONTROL]],DATOS!$AS$38:$AT$40,2,0),"")</f>
        <v/>
      </c>
      <c r="U299" s="353" t="str">
        <f>IF(Tabla46[[#This Row],[RESULTADO EVALUACIÓN DEL DISEÑO DEL CONTROL]]="","",SUMIFS(DATOS!$AT$49:$AT$57,DATOS!$AR$49:$AR$57,Tabla46[[#This Row],[RESULTADO EVALUACIÓN DEL DISEÑO DEL CONTROL]],DATOS!$AS$49:$AS$57,Tabla46[[#This Row],[RESULTADO EVALUACION DE LA EJECUCION]]))</f>
        <v/>
      </c>
    </row>
    <row r="300" spans="1:21" ht="15" customHeight="1" x14ac:dyDescent="0.25">
      <c r="A300" s="3"/>
      <c r="B300" s="2"/>
      <c r="C300" s="2"/>
      <c r="D300" s="72"/>
      <c r="E300" s="4"/>
      <c r="F300" s="345"/>
      <c r="G300" s="352" t="str">
        <f>IFERROR(VLOOKUP(Tabla46[[#This Row],[ID RIESGO]],'1. IDENTIFICACION DEL RIESGO'!$AB$27:$AL$38,11,0),"")</f>
        <v/>
      </c>
      <c r="H300" s="173"/>
      <c r="I300" s="173"/>
      <c r="J300" s="173"/>
      <c r="K300" s="173"/>
      <c r="L300" s="175"/>
      <c r="M300" s="175"/>
      <c r="N300" s="173" t="str">
        <f>IF(Tabla46[[#This Row],[ID RIESGO]]="","",IF(Tabla46[[#This Row],[DESCRIPCION DEL CONTROL]]="",0,15))</f>
        <v/>
      </c>
      <c r="O300" s="169" t="str">
        <f>IF(Tabla46[[#This Row],[ID RIESGO]]="","",IF(Tabla46[[#This Row],[RESPONSABLE DEL CONTROL (CARGO)]]="",0,20))</f>
        <v/>
      </c>
      <c r="P300" s="345">
        <f>IF(Tabla46[[#This Row],[PERIODICIDAD DE EJECUCIÓN DEL CONTROL]]="",0,20)</f>
        <v>0</v>
      </c>
      <c r="Q30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0" s="345" t="str">
        <f>IF(ISTEXT(Tabla46[[#This Row],[VALOR EVALUACION DISENO]]),"",IF(Tabla46[[#This Row],[VALOR EVALUACION DISENO]]&gt;96,DATOS!$AV$21,IF(Tabla46[[#This Row],[VALOR EVALUACION DISENO]]&gt;=86,DATOS!$AV$22,DATOS!$AV$23)))</f>
        <v/>
      </c>
      <c r="S300" s="352"/>
      <c r="T300" s="345" t="str">
        <f>IFERROR(VLOOKUP(Tabla46[[#This Row],[% DE CUMPLIMIENTO DE LA EJECUCION DEL CONTROL]],DATOS!$AS$38:$AT$40,2,0),"")</f>
        <v/>
      </c>
      <c r="U300" s="353" t="str">
        <f>IF(Tabla46[[#This Row],[RESULTADO EVALUACIÓN DEL DISEÑO DEL CONTROL]]="","",SUMIFS(DATOS!$AT$49:$AT$57,DATOS!$AR$49:$AR$57,Tabla46[[#This Row],[RESULTADO EVALUACIÓN DEL DISEÑO DEL CONTROL]],DATOS!$AS$49:$AS$57,Tabla46[[#This Row],[RESULTADO EVALUACION DE LA EJECUCION]]))</f>
        <v/>
      </c>
    </row>
    <row r="301" spans="1:21" ht="15" customHeight="1" x14ac:dyDescent="0.25">
      <c r="A301" s="3"/>
      <c r="B301" s="2"/>
      <c r="C301" s="2"/>
      <c r="D301" s="72"/>
      <c r="E301" s="4"/>
      <c r="F301" s="345"/>
      <c r="G301" s="352" t="str">
        <f>IFERROR(VLOOKUP(Tabla46[[#This Row],[ID RIESGO]],'1. IDENTIFICACION DEL RIESGO'!$AB$27:$AL$38,11,0),"")</f>
        <v/>
      </c>
      <c r="H301" s="173"/>
      <c r="I301" s="173"/>
      <c r="J301" s="173"/>
      <c r="K301" s="173"/>
      <c r="L301" s="175"/>
      <c r="M301" s="175"/>
      <c r="N301" s="173" t="str">
        <f>IF(Tabla46[[#This Row],[ID RIESGO]]="","",IF(Tabla46[[#This Row],[DESCRIPCION DEL CONTROL]]="",0,15))</f>
        <v/>
      </c>
      <c r="O301" s="169" t="str">
        <f>IF(Tabla46[[#This Row],[ID RIESGO]]="","",IF(Tabla46[[#This Row],[RESPONSABLE DEL CONTROL (CARGO)]]="",0,20))</f>
        <v/>
      </c>
      <c r="P301" s="345">
        <f>IF(Tabla46[[#This Row],[PERIODICIDAD DE EJECUCIÓN DEL CONTROL]]="",0,20)</f>
        <v>0</v>
      </c>
      <c r="Q30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1" s="345" t="str">
        <f>IF(ISTEXT(Tabla46[[#This Row],[VALOR EVALUACION DISENO]]),"",IF(Tabla46[[#This Row],[VALOR EVALUACION DISENO]]&gt;96,DATOS!$AV$21,IF(Tabla46[[#This Row],[VALOR EVALUACION DISENO]]&gt;=86,DATOS!$AV$22,DATOS!$AV$23)))</f>
        <v/>
      </c>
      <c r="S301" s="278"/>
      <c r="T301" s="345" t="str">
        <f>IFERROR(VLOOKUP(Tabla46[[#This Row],[% DE CUMPLIMIENTO DE LA EJECUCION DEL CONTROL]],DATOS!$AS$38:$AT$40,2,0),"")</f>
        <v/>
      </c>
      <c r="U301" s="353" t="str">
        <f>IF(Tabla46[[#This Row],[RESULTADO EVALUACIÓN DEL DISEÑO DEL CONTROL]]="","",SUMIFS(DATOS!$AT$49:$AT$57,DATOS!$AR$49:$AR$57,Tabla46[[#This Row],[RESULTADO EVALUACIÓN DEL DISEÑO DEL CONTROL]],DATOS!$AS$49:$AS$57,Tabla46[[#This Row],[RESULTADO EVALUACION DE LA EJECUCION]]))</f>
        <v/>
      </c>
    </row>
    <row r="302" spans="1:21" ht="15" customHeight="1" x14ac:dyDescent="0.25">
      <c r="A302" s="3"/>
      <c r="B302" s="2"/>
      <c r="C302" s="2"/>
      <c r="D302" s="72"/>
      <c r="E302" s="4"/>
      <c r="F302" s="345"/>
      <c r="G302" s="352" t="str">
        <f>IFERROR(VLOOKUP(Tabla46[[#This Row],[ID RIESGO]],'1. IDENTIFICACION DEL RIESGO'!$AB$27:$AL$38,11,0),"")</f>
        <v/>
      </c>
      <c r="H302" s="173"/>
      <c r="I302" s="173"/>
      <c r="J302" s="173"/>
      <c r="K302" s="173"/>
      <c r="L302" s="175"/>
      <c r="M302" s="175"/>
      <c r="N302" s="173" t="str">
        <f>IF(Tabla46[[#This Row],[ID RIESGO]]="","",IF(Tabla46[[#This Row],[DESCRIPCION DEL CONTROL]]="",0,15))</f>
        <v/>
      </c>
      <c r="O302" s="169" t="str">
        <f>IF(Tabla46[[#This Row],[ID RIESGO]]="","",IF(Tabla46[[#This Row],[RESPONSABLE DEL CONTROL (CARGO)]]="",0,20))</f>
        <v/>
      </c>
      <c r="P302" s="345">
        <f>IF(Tabla46[[#This Row],[PERIODICIDAD DE EJECUCIÓN DEL CONTROL]]="",0,20)</f>
        <v>0</v>
      </c>
      <c r="Q30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2" s="345" t="str">
        <f>IF(ISTEXT(Tabla46[[#This Row],[VALOR EVALUACION DISENO]]),"",IF(Tabla46[[#This Row],[VALOR EVALUACION DISENO]]&gt;96,DATOS!$AV$21,IF(Tabla46[[#This Row],[VALOR EVALUACION DISENO]]&gt;=86,DATOS!$AV$22,DATOS!$AV$23)))</f>
        <v/>
      </c>
      <c r="S302" s="278"/>
      <c r="T302" s="345" t="str">
        <f>IFERROR(VLOOKUP(Tabla46[[#This Row],[% DE CUMPLIMIENTO DE LA EJECUCION DEL CONTROL]],DATOS!$AS$38:$AT$40,2,0),"")</f>
        <v/>
      </c>
      <c r="U302" s="353" t="str">
        <f>IF(Tabla46[[#This Row],[RESULTADO EVALUACIÓN DEL DISEÑO DEL CONTROL]]="","",SUMIFS(DATOS!$AT$49:$AT$57,DATOS!$AR$49:$AR$57,Tabla46[[#This Row],[RESULTADO EVALUACIÓN DEL DISEÑO DEL CONTROL]],DATOS!$AS$49:$AS$57,Tabla46[[#This Row],[RESULTADO EVALUACION DE LA EJECUCION]]))</f>
        <v/>
      </c>
    </row>
    <row r="303" spans="1:21" ht="15" customHeight="1" x14ac:dyDescent="0.25">
      <c r="A303" s="3"/>
      <c r="B303" s="2"/>
      <c r="C303" s="2"/>
      <c r="D303" s="72"/>
      <c r="E303" s="4"/>
      <c r="F303" s="345"/>
      <c r="G303" s="352" t="str">
        <f>IFERROR(VLOOKUP(Tabla46[[#This Row],[ID RIESGO]],'1. IDENTIFICACION DEL RIESGO'!$AB$27:$AL$38,11,0),"")</f>
        <v/>
      </c>
      <c r="H303" s="173"/>
      <c r="I303" s="173"/>
      <c r="J303" s="173"/>
      <c r="K303" s="173"/>
      <c r="L303" s="175"/>
      <c r="M303" s="175"/>
      <c r="N303" s="173" t="str">
        <f>IF(Tabla46[[#This Row],[ID RIESGO]]="","",IF(Tabla46[[#This Row],[DESCRIPCION DEL CONTROL]]="",0,15))</f>
        <v/>
      </c>
      <c r="O303" s="169" t="str">
        <f>IF(Tabla46[[#This Row],[ID RIESGO]]="","",IF(Tabla46[[#This Row],[RESPONSABLE DEL CONTROL (CARGO)]]="",0,20))</f>
        <v/>
      </c>
      <c r="P303" s="345">
        <f>IF(Tabla46[[#This Row],[PERIODICIDAD DE EJECUCIÓN DEL CONTROL]]="",0,20)</f>
        <v>0</v>
      </c>
      <c r="Q30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3" s="345" t="str">
        <f>IF(ISTEXT(Tabla46[[#This Row],[VALOR EVALUACION DISENO]]),"",IF(Tabla46[[#This Row],[VALOR EVALUACION DISENO]]&gt;96,DATOS!$AV$21,IF(Tabla46[[#This Row],[VALOR EVALUACION DISENO]]&gt;=86,DATOS!$AV$22,DATOS!$AV$23)))</f>
        <v/>
      </c>
      <c r="S303" s="278"/>
      <c r="T303" s="345" t="str">
        <f>IFERROR(VLOOKUP(Tabla46[[#This Row],[% DE CUMPLIMIENTO DE LA EJECUCION DEL CONTROL]],DATOS!$AS$38:$AT$40,2,0),"")</f>
        <v/>
      </c>
      <c r="U303" s="353" t="str">
        <f>IF(Tabla46[[#This Row],[RESULTADO EVALUACIÓN DEL DISEÑO DEL CONTROL]]="","",SUMIFS(DATOS!$AT$49:$AT$57,DATOS!$AR$49:$AR$57,Tabla46[[#This Row],[RESULTADO EVALUACIÓN DEL DISEÑO DEL CONTROL]],DATOS!$AS$49:$AS$57,Tabla46[[#This Row],[RESULTADO EVALUACION DE LA EJECUCION]]))</f>
        <v/>
      </c>
    </row>
    <row r="304" spans="1:21" ht="15" customHeight="1" x14ac:dyDescent="0.25">
      <c r="A304" s="3"/>
      <c r="B304" s="2"/>
      <c r="C304" s="2"/>
      <c r="D304" s="72"/>
      <c r="E304" s="4"/>
      <c r="F304" s="345"/>
      <c r="G304" s="352" t="str">
        <f>IFERROR(VLOOKUP(Tabla46[[#This Row],[ID RIESGO]],'1. IDENTIFICACION DEL RIESGO'!$AB$27:$AL$38,11,0),"")</f>
        <v/>
      </c>
      <c r="H304" s="173"/>
      <c r="I304" s="173"/>
      <c r="J304" s="173"/>
      <c r="K304" s="173"/>
      <c r="L304" s="175"/>
      <c r="M304" s="175"/>
      <c r="N304" s="173" t="str">
        <f>IF(Tabla46[[#This Row],[ID RIESGO]]="","",IF(Tabla46[[#This Row],[DESCRIPCION DEL CONTROL]]="",0,15))</f>
        <v/>
      </c>
      <c r="O304" s="169" t="str">
        <f>IF(Tabla46[[#This Row],[ID RIESGO]]="","",IF(Tabla46[[#This Row],[RESPONSABLE DEL CONTROL (CARGO)]]="",0,20))</f>
        <v/>
      </c>
      <c r="P304" s="345">
        <f>IF(Tabla46[[#This Row],[PERIODICIDAD DE EJECUCIÓN DEL CONTROL]]="",0,20)</f>
        <v>0</v>
      </c>
      <c r="Q30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4" s="345" t="str">
        <f>IF(ISTEXT(Tabla46[[#This Row],[VALOR EVALUACION DISENO]]),"",IF(Tabla46[[#This Row],[VALOR EVALUACION DISENO]]&gt;96,DATOS!$AV$21,IF(Tabla46[[#This Row],[VALOR EVALUACION DISENO]]&gt;=86,DATOS!$AV$22,DATOS!$AV$23)))</f>
        <v/>
      </c>
      <c r="S304" s="278"/>
      <c r="T304" s="345" t="str">
        <f>IFERROR(VLOOKUP(Tabla46[[#This Row],[% DE CUMPLIMIENTO DE LA EJECUCION DEL CONTROL]],DATOS!$AS$38:$AT$40,2,0),"")</f>
        <v/>
      </c>
      <c r="U304" s="353" t="str">
        <f>IF(Tabla46[[#This Row],[RESULTADO EVALUACIÓN DEL DISEÑO DEL CONTROL]]="","",SUMIFS(DATOS!$AT$49:$AT$57,DATOS!$AR$49:$AR$57,Tabla46[[#This Row],[RESULTADO EVALUACIÓN DEL DISEÑO DEL CONTROL]],DATOS!$AS$49:$AS$57,Tabla46[[#This Row],[RESULTADO EVALUACION DE LA EJECUCION]]))</f>
        <v/>
      </c>
    </row>
    <row r="305" spans="1:21" ht="15" customHeight="1" x14ac:dyDescent="0.25">
      <c r="A305" s="3"/>
      <c r="B305" s="2"/>
      <c r="C305" s="2"/>
      <c r="D305" s="72"/>
      <c r="E305" s="4"/>
      <c r="F305" s="345"/>
      <c r="G305" s="352" t="str">
        <f>IFERROR(VLOOKUP(Tabla46[[#This Row],[ID RIESGO]],'1. IDENTIFICACION DEL RIESGO'!$AB$27:$AL$38,11,0),"")</f>
        <v/>
      </c>
      <c r="H305" s="173"/>
      <c r="I305" s="173"/>
      <c r="J305" s="173"/>
      <c r="K305" s="173"/>
      <c r="L305" s="175"/>
      <c r="M305" s="175"/>
      <c r="N305" s="173" t="str">
        <f>IF(Tabla46[[#This Row],[ID RIESGO]]="","",IF(Tabla46[[#This Row],[DESCRIPCION DEL CONTROL]]="",0,15))</f>
        <v/>
      </c>
      <c r="O305" s="169" t="str">
        <f>IF(Tabla46[[#This Row],[ID RIESGO]]="","",IF(Tabla46[[#This Row],[RESPONSABLE DEL CONTROL (CARGO)]]="",0,20))</f>
        <v/>
      </c>
      <c r="P305" s="345">
        <f>IF(Tabla46[[#This Row],[PERIODICIDAD DE EJECUCIÓN DEL CONTROL]]="",0,20)</f>
        <v>0</v>
      </c>
      <c r="Q30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5" s="345" t="str">
        <f>IF(ISTEXT(Tabla46[[#This Row],[VALOR EVALUACION DISENO]]),"",IF(Tabla46[[#This Row],[VALOR EVALUACION DISENO]]&gt;96,DATOS!$AV$21,IF(Tabla46[[#This Row],[VALOR EVALUACION DISENO]]&gt;=86,DATOS!$AV$22,DATOS!$AV$23)))</f>
        <v/>
      </c>
      <c r="S305" s="278"/>
      <c r="T305" s="345" t="str">
        <f>IFERROR(VLOOKUP(Tabla46[[#This Row],[% DE CUMPLIMIENTO DE LA EJECUCION DEL CONTROL]],DATOS!$AS$38:$AT$40,2,0),"")</f>
        <v/>
      </c>
      <c r="U305" s="353" t="str">
        <f>IF(Tabla46[[#This Row],[RESULTADO EVALUACIÓN DEL DISEÑO DEL CONTROL]]="","",SUMIFS(DATOS!$AT$49:$AT$57,DATOS!$AR$49:$AR$57,Tabla46[[#This Row],[RESULTADO EVALUACIÓN DEL DISEÑO DEL CONTROL]],DATOS!$AS$49:$AS$57,Tabla46[[#This Row],[RESULTADO EVALUACION DE LA EJECUCION]]))</f>
        <v/>
      </c>
    </row>
    <row r="306" spans="1:21" ht="15" customHeight="1" x14ac:dyDescent="0.25">
      <c r="A306" s="3"/>
      <c r="B306" s="2"/>
      <c r="C306" s="2"/>
      <c r="D306" s="72"/>
      <c r="E306" s="4"/>
      <c r="F306" s="345"/>
      <c r="G306" s="352" t="str">
        <f>IFERROR(VLOOKUP(Tabla46[[#This Row],[ID RIESGO]],'1. IDENTIFICACION DEL RIESGO'!$AB$27:$AL$38,11,0),"")</f>
        <v/>
      </c>
      <c r="H306" s="173"/>
      <c r="I306" s="173"/>
      <c r="J306" s="173"/>
      <c r="K306" s="173"/>
      <c r="L306" s="175"/>
      <c r="M306" s="175"/>
      <c r="N306" s="173" t="str">
        <f>IF(Tabla46[[#This Row],[ID RIESGO]]="","",IF(Tabla46[[#This Row],[DESCRIPCION DEL CONTROL]]="",0,15))</f>
        <v/>
      </c>
      <c r="O306" s="169" t="str">
        <f>IF(Tabla46[[#This Row],[ID RIESGO]]="","",IF(Tabla46[[#This Row],[RESPONSABLE DEL CONTROL (CARGO)]]="",0,20))</f>
        <v/>
      </c>
      <c r="P306" s="345">
        <f>IF(Tabla46[[#This Row],[PERIODICIDAD DE EJECUCIÓN DEL CONTROL]]="",0,20)</f>
        <v>0</v>
      </c>
      <c r="Q30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6" s="345" t="str">
        <f>IF(ISTEXT(Tabla46[[#This Row],[VALOR EVALUACION DISENO]]),"",IF(Tabla46[[#This Row],[VALOR EVALUACION DISENO]]&gt;96,DATOS!$AV$21,IF(Tabla46[[#This Row],[VALOR EVALUACION DISENO]]&gt;=86,DATOS!$AV$22,DATOS!$AV$23)))</f>
        <v/>
      </c>
      <c r="S306" s="278"/>
      <c r="T306" s="345" t="str">
        <f>IFERROR(VLOOKUP(Tabla46[[#This Row],[% DE CUMPLIMIENTO DE LA EJECUCION DEL CONTROL]],DATOS!$AS$38:$AT$40,2,0),"")</f>
        <v/>
      </c>
      <c r="U306" s="353" t="str">
        <f>IF(Tabla46[[#This Row],[RESULTADO EVALUACIÓN DEL DISEÑO DEL CONTROL]]="","",SUMIFS(DATOS!$AT$49:$AT$57,DATOS!$AR$49:$AR$57,Tabla46[[#This Row],[RESULTADO EVALUACIÓN DEL DISEÑO DEL CONTROL]],DATOS!$AS$49:$AS$57,Tabla46[[#This Row],[RESULTADO EVALUACION DE LA EJECUCION]]))</f>
        <v/>
      </c>
    </row>
    <row r="307" spans="1:21" ht="15" customHeight="1" x14ac:dyDescent="0.25">
      <c r="A307" s="3"/>
      <c r="B307" s="2"/>
      <c r="C307" s="2"/>
      <c r="D307" s="72"/>
      <c r="E307" s="4"/>
      <c r="F307" s="345"/>
      <c r="G307" s="352" t="str">
        <f>IFERROR(VLOOKUP(Tabla46[[#This Row],[ID RIESGO]],'1. IDENTIFICACION DEL RIESGO'!$AB$27:$AL$38,11,0),"")</f>
        <v/>
      </c>
      <c r="H307" s="173"/>
      <c r="I307" s="173"/>
      <c r="J307" s="173"/>
      <c r="K307" s="173"/>
      <c r="L307" s="175"/>
      <c r="M307" s="175"/>
      <c r="N307" s="173" t="str">
        <f>IF(Tabla46[[#This Row],[ID RIESGO]]="","",IF(Tabla46[[#This Row],[DESCRIPCION DEL CONTROL]]="",0,15))</f>
        <v/>
      </c>
      <c r="O307" s="169" t="str">
        <f>IF(Tabla46[[#This Row],[ID RIESGO]]="","",IF(Tabla46[[#This Row],[RESPONSABLE DEL CONTROL (CARGO)]]="",0,20))</f>
        <v/>
      </c>
      <c r="P307" s="345">
        <f>IF(Tabla46[[#This Row],[PERIODICIDAD DE EJECUCIÓN DEL CONTROL]]="",0,20)</f>
        <v>0</v>
      </c>
      <c r="Q30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7" s="345" t="str">
        <f>IF(ISTEXT(Tabla46[[#This Row],[VALOR EVALUACION DISENO]]),"",IF(Tabla46[[#This Row],[VALOR EVALUACION DISENO]]&gt;96,DATOS!$AV$21,IF(Tabla46[[#This Row],[VALOR EVALUACION DISENO]]&gt;=86,DATOS!$AV$22,DATOS!$AV$23)))</f>
        <v/>
      </c>
      <c r="S307" s="278"/>
      <c r="T307" s="345" t="str">
        <f>IFERROR(VLOOKUP(Tabla46[[#This Row],[% DE CUMPLIMIENTO DE LA EJECUCION DEL CONTROL]],DATOS!$AS$38:$AT$40,2,0),"")</f>
        <v/>
      </c>
      <c r="U307" s="353" t="str">
        <f>IF(Tabla46[[#This Row],[RESULTADO EVALUACIÓN DEL DISEÑO DEL CONTROL]]="","",SUMIFS(DATOS!$AT$49:$AT$57,DATOS!$AR$49:$AR$57,Tabla46[[#This Row],[RESULTADO EVALUACIÓN DEL DISEÑO DEL CONTROL]],DATOS!$AS$49:$AS$57,Tabla46[[#This Row],[RESULTADO EVALUACION DE LA EJECUCION]]))</f>
        <v/>
      </c>
    </row>
    <row r="308" spans="1:21" ht="15" customHeight="1" x14ac:dyDescent="0.25">
      <c r="A308" s="3"/>
      <c r="B308" s="2"/>
      <c r="C308" s="2"/>
      <c r="D308" s="72"/>
      <c r="E308" s="4"/>
      <c r="F308" s="345"/>
      <c r="G308" s="352" t="str">
        <f>IFERROR(VLOOKUP(Tabla46[[#This Row],[ID RIESGO]],'1. IDENTIFICACION DEL RIESGO'!$AB$27:$AL$38,11,0),"")</f>
        <v/>
      </c>
      <c r="H308" s="173"/>
      <c r="I308" s="173"/>
      <c r="J308" s="173"/>
      <c r="K308" s="173"/>
      <c r="L308" s="175"/>
      <c r="M308" s="175"/>
      <c r="N308" s="173" t="str">
        <f>IF(Tabla46[[#This Row],[ID RIESGO]]="","",IF(Tabla46[[#This Row],[DESCRIPCION DEL CONTROL]]="",0,15))</f>
        <v/>
      </c>
      <c r="O308" s="169" t="str">
        <f>IF(Tabla46[[#This Row],[ID RIESGO]]="","",IF(Tabla46[[#This Row],[RESPONSABLE DEL CONTROL (CARGO)]]="",0,20))</f>
        <v/>
      </c>
      <c r="P308" s="345">
        <f>IF(Tabla46[[#This Row],[PERIODICIDAD DE EJECUCIÓN DEL CONTROL]]="",0,20)</f>
        <v>0</v>
      </c>
      <c r="Q30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8" s="345" t="str">
        <f>IF(ISTEXT(Tabla46[[#This Row],[VALOR EVALUACION DISENO]]),"",IF(Tabla46[[#This Row],[VALOR EVALUACION DISENO]]&gt;96,DATOS!$AV$21,IF(Tabla46[[#This Row],[VALOR EVALUACION DISENO]]&gt;=86,DATOS!$AV$22,DATOS!$AV$23)))</f>
        <v/>
      </c>
      <c r="S308" s="278"/>
      <c r="T308" s="345" t="str">
        <f>IFERROR(VLOOKUP(Tabla46[[#This Row],[% DE CUMPLIMIENTO DE LA EJECUCION DEL CONTROL]],DATOS!$AS$38:$AT$40,2,0),"")</f>
        <v/>
      </c>
      <c r="U308" s="129" t="str">
        <f>IF(Tabla46[[#This Row],[RESULTADO EVALUACIÓN DEL DISEÑO DEL CONTROL]]="","",SUMIFS(DATOS!$AT$49:$AT$57,DATOS!$AR$49:$AR$57,Tabla46[[#This Row],[RESULTADO EVALUACIÓN DEL DISEÑO DEL CONTROL]],DATOS!$AS$49:$AS$57,Tabla46[[#This Row],[RESULTADO EVALUACION DE LA EJECUCION]]))</f>
        <v/>
      </c>
    </row>
    <row r="309" spans="1:21" ht="15" customHeight="1" x14ac:dyDescent="0.25">
      <c r="A309" s="3"/>
      <c r="B309" s="2"/>
      <c r="C309" s="2"/>
      <c r="D309" s="72"/>
      <c r="E309" s="4"/>
      <c r="F309" s="345"/>
      <c r="G309" s="352" t="str">
        <f>IFERROR(VLOOKUP(Tabla46[[#This Row],[ID RIESGO]],'1. IDENTIFICACION DEL RIESGO'!$AB$27:$AL$38,11,0),"")</f>
        <v/>
      </c>
      <c r="H309" s="173"/>
      <c r="I309" s="173"/>
      <c r="J309" s="173"/>
      <c r="K309" s="173"/>
      <c r="L309" s="175"/>
      <c r="M309" s="175"/>
      <c r="N309" s="173" t="str">
        <f>IF(Tabla46[[#This Row],[ID RIESGO]]="","",IF(Tabla46[[#This Row],[DESCRIPCION DEL CONTROL]]="",0,15))</f>
        <v/>
      </c>
      <c r="O309" s="169" t="str">
        <f>IF(Tabla46[[#This Row],[ID RIESGO]]="","",IF(Tabla46[[#This Row],[RESPONSABLE DEL CONTROL (CARGO)]]="",0,20))</f>
        <v/>
      </c>
      <c r="P309" s="345">
        <f>IF(Tabla46[[#This Row],[PERIODICIDAD DE EJECUCIÓN DEL CONTROL]]="",0,20)</f>
        <v>0</v>
      </c>
      <c r="Q30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9" s="345" t="str">
        <f>IF(ISTEXT(Tabla46[[#This Row],[VALOR EVALUACION DISENO]]),"",IF(Tabla46[[#This Row],[VALOR EVALUACION DISENO]]&gt;96,DATOS!$AV$21,IF(Tabla46[[#This Row],[VALOR EVALUACION DISENO]]&gt;=86,DATOS!$AV$22,DATOS!$AV$23)))</f>
        <v/>
      </c>
      <c r="S309" s="278"/>
      <c r="T309" s="345" t="str">
        <f>IFERROR(VLOOKUP(Tabla46[[#This Row],[% DE CUMPLIMIENTO DE LA EJECUCION DEL CONTROL]],DATOS!$AS$38:$AT$40,2,0),"")</f>
        <v/>
      </c>
      <c r="U309" s="129" t="str">
        <f>IF(Tabla46[[#This Row],[RESULTADO EVALUACIÓN DEL DISEÑO DEL CONTROL]]="","",SUMIFS(DATOS!$AT$49:$AT$57,DATOS!$AR$49:$AR$57,Tabla46[[#This Row],[RESULTADO EVALUACIÓN DEL DISEÑO DEL CONTROL]],DATOS!$AS$49:$AS$57,Tabla46[[#This Row],[RESULTADO EVALUACION DE LA EJECUCION]]))</f>
        <v/>
      </c>
    </row>
    <row r="310" spans="1:21" ht="15" customHeight="1" x14ac:dyDescent="0.25">
      <c r="A310" s="3"/>
      <c r="B310" s="2"/>
      <c r="C310" s="2"/>
      <c r="D310" s="72"/>
      <c r="E310" s="4"/>
      <c r="F310" s="345"/>
      <c r="G310" s="352" t="str">
        <f>IFERROR(VLOOKUP(Tabla46[[#This Row],[ID RIESGO]],'1. IDENTIFICACION DEL RIESGO'!$AB$27:$AL$38,11,0),"")</f>
        <v/>
      </c>
      <c r="H310" s="173"/>
      <c r="I310" s="173"/>
      <c r="J310" s="173"/>
      <c r="K310" s="173"/>
      <c r="L310" s="175"/>
      <c r="M310" s="175"/>
      <c r="N310" s="173" t="str">
        <f>IF(Tabla46[[#This Row],[ID RIESGO]]="","",IF(Tabla46[[#This Row],[DESCRIPCION DEL CONTROL]]="",0,15))</f>
        <v/>
      </c>
      <c r="O310" s="169" t="str">
        <f>IF(Tabla46[[#This Row],[ID RIESGO]]="","",IF(Tabla46[[#This Row],[RESPONSABLE DEL CONTROL (CARGO)]]="",0,20))</f>
        <v/>
      </c>
      <c r="P310" s="345">
        <f>IF(Tabla46[[#This Row],[PERIODICIDAD DE EJECUCIÓN DEL CONTROL]]="",0,20)</f>
        <v>0</v>
      </c>
      <c r="Q31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0" s="345" t="str">
        <f>IF(ISTEXT(Tabla46[[#This Row],[VALOR EVALUACION DISENO]]),"",IF(Tabla46[[#This Row],[VALOR EVALUACION DISENO]]&gt;96,DATOS!$AV$21,IF(Tabla46[[#This Row],[VALOR EVALUACION DISENO]]&gt;=86,DATOS!$AV$22,DATOS!$AV$23)))</f>
        <v/>
      </c>
      <c r="S310" s="278"/>
      <c r="T310" s="345" t="str">
        <f>IFERROR(VLOOKUP(Tabla46[[#This Row],[% DE CUMPLIMIENTO DE LA EJECUCION DEL CONTROL]],DATOS!$AS$38:$AT$40,2,0),"")</f>
        <v/>
      </c>
      <c r="U310" s="129" t="str">
        <f>IF(Tabla46[[#This Row],[RESULTADO EVALUACIÓN DEL DISEÑO DEL CONTROL]]="","",SUMIFS(DATOS!$AT$49:$AT$57,DATOS!$AR$49:$AR$57,Tabla46[[#This Row],[RESULTADO EVALUACIÓN DEL DISEÑO DEL CONTROL]],DATOS!$AS$49:$AS$57,Tabla46[[#This Row],[RESULTADO EVALUACION DE LA EJECUCION]]))</f>
        <v/>
      </c>
    </row>
    <row r="311" spans="1:21" ht="15" customHeight="1" x14ac:dyDescent="0.25">
      <c r="A311" s="3"/>
      <c r="B311" s="2"/>
      <c r="C311" s="2"/>
      <c r="D311" s="72"/>
      <c r="E311" s="4"/>
      <c r="F311" s="345"/>
      <c r="G311" s="352" t="str">
        <f>IFERROR(VLOOKUP(Tabla46[[#This Row],[ID RIESGO]],'1. IDENTIFICACION DEL RIESGO'!$AB$27:$AL$38,11,0),"")</f>
        <v/>
      </c>
      <c r="H311" s="173"/>
      <c r="I311" s="173"/>
      <c r="J311" s="173"/>
      <c r="K311" s="173"/>
      <c r="L311" s="175"/>
      <c r="M311" s="175"/>
      <c r="N311" s="173" t="str">
        <f>IF(Tabla46[[#This Row],[ID RIESGO]]="","",IF(Tabla46[[#This Row],[DESCRIPCION DEL CONTROL]]="",0,15))</f>
        <v/>
      </c>
      <c r="O311" s="169" t="str">
        <f>IF(Tabla46[[#This Row],[ID RIESGO]]="","",IF(Tabla46[[#This Row],[RESPONSABLE DEL CONTROL (CARGO)]]="",0,20))</f>
        <v/>
      </c>
      <c r="P311" s="345">
        <f>IF(Tabla46[[#This Row],[PERIODICIDAD DE EJECUCIÓN DEL CONTROL]]="",0,20)</f>
        <v>0</v>
      </c>
      <c r="Q31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1" s="345" t="str">
        <f>IF(ISTEXT(Tabla46[[#This Row],[VALOR EVALUACION DISENO]]),"",IF(Tabla46[[#This Row],[VALOR EVALUACION DISENO]]&gt;96,DATOS!$AV$21,IF(Tabla46[[#This Row],[VALOR EVALUACION DISENO]]&gt;=86,DATOS!$AV$22,DATOS!$AV$23)))</f>
        <v/>
      </c>
      <c r="S311" s="278"/>
      <c r="T311" s="345" t="str">
        <f>IFERROR(VLOOKUP(Tabla46[[#This Row],[% DE CUMPLIMIENTO DE LA EJECUCION DEL CONTROL]],DATOS!$AS$38:$AT$40,2,0),"")</f>
        <v/>
      </c>
      <c r="U311" s="129" t="str">
        <f>IF(Tabla46[[#This Row],[RESULTADO EVALUACIÓN DEL DISEÑO DEL CONTROL]]="","",SUMIFS(DATOS!$AT$49:$AT$57,DATOS!$AR$49:$AR$57,Tabla46[[#This Row],[RESULTADO EVALUACIÓN DEL DISEÑO DEL CONTROL]],DATOS!$AS$49:$AS$57,Tabla46[[#This Row],[RESULTADO EVALUACION DE LA EJECUCION]]))</f>
        <v/>
      </c>
    </row>
    <row r="312" spans="1:21" ht="15" customHeight="1" x14ac:dyDescent="0.25">
      <c r="A312" s="3"/>
      <c r="B312" s="2"/>
      <c r="C312" s="2"/>
      <c r="D312" s="72"/>
      <c r="E312" s="4"/>
      <c r="F312" s="345"/>
      <c r="G312" s="352" t="str">
        <f>IFERROR(VLOOKUP(Tabla46[[#This Row],[ID RIESGO]],'1. IDENTIFICACION DEL RIESGO'!$AB$27:$AL$38,11,0),"")</f>
        <v/>
      </c>
      <c r="H312" s="173"/>
      <c r="I312" s="173"/>
      <c r="J312" s="173"/>
      <c r="K312" s="173"/>
      <c r="L312" s="175"/>
      <c r="M312" s="175"/>
      <c r="N312" s="173" t="str">
        <f>IF(Tabla46[[#This Row],[ID RIESGO]]="","",IF(Tabla46[[#This Row],[DESCRIPCION DEL CONTROL]]="",0,15))</f>
        <v/>
      </c>
      <c r="O312" s="169" t="str">
        <f>IF(Tabla46[[#This Row],[ID RIESGO]]="","",IF(Tabla46[[#This Row],[RESPONSABLE DEL CONTROL (CARGO)]]="",0,20))</f>
        <v/>
      </c>
      <c r="P312" s="345">
        <f>IF(Tabla46[[#This Row],[PERIODICIDAD DE EJECUCIÓN DEL CONTROL]]="",0,20)</f>
        <v>0</v>
      </c>
      <c r="Q31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2" s="345" t="str">
        <f>IF(ISTEXT(Tabla46[[#This Row],[VALOR EVALUACION DISENO]]),"",IF(Tabla46[[#This Row],[VALOR EVALUACION DISENO]]&gt;96,DATOS!$AV$21,IF(Tabla46[[#This Row],[VALOR EVALUACION DISENO]]&gt;=86,DATOS!$AV$22,DATOS!$AV$23)))</f>
        <v/>
      </c>
      <c r="S312" s="278"/>
      <c r="T312" s="345" t="str">
        <f>IFERROR(VLOOKUP(Tabla46[[#This Row],[% DE CUMPLIMIENTO DE LA EJECUCION DEL CONTROL]],DATOS!$AS$38:$AT$40,2,0),"")</f>
        <v/>
      </c>
      <c r="U312" s="129" t="str">
        <f>IF(Tabla46[[#This Row],[RESULTADO EVALUACIÓN DEL DISEÑO DEL CONTROL]]="","",SUMIFS(DATOS!$AT$49:$AT$57,DATOS!$AR$49:$AR$57,Tabla46[[#This Row],[RESULTADO EVALUACIÓN DEL DISEÑO DEL CONTROL]],DATOS!$AS$49:$AS$57,Tabla46[[#This Row],[RESULTADO EVALUACION DE LA EJECUCION]]))</f>
        <v/>
      </c>
    </row>
    <row r="313" spans="1:21" ht="15" customHeight="1" x14ac:dyDescent="0.25">
      <c r="A313" s="3"/>
      <c r="B313" s="2"/>
      <c r="C313" s="2"/>
      <c r="D313" s="72"/>
      <c r="E313" s="4"/>
      <c r="F313" s="345"/>
      <c r="G313" s="352" t="str">
        <f>IFERROR(VLOOKUP(Tabla46[[#This Row],[ID RIESGO]],'1. IDENTIFICACION DEL RIESGO'!$AB$27:$AL$38,11,0),"")</f>
        <v/>
      </c>
      <c r="H313" s="173"/>
      <c r="I313" s="173"/>
      <c r="J313" s="173"/>
      <c r="K313" s="173"/>
      <c r="L313" s="175"/>
      <c r="M313" s="175"/>
      <c r="N313" s="173" t="str">
        <f>IF(Tabla46[[#This Row],[ID RIESGO]]="","",IF(Tabla46[[#This Row],[DESCRIPCION DEL CONTROL]]="",0,15))</f>
        <v/>
      </c>
      <c r="O313" s="169" t="str">
        <f>IF(Tabla46[[#This Row],[ID RIESGO]]="","",IF(Tabla46[[#This Row],[RESPONSABLE DEL CONTROL (CARGO)]]="",0,20))</f>
        <v/>
      </c>
      <c r="P313" s="345">
        <f>IF(Tabla46[[#This Row],[PERIODICIDAD DE EJECUCIÓN DEL CONTROL]]="",0,20)</f>
        <v>0</v>
      </c>
      <c r="Q31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3" s="345" t="str">
        <f>IF(ISTEXT(Tabla46[[#This Row],[VALOR EVALUACION DISENO]]),"",IF(Tabla46[[#This Row],[VALOR EVALUACION DISENO]]&gt;96,DATOS!$AV$21,IF(Tabla46[[#This Row],[VALOR EVALUACION DISENO]]&gt;=86,DATOS!$AV$22,DATOS!$AV$23)))</f>
        <v/>
      </c>
      <c r="S313" s="278"/>
      <c r="T313" s="345" t="str">
        <f>IFERROR(VLOOKUP(Tabla46[[#This Row],[% DE CUMPLIMIENTO DE LA EJECUCION DEL CONTROL]],DATOS!$AS$38:$AT$40,2,0),"")</f>
        <v/>
      </c>
      <c r="U313" s="129" t="str">
        <f>IF(Tabla46[[#This Row],[RESULTADO EVALUACIÓN DEL DISEÑO DEL CONTROL]]="","",SUMIFS(DATOS!$AT$49:$AT$57,DATOS!$AR$49:$AR$57,Tabla46[[#This Row],[RESULTADO EVALUACIÓN DEL DISEÑO DEL CONTROL]],DATOS!$AS$49:$AS$57,Tabla46[[#This Row],[RESULTADO EVALUACION DE LA EJECUCION]]))</f>
        <v/>
      </c>
    </row>
    <row r="314" spans="1:21" ht="15" customHeight="1" x14ac:dyDescent="0.25">
      <c r="A314" s="3"/>
      <c r="B314" s="2"/>
      <c r="C314" s="2"/>
      <c r="D314" s="72"/>
      <c r="E314" s="4"/>
      <c r="F314" s="345"/>
      <c r="G314" s="352" t="str">
        <f>IFERROR(VLOOKUP(Tabla46[[#This Row],[ID RIESGO]],'1. IDENTIFICACION DEL RIESGO'!$AB$27:$AL$38,11,0),"")</f>
        <v/>
      </c>
      <c r="H314" s="173"/>
      <c r="I314" s="173"/>
      <c r="J314" s="173"/>
      <c r="K314" s="173"/>
      <c r="L314" s="175"/>
      <c r="M314" s="175"/>
      <c r="N314" s="173" t="str">
        <f>IF(Tabla46[[#This Row],[ID RIESGO]]="","",IF(Tabla46[[#This Row],[DESCRIPCION DEL CONTROL]]="",0,15))</f>
        <v/>
      </c>
      <c r="O314" s="169" t="str">
        <f>IF(Tabla46[[#This Row],[ID RIESGO]]="","",IF(Tabla46[[#This Row],[RESPONSABLE DEL CONTROL (CARGO)]]="",0,20))</f>
        <v/>
      </c>
      <c r="P314" s="345">
        <f>IF(Tabla46[[#This Row],[PERIODICIDAD DE EJECUCIÓN DEL CONTROL]]="",0,20)</f>
        <v>0</v>
      </c>
      <c r="Q31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4" s="345" t="str">
        <f>IF(ISTEXT(Tabla46[[#This Row],[VALOR EVALUACION DISENO]]),"",IF(Tabla46[[#This Row],[VALOR EVALUACION DISENO]]&gt;96,DATOS!$AV$21,IF(Tabla46[[#This Row],[VALOR EVALUACION DISENO]]&gt;=86,DATOS!$AV$22,DATOS!$AV$23)))</f>
        <v/>
      </c>
      <c r="S314" s="278"/>
      <c r="T314" s="345" t="str">
        <f>IFERROR(VLOOKUP(Tabla46[[#This Row],[% DE CUMPLIMIENTO DE LA EJECUCION DEL CONTROL]],DATOS!$AS$38:$AT$40,2,0),"")</f>
        <v/>
      </c>
      <c r="U314" s="129" t="str">
        <f>IF(Tabla46[[#This Row],[RESULTADO EVALUACIÓN DEL DISEÑO DEL CONTROL]]="","",SUMIFS(DATOS!$AT$49:$AT$57,DATOS!$AR$49:$AR$57,Tabla46[[#This Row],[RESULTADO EVALUACIÓN DEL DISEÑO DEL CONTROL]],DATOS!$AS$49:$AS$57,Tabla46[[#This Row],[RESULTADO EVALUACION DE LA EJECUCION]]))</f>
        <v/>
      </c>
    </row>
    <row r="315" spans="1:21" ht="15" customHeight="1" x14ac:dyDescent="0.25">
      <c r="A315" s="3"/>
      <c r="B315" s="2"/>
      <c r="C315" s="2"/>
      <c r="D315" s="72"/>
      <c r="E315" s="4"/>
      <c r="F315" s="345"/>
      <c r="G315" s="352" t="str">
        <f>IFERROR(VLOOKUP(Tabla46[[#This Row],[ID RIESGO]],'1. IDENTIFICACION DEL RIESGO'!$AB$27:$AL$38,11,0),"")</f>
        <v/>
      </c>
      <c r="H315" s="173"/>
      <c r="I315" s="173"/>
      <c r="J315" s="173"/>
      <c r="K315" s="173"/>
      <c r="L315" s="175"/>
      <c r="M315" s="175"/>
      <c r="N315" s="173" t="str">
        <f>IF(Tabla46[[#This Row],[ID RIESGO]]="","",IF(Tabla46[[#This Row],[DESCRIPCION DEL CONTROL]]="",0,15))</f>
        <v/>
      </c>
      <c r="O315" s="169" t="str">
        <f>IF(Tabla46[[#This Row],[ID RIESGO]]="","",IF(Tabla46[[#This Row],[RESPONSABLE DEL CONTROL (CARGO)]]="",0,20))</f>
        <v/>
      </c>
      <c r="P315" s="345">
        <f>IF(Tabla46[[#This Row],[PERIODICIDAD DE EJECUCIÓN DEL CONTROL]]="",0,20)</f>
        <v>0</v>
      </c>
      <c r="Q31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5" s="345" t="str">
        <f>IF(ISTEXT(Tabla46[[#This Row],[VALOR EVALUACION DISENO]]),"",IF(Tabla46[[#This Row],[VALOR EVALUACION DISENO]]&gt;96,DATOS!$AV$21,IF(Tabla46[[#This Row],[VALOR EVALUACION DISENO]]&gt;=86,DATOS!$AV$22,DATOS!$AV$23)))</f>
        <v/>
      </c>
      <c r="S315" s="278"/>
      <c r="T315" s="345" t="str">
        <f>IFERROR(VLOOKUP(Tabla46[[#This Row],[% DE CUMPLIMIENTO DE LA EJECUCION DEL CONTROL]],DATOS!$AS$38:$AT$40,2,0),"")</f>
        <v/>
      </c>
      <c r="U315" s="129" t="str">
        <f>IF(Tabla46[[#This Row],[RESULTADO EVALUACIÓN DEL DISEÑO DEL CONTROL]]="","",SUMIFS(DATOS!$AT$49:$AT$57,DATOS!$AR$49:$AR$57,Tabla46[[#This Row],[RESULTADO EVALUACIÓN DEL DISEÑO DEL CONTROL]],DATOS!$AS$49:$AS$57,Tabla46[[#This Row],[RESULTADO EVALUACION DE LA EJECUCION]]))</f>
        <v/>
      </c>
    </row>
    <row r="316" spans="1:21" ht="15" customHeight="1" x14ac:dyDescent="0.25">
      <c r="A316" s="3"/>
      <c r="B316" s="2"/>
      <c r="C316" s="2"/>
      <c r="D316" s="72"/>
      <c r="E316" s="4"/>
      <c r="F316" s="345"/>
      <c r="G316" s="352" t="str">
        <f>IFERROR(VLOOKUP(Tabla46[[#This Row],[ID RIESGO]],'1. IDENTIFICACION DEL RIESGO'!$AB$27:$AL$38,11,0),"")</f>
        <v/>
      </c>
      <c r="H316" s="173"/>
      <c r="I316" s="173"/>
      <c r="J316" s="173"/>
      <c r="K316" s="173"/>
      <c r="L316" s="175"/>
      <c r="M316" s="175"/>
      <c r="N316" s="173" t="str">
        <f>IF(Tabla46[[#This Row],[ID RIESGO]]="","",IF(Tabla46[[#This Row],[DESCRIPCION DEL CONTROL]]="",0,15))</f>
        <v/>
      </c>
      <c r="O316" s="169" t="str">
        <f>IF(Tabla46[[#This Row],[ID RIESGO]]="","",IF(Tabla46[[#This Row],[RESPONSABLE DEL CONTROL (CARGO)]]="",0,20))</f>
        <v/>
      </c>
      <c r="P316" s="345">
        <f>IF(Tabla46[[#This Row],[PERIODICIDAD DE EJECUCIÓN DEL CONTROL]]="",0,20)</f>
        <v>0</v>
      </c>
      <c r="Q31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6" s="345" t="str">
        <f>IF(ISTEXT(Tabla46[[#This Row],[VALOR EVALUACION DISENO]]),"",IF(Tabla46[[#This Row],[VALOR EVALUACION DISENO]]&gt;96,DATOS!$AV$21,IF(Tabla46[[#This Row],[VALOR EVALUACION DISENO]]&gt;=86,DATOS!$AV$22,DATOS!$AV$23)))</f>
        <v/>
      </c>
      <c r="S316" s="278"/>
      <c r="T316" s="345" t="str">
        <f>IFERROR(VLOOKUP(Tabla46[[#This Row],[% DE CUMPLIMIENTO DE LA EJECUCION DEL CONTROL]],DATOS!$AS$38:$AT$40,2,0),"")</f>
        <v/>
      </c>
      <c r="U316" s="129" t="str">
        <f>IF(Tabla46[[#This Row],[RESULTADO EVALUACIÓN DEL DISEÑO DEL CONTROL]]="","",SUMIFS(DATOS!$AT$49:$AT$57,DATOS!$AR$49:$AR$57,Tabla46[[#This Row],[RESULTADO EVALUACIÓN DEL DISEÑO DEL CONTROL]],DATOS!$AS$49:$AS$57,Tabla46[[#This Row],[RESULTADO EVALUACION DE LA EJECUCION]]))</f>
        <v/>
      </c>
    </row>
    <row r="317" spans="1:21" ht="15" customHeight="1" x14ac:dyDescent="0.25">
      <c r="A317" s="3"/>
      <c r="B317" s="2"/>
      <c r="C317" s="2"/>
      <c r="D317" s="72"/>
      <c r="E317" s="4"/>
      <c r="F317" s="345"/>
      <c r="G317" s="352" t="str">
        <f>IFERROR(VLOOKUP(Tabla46[[#This Row],[ID RIESGO]],'1. IDENTIFICACION DEL RIESGO'!$AB$27:$AL$38,11,0),"")</f>
        <v/>
      </c>
      <c r="H317" s="173"/>
      <c r="I317" s="173"/>
      <c r="J317" s="173"/>
      <c r="K317" s="173"/>
      <c r="L317" s="175"/>
      <c r="M317" s="175"/>
      <c r="N317" s="173" t="str">
        <f>IF(Tabla46[[#This Row],[ID RIESGO]]="","",IF(Tabla46[[#This Row],[DESCRIPCION DEL CONTROL]]="",0,15))</f>
        <v/>
      </c>
      <c r="O317" s="169" t="str">
        <f>IF(Tabla46[[#This Row],[ID RIESGO]]="","",IF(Tabla46[[#This Row],[RESPONSABLE DEL CONTROL (CARGO)]]="",0,20))</f>
        <v/>
      </c>
      <c r="P317" s="345">
        <f>IF(Tabla46[[#This Row],[PERIODICIDAD DE EJECUCIÓN DEL CONTROL]]="",0,20)</f>
        <v>0</v>
      </c>
      <c r="Q31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7" s="345" t="str">
        <f>IF(ISTEXT(Tabla46[[#This Row],[VALOR EVALUACION DISENO]]),"",IF(Tabla46[[#This Row],[VALOR EVALUACION DISENO]]&gt;96,DATOS!$AV$21,IF(Tabla46[[#This Row],[VALOR EVALUACION DISENO]]&gt;=86,DATOS!$AV$22,DATOS!$AV$23)))</f>
        <v/>
      </c>
      <c r="S317" s="278"/>
      <c r="T317" s="345" t="str">
        <f>IFERROR(VLOOKUP(Tabla46[[#This Row],[% DE CUMPLIMIENTO DE LA EJECUCION DEL CONTROL]],DATOS!$AS$38:$AT$40,2,0),"")</f>
        <v/>
      </c>
      <c r="U317" s="129" t="str">
        <f>IF(Tabla46[[#This Row],[RESULTADO EVALUACIÓN DEL DISEÑO DEL CONTROL]]="","",SUMIFS(DATOS!$AT$49:$AT$57,DATOS!$AR$49:$AR$57,Tabla46[[#This Row],[RESULTADO EVALUACIÓN DEL DISEÑO DEL CONTROL]],DATOS!$AS$49:$AS$57,Tabla46[[#This Row],[RESULTADO EVALUACION DE LA EJECUCION]]))</f>
        <v/>
      </c>
    </row>
    <row r="318" spans="1:21" ht="15" customHeight="1" x14ac:dyDescent="0.25">
      <c r="A318" s="3"/>
      <c r="B318" s="2"/>
      <c r="C318" s="2"/>
      <c r="D318" s="72"/>
      <c r="E318" s="4"/>
      <c r="F318" s="345"/>
      <c r="G318" s="352" t="str">
        <f>IFERROR(VLOOKUP(Tabla46[[#This Row],[ID RIESGO]],'1. IDENTIFICACION DEL RIESGO'!$AB$27:$AL$38,11,0),"")</f>
        <v/>
      </c>
      <c r="H318" s="173"/>
      <c r="I318" s="173"/>
      <c r="J318" s="173"/>
      <c r="K318" s="173"/>
      <c r="L318" s="175"/>
      <c r="M318" s="175"/>
      <c r="N318" s="173" t="str">
        <f>IF(Tabla46[[#This Row],[ID RIESGO]]="","",IF(Tabla46[[#This Row],[DESCRIPCION DEL CONTROL]]="",0,15))</f>
        <v/>
      </c>
      <c r="O318" s="169" t="str">
        <f>IF(Tabla46[[#This Row],[ID RIESGO]]="","",IF(Tabla46[[#This Row],[RESPONSABLE DEL CONTROL (CARGO)]]="",0,20))</f>
        <v/>
      </c>
      <c r="P318" s="345">
        <f>IF(Tabla46[[#This Row],[PERIODICIDAD DE EJECUCIÓN DEL CONTROL]]="",0,20)</f>
        <v>0</v>
      </c>
      <c r="Q31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8" s="345" t="str">
        <f>IF(ISTEXT(Tabla46[[#This Row],[VALOR EVALUACION DISENO]]),"",IF(Tabla46[[#This Row],[VALOR EVALUACION DISENO]]&gt;96,DATOS!$AV$21,IF(Tabla46[[#This Row],[VALOR EVALUACION DISENO]]&gt;=86,DATOS!$AV$22,DATOS!$AV$23)))</f>
        <v/>
      </c>
      <c r="S318" s="278"/>
      <c r="T318" s="345" t="str">
        <f>IFERROR(VLOOKUP(Tabla46[[#This Row],[% DE CUMPLIMIENTO DE LA EJECUCION DEL CONTROL]],DATOS!$AS$38:$AT$40,2,0),"")</f>
        <v/>
      </c>
      <c r="U318" s="129" t="str">
        <f>IF(Tabla46[[#This Row],[RESULTADO EVALUACIÓN DEL DISEÑO DEL CONTROL]]="","",SUMIFS(DATOS!$AT$49:$AT$57,DATOS!$AR$49:$AR$57,Tabla46[[#This Row],[RESULTADO EVALUACIÓN DEL DISEÑO DEL CONTROL]],DATOS!$AS$49:$AS$57,Tabla46[[#This Row],[RESULTADO EVALUACION DE LA EJECUCION]]))</f>
        <v/>
      </c>
    </row>
    <row r="319" spans="1:21" ht="15" customHeight="1" x14ac:dyDescent="0.25">
      <c r="A319" s="3"/>
      <c r="B319" s="2"/>
      <c r="C319" s="2"/>
      <c r="D319" s="72"/>
      <c r="E319" s="4"/>
      <c r="F319" s="345"/>
      <c r="G319" s="352" t="str">
        <f>IFERROR(VLOOKUP(Tabla46[[#This Row],[ID RIESGO]],'1. IDENTIFICACION DEL RIESGO'!$AB$27:$AL$38,11,0),"")</f>
        <v/>
      </c>
      <c r="H319" s="173"/>
      <c r="I319" s="173"/>
      <c r="J319" s="173"/>
      <c r="K319" s="173"/>
      <c r="L319" s="175"/>
      <c r="M319" s="175"/>
      <c r="N319" s="173" t="str">
        <f>IF(Tabla46[[#This Row],[ID RIESGO]]="","",IF(Tabla46[[#This Row],[DESCRIPCION DEL CONTROL]]="",0,15))</f>
        <v/>
      </c>
      <c r="O319" s="169" t="str">
        <f>IF(Tabla46[[#This Row],[ID RIESGO]]="","",IF(Tabla46[[#This Row],[RESPONSABLE DEL CONTROL (CARGO)]]="",0,20))</f>
        <v/>
      </c>
      <c r="P319" s="345">
        <f>IF(Tabla46[[#This Row],[PERIODICIDAD DE EJECUCIÓN DEL CONTROL]]="",0,20)</f>
        <v>0</v>
      </c>
      <c r="Q31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9" s="345" t="str">
        <f>IF(ISTEXT(Tabla46[[#This Row],[VALOR EVALUACION DISENO]]),"",IF(Tabla46[[#This Row],[VALOR EVALUACION DISENO]]&gt;96,DATOS!$AV$21,IF(Tabla46[[#This Row],[VALOR EVALUACION DISENO]]&gt;=86,DATOS!$AV$22,DATOS!$AV$23)))</f>
        <v/>
      </c>
      <c r="S319" s="278"/>
      <c r="T319" s="345" t="str">
        <f>IFERROR(VLOOKUP(Tabla46[[#This Row],[% DE CUMPLIMIENTO DE LA EJECUCION DEL CONTROL]],DATOS!$AS$38:$AT$40,2,0),"")</f>
        <v/>
      </c>
      <c r="U319" s="129" t="str">
        <f>IF(Tabla46[[#This Row],[RESULTADO EVALUACIÓN DEL DISEÑO DEL CONTROL]]="","",SUMIFS(DATOS!$AT$49:$AT$57,DATOS!$AR$49:$AR$57,Tabla46[[#This Row],[RESULTADO EVALUACIÓN DEL DISEÑO DEL CONTROL]],DATOS!$AS$49:$AS$57,Tabla46[[#This Row],[RESULTADO EVALUACION DE LA EJECUCION]]))</f>
        <v/>
      </c>
    </row>
    <row r="320" spans="1:21" ht="15" customHeight="1" x14ac:dyDescent="0.25">
      <c r="A320" s="3"/>
      <c r="B320" s="2"/>
      <c r="C320" s="2"/>
      <c r="D320" s="72"/>
      <c r="E320" s="4"/>
      <c r="F320" s="345"/>
      <c r="G320" s="352" t="str">
        <f>IFERROR(VLOOKUP(Tabla46[[#This Row],[ID RIESGO]],'1. IDENTIFICACION DEL RIESGO'!$AB$27:$AL$38,11,0),"")</f>
        <v/>
      </c>
      <c r="H320" s="173"/>
      <c r="I320" s="173"/>
      <c r="J320" s="173"/>
      <c r="K320" s="173"/>
      <c r="L320" s="175"/>
      <c r="M320" s="175"/>
      <c r="N320" s="173" t="str">
        <f>IF(Tabla46[[#This Row],[ID RIESGO]]="","",IF(Tabla46[[#This Row],[DESCRIPCION DEL CONTROL]]="",0,15))</f>
        <v/>
      </c>
      <c r="O320" s="169" t="str">
        <f>IF(Tabla46[[#This Row],[ID RIESGO]]="","",IF(Tabla46[[#This Row],[RESPONSABLE DEL CONTROL (CARGO)]]="",0,20))</f>
        <v/>
      </c>
      <c r="P320" s="345">
        <f>IF(Tabla46[[#This Row],[PERIODICIDAD DE EJECUCIÓN DEL CONTROL]]="",0,20)</f>
        <v>0</v>
      </c>
      <c r="Q32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0" s="345" t="str">
        <f>IF(ISTEXT(Tabla46[[#This Row],[VALOR EVALUACION DISENO]]),"",IF(Tabla46[[#This Row],[VALOR EVALUACION DISENO]]&gt;96,DATOS!$AV$21,IF(Tabla46[[#This Row],[VALOR EVALUACION DISENO]]&gt;=86,DATOS!$AV$22,DATOS!$AV$23)))</f>
        <v/>
      </c>
      <c r="S320" s="278"/>
      <c r="T320" s="345" t="str">
        <f>IFERROR(VLOOKUP(Tabla46[[#This Row],[% DE CUMPLIMIENTO DE LA EJECUCION DEL CONTROL]],DATOS!$AS$38:$AT$40,2,0),"")</f>
        <v/>
      </c>
      <c r="U320" s="129" t="str">
        <f>IF(Tabla46[[#This Row],[RESULTADO EVALUACIÓN DEL DISEÑO DEL CONTROL]]="","",SUMIFS(DATOS!$AT$49:$AT$57,DATOS!$AR$49:$AR$57,Tabla46[[#This Row],[RESULTADO EVALUACIÓN DEL DISEÑO DEL CONTROL]],DATOS!$AS$49:$AS$57,Tabla46[[#This Row],[RESULTADO EVALUACION DE LA EJECUCION]]))</f>
        <v/>
      </c>
    </row>
    <row r="321" spans="1:21" ht="15" customHeight="1" x14ac:dyDescent="0.25">
      <c r="A321" s="3"/>
      <c r="B321" s="2"/>
      <c r="C321" s="2"/>
      <c r="D321" s="72"/>
      <c r="E321" s="4"/>
      <c r="F321" s="345"/>
      <c r="G321" s="352" t="str">
        <f>IFERROR(VLOOKUP(Tabla46[[#This Row],[ID RIESGO]],'1. IDENTIFICACION DEL RIESGO'!$AB$27:$AL$38,11,0),"")</f>
        <v/>
      </c>
      <c r="H321" s="173"/>
      <c r="I321" s="173"/>
      <c r="J321" s="173"/>
      <c r="K321" s="173"/>
      <c r="L321" s="175"/>
      <c r="M321" s="175"/>
      <c r="N321" s="173" t="str">
        <f>IF(Tabla46[[#This Row],[ID RIESGO]]="","",IF(Tabla46[[#This Row],[DESCRIPCION DEL CONTROL]]="",0,15))</f>
        <v/>
      </c>
      <c r="O321" s="169" t="str">
        <f>IF(Tabla46[[#This Row],[ID RIESGO]]="","",IF(Tabla46[[#This Row],[RESPONSABLE DEL CONTROL (CARGO)]]="",0,20))</f>
        <v/>
      </c>
      <c r="P321" s="345">
        <f>IF(Tabla46[[#This Row],[PERIODICIDAD DE EJECUCIÓN DEL CONTROL]]="",0,20)</f>
        <v>0</v>
      </c>
      <c r="Q32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1" s="345" t="str">
        <f>IF(ISTEXT(Tabla46[[#This Row],[VALOR EVALUACION DISENO]]),"",IF(Tabla46[[#This Row],[VALOR EVALUACION DISENO]]&gt;96,DATOS!$AV$21,IF(Tabla46[[#This Row],[VALOR EVALUACION DISENO]]&gt;=86,DATOS!$AV$22,DATOS!$AV$23)))</f>
        <v/>
      </c>
      <c r="S321" s="278"/>
      <c r="T321" s="345" t="str">
        <f>IFERROR(VLOOKUP(Tabla46[[#This Row],[% DE CUMPLIMIENTO DE LA EJECUCION DEL CONTROL]],DATOS!$AS$38:$AT$40,2,0),"")</f>
        <v/>
      </c>
      <c r="U321" s="129" t="str">
        <f>IF(Tabla46[[#This Row],[RESULTADO EVALUACIÓN DEL DISEÑO DEL CONTROL]]="","",SUMIFS(DATOS!$AT$49:$AT$57,DATOS!$AR$49:$AR$57,Tabla46[[#This Row],[RESULTADO EVALUACIÓN DEL DISEÑO DEL CONTROL]],DATOS!$AS$49:$AS$57,Tabla46[[#This Row],[RESULTADO EVALUACION DE LA EJECUCION]]))</f>
        <v/>
      </c>
    </row>
    <row r="322" spans="1:21" ht="15" customHeight="1" x14ac:dyDescent="0.25">
      <c r="A322" s="3"/>
      <c r="B322" s="2"/>
      <c r="C322" s="2"/>
      <c r="D322" s="72"/>
      <c r="E322" s="4"/>
      <c r="F322" s="345"/>
      <c r="G322" s="352" t="str">
        <f>IFERROR(VLOOKUP(Tabla46[[#This Row],[ID RIESGO]],'1. IDENTIFICACION DEL RIESGO'!$AB$27:$AL$38,11,0),"")</f>
        <v/>
      </c>
      <c r="H322" s="173"/>
      <c r="I322" s="173"/>
      <c r="J322" s="173"/>
      <c r="K322" s="173"/>
      <c r="L322" s="175"/>
      <c r="M322" s="175"/>
      <c r="N322" s="173" t="str">
        <f>IF(Tabla46[[#This Row],[ID RIESGO]]="","",IF(Tabla46[[#This Row],[DESCRIPCION DEL CONTROL]]="",0,15))</f>
        <v/>
      </c>
      <c r="O322" s="169" t="str">
        <f>IF(Tabla46[[#This Row],[ID RIESGO]]="","",IF(Tabla46[[#This Row],[RESPONSABLE DEL CONTROL (CARGO)]]="",0,20))</f>
        <v/>
      </c>
      <c r="P322" s="345">
        <f>IF(Tabla46[[#This Row],[PERIODICIDAD DE EJECUCIÓN DEL CONTROL]]="",0,20)</f>
        <v>0</v>
      </c>
      <c r="Q32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2" s="345" t="str">
        <f>IF(ISTEXT(Tabla46[[#This Row],[VALOR EVALUACION DISENO]]),"",IF(Tabla46[[#This Row],[VALOR EVALUACION DISENO]]&gt;96,DATOS!$AV$21,IF(Tabla46[[#This Row],[VALOR EVALUACION DISENO]]&gt;=86,DATOS!$AV$22,DATOS!$AV$23)))</f>
        <v/>
      </c>
      <c r="S322" s="278"/>
      <c r="T322" s="345" t="str">
        <f>IFERROR(VLOOKUP(Tabla46[[#This Row],[% DE CUMPLIMIENTO DE LA EJECUCION DEL CONTROL]],DATOS!$AS$38:$AT$40,2,0),"")</f>
        <v/>
      </c>
      <c r="U322" s="129" t="str">
        <f>IF(Tabla46[[#This Row],[RESULTADO EVALUACIÓN DEL DISEÑO DEL CONTROL]]="","",SUMIFS(DATOS!$AT$49:$AT$57,DATOS!$AR$49:$AR$57,Tabla46[[#This Row],[RESULTADO EVALUACIÓN DEL DISEÑO DEL CONTROL]],DATOS!$AS$49:$AS$57,Tabla46[[#This Row],[RESULTADO EVALUACION DE LA EJECUCION]]))</f>
        <v/>
      </c>
    </row>
    <row r="323" spans="1:21" ht="15" customHeight="1" x14ac:dyDescent="0.25">
      <c r="A323" s="3"/>
      <c r="B323" s="2"/>
      <c r="C323" s="2"/>
      <c r="D323" s="72"/>
      <c r="E323" s="4"/>
      <c r="F323" s="345"/>
      <c r="G323" s="352" t="str">
        <f>IFERROR(VLOOKUP(Tabla46[[#This Row],[ID RIESGO]],'1. IDENTIFICACION DEL RIESGO'!$AB$27:$AL$38,11,0),"")</f>
        <v/>
      </c>
      <c r="H323" s="173"/>
      <c r="I323" s="173"/>
      <c r="J323" s="173"/>
      <c r="K323" s="173"/>
      <c r="L323" s="175"/>
      <c r="M323" s="175"/>
      <c r="N323" s="173" t="str">
        <f>IF(Tabla46[[#This Row],[ID RIESGO]]="","",IF(Tabla46[[#This Row],[DESCRIPCION DEL CONTROL]]="",0,15))</f>
        <v/>
      </c>
      <c r="O323" s="169" t="str">
        <f>IF(Tabla46[[#This Row],[ID RIESGO]]="","",IF(Tabla46[[#This Row],[RESPONSABLE DEL CONTROL (CARGO)]]="",0,20))</f>
        <v/>
      </c>
      <c r="P323" s="345">
        <f>IF(Tabla46[[#This Row],[PERIODICIDAD DE EJECUCIÓN DEL CONTROL]]="",0,20)</f>
        <v>0</v>
      </c>
      <c r="Q32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3" s="345" t="str">
        <f>IF(ISTEXT(Tabla46[[#This Row],[VALOR EVALUACION DISENO]]),"",IF(Tabla46[[#This Row],[VALOR EVALUACION DISENO]]&gt;96,DATOS!$AV$21,IF(Tabla46[[#This Row],[VALOR EVALUACION DISENO]]&gt;=86,DATOS!$AV$22,DATOS!$AV$23)))</f>
        <v/>
      </c>
      <c r="S323" s="278"/>
      <c r="T323" s="345" t="str">
        <f>IFERROR(VLOOKUP(Tabla46[[#This Row],[% DE CUMPLIMIENTO DE LA EJECUCION DEL CONTROL]],DATOS!$AS$38:$AT$40,2,0),"")</f>
        <v/>
      </c>
      <c r="U323" s="129" t="str">
        <f>IF(Tabla46[[#This Row],[RESULTADO EVALUACIÓN DEL DISEÑO DEL CONTROL]]="","",SUMIFS(DATOS!$AT$49:$AT$57,DATOS!$AR$49:$AR$57,Tabla46[[#This Row],[RESULTADO EVALUACIÓN DEL DISEÑO DEL CONTROL]],DATOS!$AS$49:$AS$57,Tabla46[[#This Row],[RESULTADO EVALUACION DE LA EJECUCION]]))</f>
        <v/>
      </c>
    </row>
    <row r="324" spans="1:21" ht="15" customHeight="1" x14ac:dyDescent="0.25">
      <c r="A324" s="3"/>
      <c r="B324" s="2"/>
      <c r="C324" s="2"/>
      <c r="D324" s="72"/>
      <c r="E324" s="4"/>
      <c r="F324" s="345"/>
      <c r="G324" s="352" t="str">
        <f>IFERROR(VLOOKUP(Tabla46[[#This Row],[ID RIESGO]],'1. IDENTIFICACION DEL RIESGO'!$AB$27:$AL$38,11,0),"")</f>
        <v/>
      </c>
      <c r="H324" s="173"/>
      <c r="I324" s="173"/>
      <c r="J324" s="173"/>
      <c r="K324" s="173"/>
      <c r="L324" s="175"/>
      <c r="M324" s="175"/>
      <c r="N324" s="173" t="str">
        <f>IF(Tabla46[[#This Row],[ID RIESGO]]="","",IF(Tabla46[[#This Row],[DESCRIPCION DEL CONTROL]]="",0,15))</f>
        <v/>
      </c>
      <c r="O324" s="169" t="str">
        <f>IF(Tabla46[[#This Row],[ID RIESGO]]="","",IF(Tabla46[[#This Row],[RESPONSABLE DEL CONTROL (CARGO)]]="",0,20))</f>
        <v/>
      </c>
      <c r="P324" s="345">
        <f>IF(Tabla46[[#This Row],[PERIODICIDAD DE EJECUCIÓN DEL CONTROL]]="",0,20)</f>
        <v>0</v>
      </c>
      <c r="Q32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4" s="345" t="str">
        <f>IF(ISTEXT(Tabla46[[#This Row],[VALOR EVALUACION DISENO]]),"",IF(Tabla46[[#This Row],[VALOR EVALUACION DISENO]]&gt;96,DATOS!$AV$21,IF(Tabla46[[#This Row],[VALOR EVALUACION DISENO]]&gt;=86,DATOS!$AV$22,DATOS!$AV$23)))</f>
        <v/>
      </c>
      <c r="S324" s="278"/>
      <c r="T324" s="345" t="str">
        <f>IFERROR(VLOOKUP(Tabla46[[#This Row],[% DE CUMPLIMIENTO DE LA EJECUCION DEL CONTROL]],DATOS!$AS$38:$AT$40,2,0),"")</f>
        <v/>
      </c>
      <c r="U324" s="129" t="str">
        <f>IF(Tabla46[[#This Row],[RESULTADO EVALUACIÓN DEL DISEÑO DEL CONTROL]]="","",SUMIFS(DATOS!$AT$49:$AT$57,DATOS!$AR$49:$AR$57,Tabla46[[#This Row],[RESULTADO EVALUACIÓN DEL DISEÑO DEL CONTROL]],DATOS!$AS$49:$AS$57,Tabla46[[#This Row],[RESULTADO EVALUACION DE LA EJECUCION]]))</f>
        <v/>
      </c>
    </row>
    <row r="325" spans="1:21" ht="15" customHeight="1" x14ac:dyDescent="0.25">
      <c r="A325" s="3"/>
      <c r="B325" s="2"/>
      <c r="C325" s="2"/>
      <c r="D325" s="72"/>
      <c r="E325" s="4"/>
      <c r="F325" s="345"/>
      <c r="G325" s="352" t="str">
        <f>IFERROR(VLOOKUP(Tabla46[[#This Row],[ID RIESGO]],'1. IDENTIFICACION DEL RIESGO'!$AB$27:$AL$38,11,0),"")</f>
        <v/>
      </c>
      <c r="H325" s="173"/>
      <c r="I325" s="173"/>
      <c r="J325" s="173"/>
      <c r="K325" s="173"/>
      <c r="L325" s="175"/>
      <c r="M325" s="175"/>
      <c r="N325" s="173" t="str">
        <f>IF(Tabla46[[#This Row],[ID RIESGO]]="","",IF(Tabla46[[#This Row],[DESCRIPCION DEL CONTROL]]="",0,15))</f>
        <v/>
      </c>
      <c r="O325" s="169" t="str">
        <f>IF(Tabla46[[#This Row],[ID RIESGO]]="","",IF(Tabla46[[#This Row],[RESPONSABLE DEL CONTROL (CARGO)]]="",0,20))</f>
        <v/>
      </c>
      <c r="P325" s="345">
        <f>IF(Tabla46[[#This Row],[PERIODICIDAD DE EJECUCIÓN DEL CONTROL]]="",0,20)</f>
        <v>0</v>
      </c>
      <c r="Q32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5" s="345" t="str">
        <f>IF(ISTEXT(Tabla46[[#This Row],[VALOR EVALUACION DISENO]]),"",IF(Tabla46[[#This Row],[VALOR EVALUACION DISENO]]&gt;96,DATOS!$AV$21,IF(Tabla46[[#This Row],[VALOR EVALUACION DISENO]]&gt;=86,DATOS!$AV$22,DATOS!$AV$23)))</f>
        <v/>
      </c>
      <c r="S325" s="278"/>
      <c r="T325" s="345" t="str">
        <f>IFERROR(VLOOKUP(Tabla46[[#This Row],[% DE CUMPLIMIENTO DE LA EJECUCION DEL CONTROL]],DATOS!$AS$38:$AT$40,2,0),"")</f>
        <v/>
      </c>
      <c r="U325" s="129" t="str">
        <f>IF(Tabla46[[#This Row],[RESULTADO EVALUACIÓN DEL DISEÑO DEL CONTROL]]="","",SUMIFS(DATOS!$AT$49:$AT$57,DATOS!$AR$49:$AR$57,Tabla46[[#This Row],[RESULTADO EVALUACIÓN DEL DISEÑO DEL CONTROL]],DATOS!$AS$49:$AS$57,Tabla46[[#This Row],[RESULTADO EVALUACION DE LA EJECUCION]]))</f>
        <v/>
      </c>
    </row>
    <row r="326" spans="1:21" ht="15" customHeight="1" x14ac:dyDescent="0.25">
      <c r="A326" s="3"/>
      <c r="B326" s="2"/>
      <c r="C326" s="2"/>
      <c r="D326" s="72"/>
      <c r="E326" s="4"/>
      <c r="F326" s="345"/>
      <c r="G326" s="352" t="str">
        <f>IFERROR(VLOOKUP(Tabla46[[#This Row],[ID RIESGO]],'1. IDENTIFICACION DEL RIESGO'!$AB$27:$AL$38,11,0),"")</f>
        <v/>
      </c>
      <c r="H326" s="173"/>
      <c r="I326" s="173"/>
      <c r="J326" s="173"/>
      <c r="K326" s="173"/>
      <c r="L326" s="175"/>
      <c r="M326" s="175"/>
      <c r="N326" s="173" t="str">
        <f>IF(Tabla46[[#This Row],[ID RIESGO]]="","",IF(Tabla46[[#This Row],[DESCRIPCION DEL CONTROL]]="",0,15))</f>
        <v/>
      </c>
      <c r="O326" s="169" t="str">
        <f>IF(Tabla46[[#This Row],[ID RIESGO]]="","",IF(Tabla46[[#This Row],[RESPONSABLE DEL CONTROL (CARGO)]]="",0,20))</f>
        <v/>
      </c>
      <c r="P326" s="345">
        <f>IF(Tabla46[[#This Row],[PERIODICIDAD DE EJECUCIÓN DEL CONTROL]]="",0,20)</f>
        <v>0</v>
      </c>
      <c r="Q32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6" s="345" t="str">
        <f>IF(ISTEXT(Tabla46[[#This Row],[VALOR EVALUACION DISENO]]),"",IF(Tabla46[[#This Row],[VALOR EVALUACION DISENO]]&gt;96,DATOS!$AV$21,IF(Tabla46[[#This Row],[VALOR EVALUACION DISENO]]&gt;=86,DATOS!$AV$22,DATOS!$AV$23)))</f>
        <v/>
      </c>
      <c r="S326" s="278"/>
      <c r="T326" s="345" t="str">
        <f>IFERROR(VLOOKUP(Tabla46[[#This Row],[% DE CUMPLIMIENTO DE LA EJECUCION DEL CONTROL]],DATOS!$AS$38:$AT$40,2,0),"")</f>
        <v/>
      </c>
      <c r="U326" s="129" t="str">
        <f>IF(Tabla46[[#This Row],[RESULTADO EVALUACIÓN DEL DISEÑO DEL CONTROL]]="","",SUMIFS(DATOS!$AT$49:$AT$57,DATOS!$AR$49:$AR$57,Tabla46[[#This Row],[RESULTADO EVALUACIÓN DEL DISEÑO DEL CONTROL]],DATOS!$AS$49:$AS$57,Tabla46[[#This Row],[RESULTADO EVALUACION DE LA EJECUCION]]))</f>
        <v/>
      </c>
    </row>
    <row r="327" spans="1:21" ht="15" customHeight="1" x14ac:dyDescent="0.25">
      <c r="A327" s="3"/>
      <c r="B327" s="2"/>
      <c r="C327" s="2"/>
      <c r="D327" s="72"/>
      <c r="E327" s="4"/>
      <c r="F327" s="345"/>
      <c r="G327" s="352" t="str">
        <f>IFERROR(VLOOKUP(Tabla46[[#This Row],[ID RIESGO]],'1. IDENTIFICACION DEL RIESGO'!$AB$27:$AL$38,11,0),"")</f>
        <v/>
      </c>
      <c r="H327" s="173"/>
      <c r="I327" s="173"/>
      <c r="J327" s="173"/>
      <c r="K327" s="173"/>
      <c r="L327" s="175"/>
      <c r="M327" s="175"/>
      <c r="N327" s="173" t="str">
        <f>IF(Tabla46[[#This Row],[ID RIESGO]]="","",IF(Tabla46[[#This Row],[DESCRIPCION DEL CONTROL]]="",0,15))</f>
        <v/>
      </c>
      <c r="O327" s="169" t="str">
        <f>IF(Tabla46[[#This Row],[ID RIESGO]]="","",IF(Tabla46[[#This Row],[RESPONSABLE DEL CONTROL (CARGO)]]="",0,20))</f>
        <v/>
      </c>
      <c r="P327" s="345">
        <f>IF(Tabla46[[#This Row],[PERIODICIDAD DE EJECUCIÓN DEL CONTROL]]="",0,20)</f>
        <v>0</v>
      </c>
      <c r="Q32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7" s="345" t="str">
        <f>IF(ISTEXT(Tabla46[[#This Row],[VALOR EVALUACION DISENO]]),"",IF(Tabla46[[#This Row],[VALOR EVALUACION DISENO]]&gt;96,DATOS!$AV$21,IF(Tabla46[[#This Row],[VALOR EVALUACION DISENO]]&gt;=86,DATOS!$AV$22,DATOS!$AV$23)))</f>
        <v/>
      </c>
      <c r="S327" s="278"/>
      <c r="T327" s="345" t="str">
        <f>IFERROR(VLOOKUP(Tabla46[[#This Row],[% DE CUMPLIMIENTO DE LA EJECUCION DEL CONTROL]],DATOS!$AS$38:$AT$40,2,0),"")</f>
        <v/>
      </c>
      <c r="U327" s="129" t="str">
        <f>IF(Tabla46[[#This Row],[RESULTADO EVALUACIÓN DEL DISEÑO DEL CONTROL]]="","",SUMIFS(DATOS!$AT$49:$AT$57,DATOS!$AR$49:$AR$57,Tabla46[[#This Row],[RESULTADO EVALUACIÓN DEL DISEÑO DEL CONTROL]],DATOS!$AS$49:$AS$57,Tabla46[[#This Row],[RESULTADO EVALUACION DE LA EJECUCION]]))</f>
        <v/>
      </c>
    </row>
    <row r="328" spans="1:21" ht="15" customHeight="1" x14ac:dyDescent="0.25">
      <c r="A328" s="3"/>
      <c r="B328" s="2"/>
      <c r="C328" s="2"/>
      <c r="D328" s="72"/>
      <c r="E328" s="4"/>
      <c r="F328" s="345"/>
      <c r="G328" s="352" t="str">
        <f>IFERROR(VLOOKUP(Tabla46[[#This Row],[ID RIESGO]],'1. IDENTIFICACION DEL RIESGO'!$AB$27:$AL$38,11,0),"")</f>
        <v/>
      </c>
      <c r="H328" s="173"/>
      <c r="I328" s="173"/>
      <c r="J328" s="173"/>
      <c r="K328" s="173"/>
      <c r="L328" s="175"/>
      <c r="M328" s="175"/>
      <c r="N328" s="173" t="str">
        <f>IF(Tabla46[[#This Row],[ID RIESGO]]="","",IF(Tabla46[[#This Row],[DESCRIPCION DEL CONTROL]]="",0,15))</f>
        <v/>
      </c>
      <c r="O328" s="169" t="str">
        <f>IF(Tabla46[[#This Row],[ID RIESGO]]="","",IF(Tabla46[[#This Row],[RESPONSABLE DEL CONTROL (CARGO)]]="",0,20))</f>
        <v/>
      </c>
      <c r="P328" s="345">
        <f>IF(Tabla46[[#This Row],[PERIODICIDAD DE EJECUCIÓN DEL CONTROL]]="",0,20)</f>
        <v>0</v>
      </c>
      <c r="Q32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8" s="345" t="str">
        <f>IF(ISTEXT(Tabla46[[#This Row],[VALOR EVALUACION DISENO]]),"",IF(Tabla46[[#This Row],[VALOR EVALUACION DISENO]]&gt;96,DATOS!$AV$21,IF(Tabla46[[#This Row],[VALOR EVALUACION DISENO]]&gt;=86,DATOS!$AV$22,DATOS!$AV$23)))</f>
        <v/>
      </c>
      <c r="S328" s="278"/>
      <c r="T328" s="345" t="str">
        <f>IFERROR(VLOOKUP(Tabla46[[#This Row],[% DE CUMPLIMIENTO DE LA EJECUCION DEL CONTROL]],DATOS!$AS$38:$AT$40,2,0),"")</f>
        <v/>
      </c>
      <c r="U328" s="129" t="str">
        <f>IF(Tabla46[[#This Row],[RESULTADO EVALUACIÓN DEL DISEÑO DEL CONTROL]]="","",SUMIFS(DATOS!$AT$49:$AT$57,DATOS!$AR$49:$AR$57,Tabla46[[#This Row],[RESULTADO EVALUACIÓN DEL DISEÑO DEL CONTROL]],DATOS!$AS$49:$AS$57,Tabla46[[#This Row],[RESULTADO EVALUACION DE LA EJECUCION]]))</f>
        <v/>
      </c>
    </row>
    <row r="329" spans="1:21" ht="15" customHeight="1" x14ac:dyDescent="0.25">
      <c r="A329" s="3"/>
      <c r="B329" s="2"/>
      <c r="C329" s="2"/>
      <c r="D329" s="72"/>
      <c r="E329" s="4"/>
      <c r="F329" s="345"/>
      <c r="G329" s="352" t="str">
        <f>IFERROR(VLOOKUP(Tabla46[[#This Row],[ID RIESGO]],'1. IDENTIFICACION DEL RIESGO'!$AB$27:$AL$38,11,0),"")</f>
        <v/>
      </c>
      <c r="H329" s="173"/>
      <c r="I329" s="173"/>
      <c r="J329" s="173"/>
      <c r="K329" s="173"/>
      <c r="L329" s="175"/>
      <c r="M329" s="175"/>
      <c r="N329" s="173" t="str">
        <f>IF(Tabla46[[#This Row],[ID RIESGO]]="","",IF(Tabla46[[#This Row],[DESCRIPCION DEL CONTROL]]="",0,15))</f>
        <v/>
      </c>
      <c r="O329" s="169" t="str">
        <f>IF(Tabla46[[#This Row],[ID RIESGO]]="","",IF(Tabla46[[#This Row],[RESPONSABLE DEL CONTROL (CARGO)]]="",0,20))</f>
        <v/>
      </c>
      <c r="P329" s="345">
        <f>IF(Tabla46[[#This Row],[PERIODICIDAD DE EJECUCIÓN DEL CONTROL]]="",0,20)</f>
        <v>0</v>
      </c>
      <c r="Q32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9" s="345" t="str">
        <f>IF(ISTEXT(Tabla46[[#This Row],[VALOR EVALUACION DISENO]]),"",IF(Tabla46[[#This Row],[VALOR EVALUACION DISENO]]&gt;96,DATOS!$AV$21,IF(Tabla46[[#This Row],[VALOR EVALUACION DISENO]]&gt;=86,DATOS!$AV$22,DATOS!$AV$23)))</f>
        <v/>
      </c>
      <c r="S329" s="278"/>
      <c r="T329" s="345" t="str">
        <f>IFERROR(VLOOKUP(Tabla46[[#This Row],[% DE CUMPLIMIENTO DE LA EJECUCION DEL CONTROL]],DATOS!$AS$38:$AT$40,2,0),"")</f>
        <v/>
      </c>
      <c r="U329" s="129" t="str">
        <f>IF(Tabla46[[#This Row],[RESULTADO EVALUACIÓN DEL DISEÑO DEL CONTROL]]="","",SUMIFS(DATOS!$AT$49:$AT$57,DATOS!$AR$49:$AR$57,Tabla46[[#This Row],[RESULTADO EVALUACIÓN DEL DISEÑO DEL CONTROL]],DATOS!$AS$49:$AS$57,Tabla46[[#This Row],[RESULTADO EVALUACION DE LA EJECUCION]]))</f>
        <v/>
      </c>
    </row>
    <row r="330" spans="1:21" ht="15" customHeight="1" x14ac:dyDescent="0.25">
      <c r="A330" s="3"/>
      <c r="B330" s="2"/>
      <c r="C330" s="2"/>
      <c r="D330" s="72"/>
      <c r="E330" s="4"/>
      <c r="F330" s="345"/>
      <c r="G330" s="352" t="str">
        <f>IFERROR(VLOOKUP(Tabla46[[#This Row],[ID RIESGO]],'1. IDENTIFICACION DEL RIESGO'!$AB$27:$AL$38,11,0),"")</f>
        <v/>
      </c>
      <c r="H330" s="173"/>
      <c r="I330" s="173"/>
      <c r="J330" s="173"/>
      <c r="K330" s="173"/>
      <c r="L330" s="175"/>
      <c r="M330" s="175"/>
      <c r="N330" s="173" t="str">
        <f>IF(Tabla46[[#This Row],[ID RIESGO]]="","",IF(Tabla46[[#This Row],[DESCRIPCION DEL CONTROL]]="",0,15))</f>
        <v/>
      </c>
      <c r="O330" s="169" t="str">
        <f>IF(Tabla46[[#This Row],[ID RIESGO]]="","",IF(Tabla46[[#This Row],[RESPONSABLE DEL CONTROL (CARGO)]]="",0,20))</f>
        <v/>
      </c>
      <c r="P330" s="345">
        <f>IF(Tabla46[[#This Row],[PERIODICIDAD DE EJECUCIÓN DEL CONTROL]]="",0,20)</f>
        <v>0</v>
      </c>
      <c r="Q33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0" s="345" t="str">
        <f>IF(ISTEXT(Tabla46[[#This Row],[VALOR EVALUACION DISENO]]),"",IF(Tabla46[[#This Row],[VALOR EVALUACION DISENO]]&gt;96,DATOS!$AV$21,IF(Tabla46[[#This Row],[VALOR EVALUACION DISENO]]&gt;=86,DATOS!$AV$22,DATOS!$AV$23)))</f>
        <v/>
      </c>
      <c r="S330" s="278"/>
      <c r="T330" s="345" t="str">
        <f>IFERROR(VLOOKUP(Tabla46[[#This Row],[% DE CUMPLIMIENTO DE LA EJECUCION DEL CONTROL]],DATOS!$AS$38:$AT$40,2,0),"")</f>
        <v/>
      </c>
      <c r="U330" s="129" t="str">
        <f>IF(Tabla46[[#This Row],[RESULTADO EVALUACIÓN DEL DISEÑO DEL CONTROL]]="","",SUMIFS(DATOS!$AT$49:$AT$57,DATOS!$AR$49:$AR$57,Tabla46[[#This Row],[RESULTADO EVALUACIÓN DEL DISEÑO DEL CONTROL]],DATOS!$AS$49:$AS$57,Tabla46[[#This Row],[RESULTADO EVALUACION DE LA EJECUCION]]))</f>
        <v/>
      </c>
    </row>
    <row r="331" spans="1:21" ht="15" customHeight="1" x14ac:dyDescent="0.25">
      <c r="A331" s="3"/>
      <c r="B331" s="2"/>
      <c r="C331" s="2"/>
      <c r="D331" s="72"/>
      <c r="E331" s="4"/>
      <c r="F331" s="345"/>
      <c r="G331" s="352" t="str">
        <f>IFERROR(VLOOKUP(Tabla46[[#This Row],[ID RIESGO]],'1. IDENTIFICACION DEL RIESGO'!$AB$27:$AL$38,11,0),"")</f>
        <v/>
      </c>
      <c r="H331" s="173"/>
      <c r="I331" s="173"/>
      <c r="J331" s="173"/>
      <c r="K331" s="173"/>
      <c r="L331" s="175"/>
      <c r="M331" s="175"/>
      <c r="N331" s="173" t="str">
        <f>IF(Tabla46[[#This Row],[ID RIESGO]]="","",IF(Tabla46[[#This Row],[DESCRIPCION DEL CONTROL]]="",0,15))</f>
        <v/>
      </c>
      <c r="O331" s="169" t="str">
        <f>IF(Tabla46[[#This Row],[ID RIESGO]]="","",IF(Tabla46[[#This Row],[RESPONSABLE DEL CONTROL (CARGO)]]="",0,20))</f>
        <v/>
      </c>
      <c r="P331" s="345">
        <f>IF(Tabla46[[#This Row],[PERIODICIDAD DE EJECUCIÓN DEL CONTROL]]="",0,20)</f>
        <v>0</v>
      </c>
      <c r="Q33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1" s="345" t="str">
        <f>IF(ISTEXT(Tabla46[[#This Row],[VALOR EVALUACION DISENO]]),"",IF(Tabla46[[#This Row],[VALOR EVALUACION DISENO]]&gt;96,DATOS!$AV$21,IF(Tabla46[[#This Row],[VALOR EVALUACION DISENO]]&gt;=86,DATOS!$AV$22,DATOS!$AV$23)))</f>
        <v/>
      </c>
      <c r="S331" s="278"/>
      <c r="T331" s="345" t="str">
        <f>IFERROR(VLOOKUP(Tabla46[[#This Row],[% DE CUMPLIMIENTO DE LA EJECUCION DEL CONTROL]],DATOS!$AS$38:$AT$40,2,0),"")</f>
        <v/>
      </c>
      <c r="U331" s="129" t="str">
        <f>IF(Tabla46[[#This Row],[RESULTADO EVALUACIÓN DEL DISEÑO DEL CONTROL]]="","",SUMIFS(DATOS!$AT$49:$AT$57,DATOS!$AR$49:$AR$57,Tabla46[[#This Row],[RESULTADO EVALUACIÓN DEL DISEÑO DEL CONTROL]],DATOS!$AS$49:$AS$57,Tabla46[[#This Row],[RESULTADO EVALUACION DE LA EJECUCION]]))</f>
        <v/>
      </c>
    </row>
    <row r="332" spans="1:21" ht="15" customHeight="1" x14ac:dyDescent="0.25">
      <c r="A332" s="3"/>
      <c r="B332" s="2"/>
      <c r="C332" s="2"/>
      <c r="D332" s="72"/>
      <c r="E332" s="4"/>
      <c r="F332" s="345"/>
      <c r="G332" s="352" t="str">
        <f>IFERROR(VLOOKUP(Tabla46[[#This Row],[ID RIESGO]],'1. IDENTIFICACION DEL RIESGO'!$AB$27:$AL$38,11,0),"")</f>
        <v/>
      </c>
      <c r="H332" s="173"/>
      <c r="I332" s="173"/>
      <c r="J332" s="173"/>
      <c r="K332" s="173"/>
      <c r="L332" s="175"/>
      <c r="M332" s="175"/>
      <c r="N332" s="173" t="str">
        <f>IF(Tabla46[[#This Row],[ID RIESGO]]="","",IF(Tabla46[[#This Row],[DESCRIPCION DEL CONTROL]]="",0,15))</f>
        <v/>
      </c>
      <c r="O332" s="169" t="str">
        <f>IF(Tabla46[[#This Row],[ID RIESGO]]="","",IF(Tabla46[[#This Row],[RESPONSABLE DEL CONTROL (CARGO)]]="",0,20))</f>
        <v/>
      </c>
      <c r="P332" s="345">
        <f>IF(Tabla46[[#This Row],[PERIODICIDAD DE EJECUCIÓN DEL CONTROL]]="",0,20)</f>
        <v>0</v>
      </c>
      <c r="Q33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2" s="345" t="str">
        <f>IF(ISTEXT(Tabla46[[#This Row],[VALOR EVALUACION DISENO]]),"",IF(Tabla46[[#This Row],[VALOR EVALUACION DISENO]]&gt;96,DATOS!$AV$21,IF(Tabla46[[#This Row],[VALOR EVALUACION DISENO]]&gt;=86,DATOS!$AV$22,DATOS!$AV$23)))</f>
        <v/>
      </c>
      <c r="S332" s="278"/>
      <c r="T332" s="345" t="str">
        <f>IFERROR(VLOOKUP(Tabla46[[#This Row],[% DE CUMPLIMIENTO DE LA EJECUCION DEL CONTROL]],DATOS!$AS$38:$AT$40,2,0),"")</f>
        <v/>
      </c>
      <c r="U332" s="129" t="str">
        <f>IF(Tabla46[[#This Row],[RESULTADO EVALUACIÓN DEL DISEÑO DEL CONTROL]]="","",SUMIFS(DATOS!$AT$49:$AT$57,DATOS!$AR$49:$AR$57,Tabla46[[#This Row],[RESULTADO EVALUACIÓN DEL DISEÑO DEL CONTROL]],DATOS!$AS$49:$AS$57,Tabla46[[#This Row],[RESULTADO EVALUACION DE LA EJECUCION]]))</f>
        <v/>
      </c>
    </row>
    <row r="333" spans="1:21" ht="15" customHeight="1" x14ac:dyDescent="0.25">
      <c r="A333" s="3"/>
      <c r="B333" s="2"/>
      <c r="C333" s="2"/>
      <c r="D333" s="72"/>
      <c r="E333" s="4"/>
      <c r="F333" s="345"/>
      <c r="G333" s="352" t="str">
        <f>IFERROR(VLOOKUP(Tabla46[[#This Row],[ID RIESGO]],'1. IDENTIFICACION DEL RIESGO'!$AB$27:$AL$38,11,0),"")</f>
        <v/>
      </c>
      <c r="H333" s="173"/>
      <c r="I333" s="173"/>
      <c r="J333" s="173"/>
      <c r="K333" s="173"/>
      <c r="L333" s="175"/>
      <c r="M333" s="175"/>
      <c r="N333" s="173" t="str">
        <f>IF(Tabla46[[#This Row],[ID RIESGO]]="","",IF(Tabla46[[#This Row],[DESCRIPCION DEL CONTROL]]="",0,15))</f>
        <v/>
      </c>
      <c r="O333" s="169" t="str">
        <f>IF(Tabla46[[#This Row],[ID RIESGO]]="","",IF(Tabla46[[#This Row],[RESPONSABLE DEL CONTROL (CARGO)]]="",0,20))</f>
        <v/>
      </c>
      <c r="P333" s="345">
        <f>IF(Tabla46[[#This Row],[PERIODICIDAD DE EJECUCIÓN DEL CONTROL]]="",0,20)</f>
        <v>0</v>
      </c>
      <c r="Q33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3" s="345" t="str">
        <f>IF(ISTEXT(Tabla46[[#This Row],[VALOR EVALUACION DISENO]]),"",IF(Tabla46[[#This Row],[VALOR EVALUACION DISENO]]&gt;96,DATOS!$AV$21,IF(Tabla46[[#This Row],[VALOR EVALUACION DISENO]]&gt;=86,DATOS!$AV$22,DATOS!$AV$23)))</f>
        <v/>
      </c>
      <c r="S333" s="278"/>
      <c r="T333" s="345" t="str">
        <f>IFERROR(VLOOKUP(Tabla46[[#This Row],[% DE CUMPLIMIENTO DE LA EJECUCION DEL CONTROL]],DATOS!$AS$38:$AT$40,2,0),"")</f>
        <v/>
      </c>
      <c r="U333" s="129" t="str">
        <f>IF(Tabla46[[#This Row],[RESULTADO EVALUACIÓN DEL DISEÑO DEL CONTROL]]="","",SUMIFS(DATOS!$AT$49:$AT$57,DATOS!$AR$49:$AR$57,Tabla46[[#This Row],[RESULTADO EVALUACIÓN DEL DISEÑO DEL CONTROL]],DATOS!$AS$49:$AS$57,Tabla46[[#This Row],[RESULTADO EVALUACION DE LA EJECUCION]]))</f>
        <v/>
      </c>
    </row>
    <row r="334" spans="1:21" ht="15" customHeight="1" x14ac:dyDescent="0.25">
      <c r="A334" s="3"/>
      <c r="B334" s="2"/>
      <c r="C334" s="2"/>
      <c r="D334" s="72"/>
      <c r="E334" s="4"/>
      <c r="F334" s="345"/>
      <c r="G334" s="352" t="str">
        <f>IFERROR(VLOOKUP(Tabla46[[#This Row],[ID RIESGO]],'1. IDENTIFICACION DEL RIESGO'!$AB$27:$AL$38,11,0),"")</f>
        <v/>
      </c>
      <c r="H334" s="173"/>
      <c r="I334" s="173"/>
      <c r="J334" s="173"/>
      <c r="K334" s="173"/>
      <c r="L334" s="175"/>
      <c r="M334" s="175"/>
      <c r="N334" s="173" t="str">
        <f>IF(Tabla46[[#This Row],[ID RIESGO]]="","",IF(Tabla46[[#This Row],[DESCRIPCION DEL CONTROL]]="",0,15))</f>
        <v/>
      </c>
      <c r="O334" s="169" t="str">
        <f>IF(Tabla46[[#This Row],[ID RIESGO]]="","",IF(Tabla46[[#This Row],[RESPONSABLE DEL CONTROL (CARGO)]]="",0,20))</f>
        <v/>
      </c>
      <c r="P334" s="345">
        <f>IF(Tabla46[[#This Row],[PERIODICIDAD DE EJECUCIÓN DEL CONTROL]]="",0,20)</f>
        <v>0</v>
      </c>
      <c r="Q33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4" s="345" t="str">
        <f>IF(ISTEXT(Tabla46[[#This Row],[VALOR EVALUACION DISENO]]),"",IF(Tabla46[[#This Row],[VALOR EVALUACION DISENO]]&gt;96,DATOS!$AV$21,IF(Tabla46[[#This Row],[VALOR EVALUACION DISENO]]&gt;=86,DATOS!$AV$22,DATOS!$AV$23)))</f>
        <v/>
      </c>
      <c r="S334" s="278"/>
      <c r="T334" s="345" t="str">
        <f>IFERROR(VLOOKUP(Tabla46[[#This Row],[% DE CUMPLIMIENTO DE LA EJECUCION DEL CONTROL]],DATOS!$AS$38:$AT$40,2,0),"")</f>
        <v/>
      </c>
      <c r="U334" s="129" t="str">
        <f>IF(Tabla46[[#This Row],[RESULTADO EVALUACIÓN DEL DISEÑO DEL CONTROL]]="","",SUMIFS(DATOS!$AT$49:$AT$57,DATOS!$AR$49:$AR$57,Tabla46[[#This Row],[RESULTADO EVALUACIÓN DEL DISEÑO DEL CONTROL]],DATOS!$AS$49:$AS$57,Tabla46[[#This Row],[RESULTADO EVALUACION DE LA EJECUCION]]))</f>
        <v/>
      </c>
    </row>
    <row r="335" spans="1:21" ht="15" customHeight="1" x14ac:dyDescent="0.25">
      <c r="A335" s="3"/>
      <c r="B335" s="2"/>
      <c r="C335" s="2"/>
      <c r="D335" s="72"/>
      <c r="E335" s="4"/>
      <c r="F335" s="345"/>
      <c r="G335" s="352" t="str">
        <f>IFERROR(VLOOKUP(Tabla46[[#This Row],[ID RIESGO]],'1. IDENTIFICACION DEL RIESGO'!$AB$27:$AL$38,11,0),"")</f>
        <v/>
      </c>
      <c r="H335" s="173"/>
      <c r="I335" s="173"/>
      <c r="J335" s="173"/>
      <c r="K335" s="173"/>
      <c r="L335" s="175"/>
      <c r="M335" s="175"/>
      <c r="N335" s="173" t="str">
        <f>IF(Tabla46[[#This Row],[ID RIESGO]]="","",IF(Tabla46[[#This Row],[DESCRIPCION DEL CONTROL]]="",0,15))</f>
        <v/>
      </c>
      <c r="O335" s="169" t="str">
        <f>IF(Tabla46[[#This Row],[ID RIESGO]]="","",IF(Tabla46[[#This Row],[RESPONSABLE DEL CONTROL (CARGO)]]="",0,20))</f>
        <v/>
      </c>
      <c r="P335" s="345">
        <f>IF(Tabla46[[#This Row],[PERIODICIDAD DE EJECUCIÓN DEL CONTROL]]="",0,20)</f>
        <v>0</v>
      </c>
      <c r="Q33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5" s="345" t="str">
        <f>IF(ISTEXT(Tabla46[[#This Row],[VALOR EVALUACION DISENO]]),"",IF(Tabla46[[#This Row],[VALOR EVALUACION DISENO]]&gt;96,DATOS!$AV$21,IF(Tabla46[[#This Row],[VALOR EVALUACION DISENO]]&gt;=86,DATOS!$AV$22,DATOS!$AV$23)))</f>
        <v/>
      </c>
      <c r="S335" s="278"/>
      <c r="T335" s="345" t="str">
        <f>IFERROR(VLOOKUP(Tabla46[[#This Row],[% DE CUMPLIMIENTO DE LA EJECUCION DEL CONTROL]],DATOS!$AS$38:$AT$40,2,0),"")</f>
        <v/>
      </c>
      <c r="U335" s="129" t="str">
        <f>IF(Tabla46[[#This Row],[RESULTADO EVALUACIÓN DEL DISEÑO DEL CONTROL]]="","",SUMIFS(DATOS!$AT$49:$AT$57,DATOS!$AR$49:$AR$57,Tabla46[[#This Row],[RESULTADO EVALUACIÓN DEL DISEÑO DEL CONTROL]],DATOS!$AS$49:$AS$57,Tabla46[[#This Row],[RESULTADO EVALUACION DE LA EJECUCION]]))</f>
        <v/>
      </c>
    </row>
    <row r="336" spans="1:21" ht="15" customHeight="1" x14ac:dyDescent="0.25">
      <c r="A336" s="3"/>
      <c r="B336" s="2"/>
      <c r="C336" s="2"/>
      <c r="D336" s="72"/>
      <c r="E336" s="4"/>
      <c r="F336" s="345"/>
      <c r="G336" s="352" t="str">
        <f>IFERROR(VLOOKUP(Tabla46[[#This Row],[ID RIESGO]],'1. IDENTIFICACION DEL RIESGO'!$AB$27:$AL$38,11,0),"")</f>
        <v/>
      </c>
      <c r="H336" s="173"/>
      <c r="I336" s="173"/>
      <c r="J336" s="173"/>
      <c r="K336" s="173"/>
      <c r="L336" s="175"/>
      <c r="M336" s="175"/>
      <c r="N336" s="173" t="str">
        <f>IF(Tabla46[[#This Row],[ID RIESGO]]="","",IF(Tabla46[[#This Row],[DESCRIPCION DEL CONTROL]]="",0,15))</f>
        <v/>
      </c>
      <c r="O336" s="169" t="str">
        <f>IF(Tabla46[[#This Row],[ID RIESGO]]="","",IF(Tabla46[[#This Row],[RESPONSABLE DEL CONTROL (CARGO)]]="",0,20))</f>
        <v/>
      </c>
      <c r="P336" s="345">
        <f>IF(Tabla46[[#This Row],[PERIODICIDAD DE EJECUCIÓN DEL CONTROL]]="",0,20)</f>
        <v>0</v>
      </c>
      <c r="Q33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6" s="345" t="str">
        <f>IF(ISTEXT(Tabla46[[#This Row],[VALOR EVALUACION DISENO]]),"",IF(Tabla46[[#This Row],[VALOR EVALUACION DISENO]]&gt;96,DATOS!$AV$21,IF(Tabla46[[#This Row],[VALOR EVALUACION DISENO]]&gt;=86,DATOS!$AV$22,DATOS!$AV$23)))</f>
        <v/>
      </c>
      <c r="S336" s="278"/>
      <c r="T336" s="345" t="str">
        <f>IFERROR(VLOOKUP(Tabla46[[#This Row],[% DE CUMPLIMIENTO DE LA EJECUCION DEL CONTROL]],DATOS!$AS$38:$AT$40,2,0),"")</f>
        <v/>
      </c>
      <c r="U336" s="129" t="str">
        <f>IF(Tabla46[[#This Row],[RESULTADO EVALUACIÓN DEL DISEÑO DEL CONTROL]]="","",SUMIFS(DATOS!$AT$49:$AT$57,DATOS!$AR$49:$AR$57,Tabla46[[#This Row],[RESULTADO EVALUACIÓN DEL DISEÑO DEL CONTROL]],DATOS!$AS$49:$AS$57,Tabla46[[#This Row],[RESULTADO EVALUACION DE LA EJECUCION]]))</f>
        <v/>
      </c>
    </row>
    <row r="337" spans="1:21" ht="15" customHeight="1" x14ac:dyDescent="0.25">
      <c r="A337" s="3"/>
      <c r="B337" s="2"/>
      <c r="C337" s="2"/>
      <c r="D337" s="72"/>
      <c r="E337" s="4"/>
      <c r="F337" s="345"/>
      <c r="G337" s="352" t="str">
        <f>IFERROR(VLOOKUP(Tabla46[[#This Row],[ID RIESGO]],'1. IDENTIFICACION DEL RIESGO'!$AB$27:$AL$38,11,0),"")</f>
        <v/>
      </c>
      <c r="H337" s="173"/>
      <c r="I337" s="173"/>
      <c r="J337" s="173"/>
      <c r="K337" s="173"/>
      <c r="L337" s="175"/>
      <c r="M337" s="175"/>
      <c r="N337" s="173" t="str">
        <f>IF(Tabla46[[#This Row],[ID RIESGO]]="","",IF(Tabla46[[#This Row],[DESCRIPCION DEL CONTROL]]="",0,15))</f>
        <v/>
      </c>
      <c r="O337" s="169" t="str">
        <f>IF(Tabla46[[#This Row],[ID RIESGO]]="","",IF(Tabla46[[#This Row],[RESPONSABLE DEL CONTROL (CARGO)]]="",0,20))</f>
        <v/>
      </c>
      <c r="P337" s="345">
        <f>IF(Tabla46[[#This Row],[PERIODICIDAD DE EJECUCIÓN DEL CONTROL]]="",0,20)</f>
        <v>0</v>
      </c>
      <c r="Q33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7" s="345" t="str">
        <f>IF(ISTEXT(Tabla46[[#This Row],[VALOR EVALUACION DISENO]]),"",IF(Tabla46[[#This Row],[VALOR EVALUACION DISENO]]&gt;96,DATOS!$AV$21,IF(Tabla46[[#This Row],[VALOR EVALUACION DISENO]]&gt;=86,DATOS!$AV$22,DATOS!$AV$23)))</f>
        <v/>
      </c>
      <c r="S337" s="278"/>
      <c r="T337" s="345" t="str">
        <f>IFERROR(VLOOKUP(Tabla46[[#This Row],[% DE CUMPLIMIENTO DE LA EJECUCION DEL CONTROL]],DATOS!$AS$38:$AT$40,2,0),"")</f>
        <v/>
      </c>
      <c r="U337" s="129" t="str">
        <f>IF(Tabla46[[#This Row],[RESULTADO EVALUACIÓN DEL DISEÑO DEL CONTROL]]="","",SUMIFS(DATOS!$AT$49:$AT$57,DATOS!$AR$49:$AR$57,Tabla46[[#This Row],[RESULTADO EVALUACIÓN DEL DISEÑO DEL CONTROL]],DATOS!$AS$49:$AS$57,Tabla46[[#This Row],[RESULTADO EVALUACION DE LA EJECUCION]]))</f>
        <v/>
      </c>
    </row>
    <row r="338" spans="1:21" ht="15" customHeight="1" x14ac:dyDescent="0.25">
      <c r="A338" s="3"/>
      <c r="B338" s="2"/>
      <c r="C338" s="2"/>
      <c r="D338" s="72"/>
      <c r="E338" s="4"/>
      <c r="F338" s="345"/>
      <c r="G338" s="352" t="str">
        <f>IFERROR(VLOOKUP(Tabla46[[#This Row],[ID RIESGO]],'1. IDENTIFICACION DEL RIESGO'!$AB$27:$AL$38,11,0),"")</f>
        <v/>
      </c>
      <c r="H338" s="173"/>
      <c r="I338" s="173"/>
      <c r="J338" s="173"/>
      <c r="K338" s="173"/>
      <c r="L338" s="175"/>
      <c r="M338" s="175"/>
      <c r="N338" s="173" t="str">
        <f>IF(Tabla46[[#This Row],[ID RIESGO]]="","",IF(Tabla46[[#This Row],[DESCRIPCION DEL CONTROL]]="",0,15))</f>
        <v/>
      </c>
      <c r="O338" s="169" t="str">
        <f>IF(Tabla46[[#This Row],[ID RIESGO]]="","",IF(Tabla46[[#This Row],[RESPONSABLE DEL CONTROL (CARGO)]]="",0,20))</f>
        <v/>
      </c>
      <c r="P338" s="345">
        <f>IF(Tabla46[[#This Row],[PERIODICIDAD DE EJECUCIÓN DEL CONTROL]]="",0,20)</f>
        <v>0</v>
      </c>
      <c r="Q33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8" s="345" t="str">
        <f>IF(ISTEXT(Tabla46[[#This Row],[VALOR EVALUACION DISENO]]),"",IF(Tabla46[[#This Row],[VALOR EVALUACION DISENO]]&gt;96,DATOS!$AV$21,IF(Tabla46[[#This Row],[VALOR EVALUACION DISENO]]&gt;=86,DATOS!$AV$22,DATOS!$AV$23)))</f>
        <v/>
      </c>
      <c r="S338" s="278"/>
      <c r="T338" s="345" t="str">
        <f>IFERROR(VLOOKUP(Tabla46[[#This Row],[% DE CUMPLIMIENTO DE LA EJECUCION DEL CONTROL]],DATOS!$AS$38:$AT$40,2,0),"")</f>
        <v/>
      </c>
      <c r="U338" s="129" t="str">
        <f>IF(Tabla46[[#This Row],[RESULTADO EVALUACIÓN DEL DISEÑO DEL CONTROL]]="","",SUMIFS(DATOS!$AT$49:$AT$57,DATOS!$AR$49:$AR$57,Tabla46[[#This Row],[RESULTADO EVALUACIÓN DEL DISEÑO DEL CONTROL]],DATOS!$AS$49:$AS$57,Tabla46[[#This Row],[RESULTADO EVALUACION DE LA EJECUCION]]))</f>
        <v/>
      </c>
    </row>
    <row r="339" spans="1:21" ht="15" customHeight="1" x14ac:dyDescent="0.25">
      <c r="A339" s="3"/>
      <c r="B339" s="2"/>
      <c r="C339" s="2"/>
      <c r="D339" s="72"/>
      <c r="E339" s="4"/>
      <c r="F339" s="345"/>
      <c r="G339" s="352" t="str">
        <f>IFERROR(VLOOKUP(Tabla46[[#This Row],[ID RIESGO]],'1. IDENTIFICACION DEL RIESGO'!$AB$27:$AL$38,11,0),"")</f>
        <v/>
      </c>
      <c r="H339" s="173"/>
      <c r="I339" s="173"/>
      <c r="J339" s="173"/>
      <c r="K339" s="173"/>
      <c r="L339" s="175"/>
      <c r="M339" s="175"/>
      <c r="N339" s="173" t="str">
        <f>IF(Tabla46[[#This Row],[ID RIESGO]]="","",IF(Tabla46[[#This Row],[DESCRIPCION DEL CONTROL]]="",0,15))</f>
        <v/>
      </c>
      <c r="O339" s="169" t="str">
        <f>IF(Tabla46[[#This Row],[ID RIESGO]]="","",IF(Tabla46[[#This Row],[RESPONSABLE DEL CONTROL (CARGO)]]="",0,20))</f>
        <v/>
      </c>
      <c r="P339" s="345">
        <f>IF(Tabla46[[#This Row],[PERIODICIDAD DE EJECUCIÓN DEL CONTROL]]="",0,20)</f>
        <v>0</v>
      </c>
      <c r="Q33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9" s="345" t="str">
        <f>IF(ISTEXT(Tabla46[[#This Row],[VALOR EVALUACION DISENO]]),"",IF(Tabla46[[#This Row],[VALOR EVALUACION DISENO]]&gt;96,DATOS!$AV$21,IF(Tabla46[[#This Row],[VALOR EVALUACION DISENO]]&gt;=86,DATOS!$AV$22,DATOS!$AV$23)))</f>
        <v/>
      </c>
      <c r="S339" s="278"/>
      <c r="T339" s="345" t="str">
        <f>IFERROR(VLOOKUP(Tabla46[[#This Row],[% DE CUMPLIMIENTO DE LA EJECUCION DEL CONTROL]],DATOS!$AS$38:$AT$40,2,0),"")</f>
        <v/>
      </c>
      <c r="U339" s="129" t="str">
        <f>IF(Tabla46[[#This Row],[RESULTADO EVALUACIÓN DEL DISEÑO DEL CONTROL]]="","",SUMIFS(DATOS!$AT$49:$AT$57,DATOS!$AR$49:$AR$57,Tabla46[[#This Row],[RESULTADO EVALUACIÓN DEL DISEÑO DEL CONTROL]],DATOS!$AS$49:$AS$57,Tabla46[[#This Row],[RESULTADO EVALUACION DE LA EJECUCION]]))</f>
        <v/>
      </c>
    </row>
    <row r="340" spans="1:21" ht="15" customHeight="1" x14ac:dyDescent="0.25">
      <c r="A340" s="3"/>
      <c r="B340" s="2"/>
      <c r="C340" s="2"/>
      <c r="D340" s="72"/>
      <c r="E340" s="4"/>
      <c r="F340" s="345"/>
      <c r="G340" s="352" t="str">
        <f>IFERROR(VLOOKUP(Tabla46[[#This Row],[ID RIESGO]],'1. IDENTIFICACION DEL RIESGO'!$AB$27:$AL$38,11,0),"")</f>
        <v/>
      </c>
      <c r="H340" s="173"/>
      <c r="I340" s="173"/>
      <c r="J340" s="173"/>
      <c r="K340" s="173"/>
      <c r="L340" s="175"/>
      <c r="M340" s="175"/>
      <c r="N340" s="173" t="str">
        <f>IF(Tabla46[[#This Row],[ID RIESGO]]="","",IF(Tabla46[[#This Row],[DESCRIPCION DEL CONTROL]]="",0,15))</f>
        <v/>
      </c>
      <c r="O340" s="169" t="str">
        <f>IF(Tabla46[[#This Row],[ID RIESGO]]="","",IF(Tabla46[[#This Row],[RESPONSABLE DEL CONTROL (CARGO)]]="",0,20))</f>
        <v/>
      </c>
      <c r="P340" s="345">
        <f>IF(Tabla46[[#This Row],[PERIODICIDAD DE EJECUCIÓN DEL CONTROL]]="",0,20)</f>
        <v>0</v>
      </c>
      <c r="Q34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0" s="345" t="str">
        <f>IF(ISTEXT(Tabla46[[#This Row],[VALOR EVALUACION DISENO]]),"",IF(Tabla46[[#This Row],[VALOR EVALUACION DISENO]]&gt;96,DATOS!$AV$21,IF(Tabla46[[#This Row],[VALOR EVALUACION DISENO]]&gt;=86,DATOS!$AV$22,DATOS!$AV$23)))</f>
        <v/>
      </c>
      <c r="S340" s="278"/>
      <c r="T340" s="345" t="str">
        <f>IFERROR(VLOOKUP(Tabla46[[#This Row],[% DE CUMPLIMIENTO DE LA EJECUCION DEL CONTROL]],DATOS!$AS$38:$AT$40,2,0),"")</f>
        <v/>
      </c>
      <c r="U340" s="129" t="str">
        <f>IF(Tabla46[[#This Row],[RESULTADO EVALUACIÓN DEL DISEÑO DEL CONTROL]]="","",SUMIFS(DATOS!$AT$49:$AT$57,DATOS!$AR$49:$AR$57,Tabla46[[#This Row],[RESULTADO EVALUACIÓN DEL DISEÑO DEL CONTROL]],DATOS!$AS$49:$AS$57,Tabla46[[#This Row],[RESULTADO EVALUACION DE LA EJECUCION]]))</f>
        <v/>
      </c>
    </row>
    <row r="341" spans="1:21" ht="15" customHeight="1" x14ac:dyDescent="0.25">
      <c r="A341" s="3"/>
      <c r="B341" s="2"/>
      <c r="C341" s="2"/>
      <c r="D341" s="72"/>
      <c r="E341" s="4"/>
      <c r="F341" s="345"/>
      <c r="G341" s="352" t="str">
        <f>IFERROR(VLOOKUP(Tabla46[[#This Row],[ID RIESGO]],'1. IDENTIFICACION DEL RIESGO'!$AB$27:$AL$38,11,0),"")</f>
        <v/>
      </c>
      <c r="H341" s="173"/>
      <c r="I341" s="173"/>
      <c r="J341" s="173"/>
      <c r="K341" s="173"/>
      <c r="L341" s="175"/>
      <c r="M341" s="175"/>
      <c r="N341" s="173" t="str">
        <f>IF(Tabla46[[#This Row],[ID RIESGO]]="","",IF(Tabla46[[#This Row],[DESCRIPCION DEL CONTROL]]="",0,15))</f>
        <v/>
      </c>
      <c r="O341" s="169" t="str">
        <f>IF(Tabla46[[#This Row],[ID RIESGO]]="","",IF(Tabla46[[#This Row],[RESPONSABLE DEL CONTROL (CARGO)]]="",0,20))</f>
        <v/>
      </c>
      <c r="P341" s="345">
        <f>IF(Tabla46[[#This Row],[PERIODICIDAD DE EJECUCIÓN DEL CONTROL]]="",0,20)</f>
        <v>0</v>
      </c>
      <c r="Q34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1" s="345" t="str">
        <f>IF(ISTEXT(Tabla46[[#This Row],[VALOR EVALUACION DISENO]]),"",IF(Tabla46[[#This Row],[VALOR EVALUACION DISENO]]&gt;96,DATOS!$AV$21,IF(Tabla46[[#This Row],[VALOR EVALUACION DISENO]]&gt;=86,DATOS!$AV$22,DATOS!$AV$23)))</f>
        <v/>
      </c>
      <c r="S341" s="278"/>
      <c r="T341" s="345" t="str">
        <f>IFERROR(VLOOKUP(Tabla46[[#This Row],[% DE CUMPLIMIENTO DE LA EJECUCION DEL CONTROL]],DATOS!$AS$38:$AT$40,2,0),"")</f>
        <v/>
      </c>
      <c r="U341" s="129" t="str">
        <f>IF(Tabla46[[#This Row],[RESULTADO EVALUACIÓN DEL DISEÑO DEL CONTROL]]="","",SUMIFS(DATOS!$AT$49:$AT$57,DATOS!$AR$49:$AR$57,Tabla46[[#This Row],[RESULTADO EVALUACIÓN DEL DISEÑO DEL CONTROL]],DATOS!$AS$49:$AS$57,Tabla46[[#This Row],[RESULTADO EVALUACION DE LA EJECUCION]]))</f>
        <v/>
      </c>
    </row>
    <row r="342" spans="1:21" ht="15" customHeight="1" x14ac:dyDescent="0.25">
      <c r="A342" s="3"/>
      <c r="B342" s="2"/>
      <c r="C342" s="2"/>
      <c r="D342" s="72"/>
      <c r="E342" s="4"/>
      <c r="F342" s="345"/>
      <c r="G342" s="352" t="str">
        <f>IFERROR(VLOOKUP(Tabla46[[#This Row],[ID RIESGO]],'1. IDENTIFICACION DEL RIESGO'!$AB$27:$AL$38,11,0),"")</f>
        <v/>
      </c>
      <c r="H342" s="173"/>
      <c r="I342" s="173"/>
      <c r="J342" s="173"/>
      <c r="K342" s="173"/>
      <c r="L342" s="175"/>
      <c r="M342" s="175"/>
      <c r="N342" s="173" t="str">
        <f>IF(Tabla46[[#This Row],[ID RIESGO]]="","",IF(Tabla46[[#This Row],[DESCRIPCION DEL CONTROL]]="",0,15))</f>
        <v/>
      </c>
      <c r="O342" s="169" t="str">
        <f>IF(Tabla46[[#This Row],[ID RIESGO]]="","",IF(Tabla46[[#This Row],[RESPONSABLE DEL CONTROL (CARGO)]]="",0,20))</f>
        <v/>
      </c>
      <c r="P342" s="345">
        <f>IF(Tabla46[[#This Row],[PERIODICIDAD DE EJECUCIÓN DEL CONTROL]]="",0,20)</f>
        <v>0</v>
      </c>
      <c r="Q34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2" s="345" t="str">
        <f>IF(ISTEXT(Tabla46[[#This Row],[VALOR EVALUACION DISENO]]),"",IF(Tabla46[[#This Row],[VALOR EVALUACION DISENO]]&gt;96,DATOS!$AV$21,IF(Tabla46[[#This Row],[VALOR EVALUACION DISENO]]&gt;=86,DATOS!$AV$22,DATOS!$AV$23)))</f>
        <v/>
      </c>
      <c r="S342" s="278"/>
      <c r="T342" s="345" t="str">
        <f>IFERROR(VLOOKUP(Tabla46[[#This Row],[% DE CUMPLIMIENTO DE LA EJECUCION DEL CONTROL]],DATOS!$AS$38:$AT$40,2,0),"")</f>
        <v/>
      </c>
      <c r="U342" s="129" t="str">
        <f>IF(Tabla46[[#This Row],[RESULTADO EVALUACIÓN DEL DISEÑO DEL CONTROL]]="","",SUMIFS(DATOS!$AT$49:$AT$57,DATOS!$AR$49:$AR$57,Tabla46[[#This Row],[RESULTADO EVALUACIÓN DEL DISEÑO DEL CONTROL]],DATOS!$AS$49:$AS$57,Tabla46[[#This Row],[RESULTADO EVALUACION DE LA EJECUCION]]))</f>
        <v/>
      </c>
    </row>
    <row r="343" spans="1:21" ht="15" customHeight="1" x14ac:dyDescent="0.25">
      <c r="A343" s="3"/>
      <c r="B343" s="2"/>
      <c r="C343" s="2"/>
      <c r="D343" s="72"/>
      <c r="E343" s="4"/>
      <c r="F343" s="345"/>
      <c r="G343" s="352" t="str">
        <f>IFERROR(VLOOKUP(Tabla46[[#This Row],[ID RIESGO]],'1. IDENTIFICACION DEL RIESGO'!$AB$27:$AL$38,11,0),"")</f>
        <v/>
      </c>
      <c r="H343" s="173"/>
      <c r="I343" s="173"/>
      <c r="J343" s="173"/>
      <c r="K343" s="173"/>
      <c r="L343" s="175"/>
      <c r="M343" s="175"/>
      <c r="N343" s="173" t="str">
        <f>IF(Tabla46[[#This Row],[ID RIESGO]]="","",IF(Tabla46[[#This Row],[DESCRIPCION DEL CONTROL]]="",0,15))</f>
        <v/>
      </c>
      <c r="O343" s="169" t="str">
        <f>IF(Tabla46[[#This Row],[ID RIESGO]]="","",IF(Tabla46[[#This Row],[RESPONSABLE DEL CONTROL (CARGO)]]="",0,20))</f>
        <v/>
      </c>
      <c r="P343" s="345">
        <f>IF(Tabla46[[#This Row],[PERIODICIDAD DE EJECUCIÓN DEL CONTROL]]="",0,20)</f>
        <v>0</v>
      </c>
      <c r="Q34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3" s="345" t="str">
        <f>IF(ISTEXT(Tabla46[[#This Row],[VALOR EVALUACION DISENO]]),"",IF(Tabla46[[#This Row],[VALOR EVALUACION DISENO]]&gt;96,DATOS!$AV$21,IF(Tabla46[[#This Row],[VALOR EVALUACION DISENO]]&gt;=86,DATOS!$AV$22,DATOS!$AV$23)))</f>
        <v/>
      </c>
      <c r="S343" s="278"/>
      <c r="T343" s="345" t="str">
        <f>IFERROR(VLOOKUP(Tabla46[[#This Row],[% DE CUMPLIMIENTO DE LA EJECUCION DEL CONTROL]],DATOS!$AS$38:$AT$40,2,0),"")</f>
        <v/>
      </c>
      <c r="U343" s="129" t="str">
        <f>IF(Tabla46[[#This Row],[RESULTADO EVALUACIÓN DEL DISEÑO DEL CONTROL]]="","",SUMIFS(DATOS!$AT$49:$AT$57,DATOS!$AR$49:$AR$57,Tabla46[[#This Row],[RESULTADO EVALUACIÓN DEL DISEÑO DEL CONTROL]],DATOS!$AS$49:$AS$57,Tabla46[[#This Row],[RESULTADO EVALUACION DE LA EJECUCION]]))</f>
        <v/>
      </c>
    </row>
    <row r="344" spans="1:21" ht="15" customHeight="1" x14ac:dyDescent="0.25">
      <c r="A344" s="3"/>
      <c r="B344" s="2"/>
      <c r="C344" s="2"/>
      <c r="D344" s="72"/>
      <c r="E344" s="4"/>
      <c r="F344" s="345"/>
      <c r="G344" s="352" t="str">
        <f>IFERROR(VLOOKUP(Tabla46[[#This Row],[ID RIESGO]],'1. IDENTIFICACION DEL RIESGO'!$AB$27:$AL$38,11,0),"")</f>
        <v/>
      </c>
      <c r="H344" s="173"/>
      <c r="I344" s="173"/>
      <c r="J344" s="173"/>
      <c r="K344" s="173"/>
      <c r="L344" s="175"/>
      <c r="M344" s="175"/>
      <c r="N344" s="173" t="str">
        <f>IF(Tabla46[[#This Row],[ID RIESGO]]="","",IF(Tabla46[[#This Row],[DESCRIPCION DEL CONTROL]]="",0,15))</f>
        <v/>
      </c>
      <c r="O344" s="169" t="str">
        <f>IF(Tabla46[[#This Row],[ID RIESGO]]="","",IF(Tabla46[[#This Row],[RESPONSABLE DEL CONTROL (CARGO)]]="",0,20))</f>
        <v/>
      </c>
      <c r="P344" s="345">
        <f>IF(Tabla46[[#This Row],[PERIODICIDAD DE EJECUCIÓN DEL CONTROL]]="",0,20)</f>
        <v>0</v>
      </c>
      <c r="Q34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4" s="345" t="str">
        <f>IF(ISTEXT(Tabla46[[#This Row],[VALOR EVALUACION DISENO]]),"",IF(Tabla46[[#This Row],[VALOR EVALUACION DISENO]]&gt;96,DATOS!$AV$21,IF(Tabla46[[#This Row],[VALOR EVALUACION DISENO]]&gt;=86,DATOS!$AV$22,DATOS!$AV$23)))</f>
        <v/>
      </c>
      <c r="S344" s="278"/>
      <c r="T344" s="345" t="str">
        <f>IFERROR(VLOOKUP(Tabla46[[#This Row],[% DE CUMPLIMIENTO DE LA EJECUCION DEL CONTROL]],DATOS!$AS$38:$AT$40,2,0),"")</f>
        <v/>
      </c>
      <c r="U344" s="129" t="str">
        <f>IF(Tabla46[[#This Row],[RESULTADO EVALUACIÓN DEL DISEÑO DEL CONTROL]]="","",SUMIFS(DATOS!$AT$49:$AT$57,DATOS!$AR$49:$AR$57,Tabla46[[#This Row],[RESULTADO EVALUACIÓN DEL DISEÑO DEL CONTROL]],DATOS!$AS$49:$AS$57,Tabla46[[#This Row],[RESULTADO EVALUACION DE LA EJECUCION]]))</f>
        <v/>
      </c>
    </row>
    <row r="345" spans="1:21" ht="15" customHeight="1" x14ac:dyDescent="0.25">
      <c r="A345" s="3"/>
      <c r="B345" s="2"/>
      <c r="C345" s="2"/>
      <c r="D345" s="72"/>
      <c r="E345" s="4"/>
      <c r="F345" s="345"/>
      <c r="G345" s="352" t="str">
        <f>IFERROR(VLOOKUP(Tabla46[[#This Row],[ID RIESGO]],'1. IDENTIFICACION DEL RIESGO'!$AB$27:$AL$38,11,0),"")</f>
        <v/>
      </c>
      <c r="H345" s="173"/>
      <c r="I345" s="173"/>
      <c r="J345" s="173"/>
      <c r="K345" s="173"/>
      <c r="L345" s="175"/>
      <c r="M345" s="175"/>
      <c r="N345" s="173" t="str">
        <f>IF(Tabla46[[#This Row],[ID RIESGO]]="","",IF(Tabla46[[#This Row],[DESCRIPCION DEL CONTROL]]="",0,15))</f>
        <v/>
      </c>
      <c r="O345" s="169" t="str">
        <f>IF(Tabla46[[#This Row],[ID RIESGO]]="","",IF(Tabla46[[#This Row],[RESPONSABLE DEL CONTROL (CARGO)]]="",0,20))</f>
        <v/>
      </c>
      <c r="P345" s="345">
        <f>IF(Tabla46[[#This Row],[PERIODICIDAD DE EJECUCIÓN DEL CONTROL]]="",0,20)</f>
        <v>0</v>
      </c>
      <c r="Q34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5" s="345" t="str">
        <f>IF(ISTEXT(Tabla46[[#This Row],[VALOR EVALUACION DISENO]]),"",IF(Tabla46[[#This Row],[VALOR EVALUACION DISENO]]&gt;96,DATOS!$AV$21,IF(Tabla46[[#This Row],[VALOR EVALUACION DISENO]]&gt;=86,DATOS!$AV$22,DATOS!$AV$23)))</f>
        <v/>
      </c>
      <c r="S345" s="278"/>
      <c r="T345" s="345" t="str">
        <f>IFERROR(VLOOKUP(Tabla46[[#This Row],[% DE CUMPLIMIENTO DE LA EJECUCION DEL CONTROL]],DATOS!$AS$38:$AT$40,2,0),"")</f>
        <v/>
      </c>
      <c r="U345" s="129" t="str">
        <f>IF(Tabla46[[#This Row],[RESULTADO EVALUACIÓN DEL DISEÑO DEL CONTROL]]="","",SUMIFS(DATOS!$AT$49:$AT$57,DATOS!$AR$49:$AR$57,Tabla46[[#This Row],[RESULTADO EVALUACIÓN DEL DISEÑO DEL CONTROL]],DATOS!$AS$49:$AS$57,Tabla46[[#This Row],[RESULTADO EVALUACION DE LA EJECUCION]]))</f>
        <v/>
      </c>
    </row>
    <row r="346" spans="1:21" ht="15" customHeight="1" x14ac:dyDescent="0.25">
      <c r="A346" s="3"/>
      <c r="B346" s="2"/>
      <c r="C346" s="2"/>
      <c r="D346" s="72"/>
      <c r="E346" s="4"/>
      <c r="F346" s="345"/>
      <c r="G346" s="352" t="str">
        <f>IFERROR(VLOOKUP(Tabla46[[#This Row],[ID RIESGO]],'1. IDENTIFICACION DEL RIESGO'!$AB$27:$AL$38,11,0),"")</f>
        <v/>
      </c>
      <c r="H346" s="173"/>
      <c r="I346" s="173"/>
      <c r="J346" s="173"/>
      <c r="K346" s="173"/>
      <c r="L346" s="175"/>
      <c r="M346" s="175"/>
      <c r="N346" s="173" t="str">
        <f>IF(Tabla46[[#This Row],[ID RIESGO]]="","",IF(Tabla46[[#This Row],[DESCRIPCION DEL CONTROL]]="",0,15))</f>
        <v/>
      </c>
      <c r="O346" s="169" t="str">
        <f>IF(Tabla46[[#This Row],[ID RIESGO]]="","",IF(Tabla46[[#This Row],[RESPONSABLE DEL CONTROL (CARGO)]]="",0,20))</f>
        <v/>
      </c>
      <c r="P346" s="345">
        <f>IF(Tabla46[[#This Row],[PERIODICIDAD DE EJECUCIÓN DEL CONTROL]]="",0,20)</f>
        <v>0</v>
      </c>
      <c r="Q34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6" s="345" t="str">
        <f>IF(ISTEXT(Tabla46[[#This Row],[VALOR EVALUACION DISENO]]),"",IF(Tabla46[[#This Row],[VALOR EVALUACION DISENO]]&gt;96,DATOS!$AV$21,IF(Tabla46[[#This Row],[VALOR EVALUACION DISENO]]&gt;=86,DATOS!$AV$22,DATOS!$AV$23)))</f>
        <v/>
      </c>
      <c r="S346" s="278"/>
      <c r="T346" s="345" t="str">
        <f>IFERROR(VLOOKUP(Tabla46[[#This Row],[% DE CUMPLIMIENTO DE LA EJECUCION DEL CONTROL]],DATOS!$AS$38:$AT$40,2,0),"")</f>
        <v/>
      </c>
      <c r="U346" s="129" t="str">
        <f>IF(Tabla46[[#This Row],[RESULTADO EVALUACIÓN DEL DISEÑO DEL CONTROL]]="","",SUMIFS(DATOS!$AT$49:$AT$57,DATOS!$AR$49:$AR$57,Tabla46[[#This Row],[RESULTADO EVALUACIÓN DEL DISEÑO DEL CONTROL]],DATOS!$AS$49:$AS$57,Tabla46[[#This Row],[RESULTADO EVALUACION DE LA EJECUCION]]))</f>
        <v/>
      </c>
    </row>
    <row r="347" spans="1:21" ht="15" customHeight="1" x14ac:dyDescent="0.25">
      <c r="A347" s="3"/>
      <c r="B347" s="2"/>
      <c r="C347" s="2"/>
      <c r="D347" s="72"/>
      <c r="E347" s="4"/>
      <c r="F347" s="345"/>
      <c r="G347" s="352" t="str">
        <f>IFERROR(VLOOKUP(Tabla46[[#This Row],[ID RIESGO]],'1. IDENTIFICACION DEL RIESGO'!$AB$27:$AL$38,11,0),"")</f>
        <v/>
      </c>
      <c r="H347" s="173"/>
      <c r="I347" s="173"/>
      <c r="J347" s="173"/>
      <c r="K347" s="173"/>
      <c r="L347" s="175"/>
      <c r="M347" s="175"/>
      <c r="N347" s="173" t="str">
        <f>IF(Tabla46[[#This Row],[ID RIESGO]]="","",IF(Tabla46[[#This Row],[DESCRIPCION DEL CONTROL]]="",0,15))</f>
        <v/>
      </c>
      <c r="O347" s="169" t="str">
        <f>IF(Tabla46[[#This Row],[ID RIESGO]]="","",IF(Tabla46[[#This Row],[RESPONSABLE DEL CONTROL (CARGO)]]="",0,20))</f>
        <v/>
      </c>
      <c r="P347" s="345">
        <f>IF(Tabla46[[#This Row],[PERIODICIDAD DE EJECUCIÓN DEL CONTROL]]="",0,20)</f>
        <v>0</v>
      </c>
      <c r="Q34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7" s="345" t="str">
        <f>IF(ISTEXT(Tabla46[[#This Row],[VALOR EVALUACION DISENO]]),"",IF(Tabla46[[#This Row],[VALOR EVALUACION DISENO]]&gt;96,DATOS!$AV$21,IF(Tabla46[[#This Row],[VALOR EVALUACION DISENO]]&gt;=86,DATOS!$AV$22,DATOS!$AV$23)))</f>
        <v/>
      </c>
      <c r="S347" s="278"/>
      <c r="T347" s="345" t="str">
        <f>IFERROR(VLOOKUP(Tabla46[[#This Row],[% DE CUMPLIMIENTO DE LA EJECUCION DEL CONTROL]],DATOS!$AS$38:$AT$40,2,0),"")</f>
        <v/>
      </c>
      <c r="U347" s="129" t="str">
        <f>IF(Tabla46[[#This Row],[RESULTADO EVALUACIÓN DEL DISEÑO DEL CONTROL]]="","",SUMIFS(DATOS!$AT$49:$AT$57,DATOS!$AR$49:$AR$57,Tabla46[[#This Row],[RESULTADO EVALUACIÓN DEL DISEÑO DEL CONTROL]],DATOS!$AS$49:$AS$57,Tabla46[[#This Row],[RESULTADO EVALUACION DE LA EJECUCION]]))</f>
        <v/>
      </c>
    </row>
    <row r="348" spans="1:21" ht="15" customHeight="1" x14ac:dyDescent="0.25">
      <c r="A348" s="3"/>
      <c r="B348" s="2"/>
      <c r="C348" s="2"/>
      <c r="D348" s="72"/>
      <c r="E348" s="4"/>
      <c r="F348" s="345"/>
      <c r="G348" s="352" t="str">
        <f>IFERROR(VLOOKUP(Tabla46[[#This Row],[ID RIESGO]],'1. IDENTIFICACION DEL RIESGO'!$AB$27:$AL$38,11,0),"")</f>
        <v/>
      </c>
      <c r="H348" s="173"/>
      <c r="I348" s="173"/>
      <c r="J348" s="173"/>
      <c r="K348" s="173"/>
      <c r="L348" s="175"/>
      <c r="M348" s="175"/>
      <c r="N348" s="173" t="str">
        <f>IF(Tabla46[[#This Row],[ID RIESGO]]="","",IF(Tabla46[[#This Row],[DESCRIPCION DEL CONTROL]]="",0,15))</f>
        <v/>
      </c>
      <c r="O348" s="169" t="str">
        <f>IF(Tabla46[[#This Row],[ID RIESGO]]="","",IF(Tabla46[[#This Row],[RESPONSABLE DEL CONTROL (CARGO)]]="",0,20))</f>
        <v/>
      </c>
      <c r="P348" s="345">
        <f>IF(Tabla46[[#This Row],[PERIODICIDAD DE EJECUCIÓN DEL CONTROL]]="",0,20)</f>
        <v>0</v>
      </c>
      <c r="Q34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8" s="345" t="str">
        <f>IF(ISTEXT(Tabla46[[#This Row],[VALOR EVALUACION DISENO]]),"",IF(Tabla46[[#This Row],[VALOR EVALUACION DISENO]]&gt;96,DATOS!$AV$21,IF(Tabla46[[#This Row],[VALOR EVALUACION DISENO]]&gt;=86,DATOS!$AV$22,DATOS!$AV$23)))</f>
        <v/>
      </c>
      <c r="S348" s="278"/>
      <c r="T348" s="345" t="str">
        <f>IFERROR(VLOOKUP(Tabla46[[#This Row],[% DE CUMPLIMIENTO DE LA EJECUCION DEL CONTROL]],DATOS!$AS$38:$AT$40,2,0),"")</f>
        <v/>
      </c>
      <c r="U348" s="129" t="str">
        <f>IF(Tabla46[[#This Row],[RESULTADO EVALUACIÓN DEL DISEÑO DEL CONTROL]]="","",SUMIFS(DATOS!$AT$49:$AT$57,DATOS!$AR$49:$AR$57,Tabla46[[#This Row],[RESULTADO EVALUACIÓN DEL DISEÑO DEL CONTROL]],DATOS!$AS$49:$AS$57,Tabla46[[#This Row],[RESULTADO EVALUACION DE LA EJECUCION]]))</f>
        <v/>
      </c>
    </row>
    <row r="349" spans="1:21" ht="15" customHeight="1" x14ac:dyDescent="0.25">
      <c r="A349" s="3"/>
      <c r="B349" s="2"/>
      <c r="C349" s="2"/>
      <c r="D349" s="72"/>
      <c r="E349" s="4"/>
      <c r="F349" s="345"/>
      <c r="G349" s="352" t="str">
        <f>IFERROR(VLOOKUP(Tabla46[[#This Row],[ID RIESGO]],'1. IDENTIFICACION DEL RIESGO'!$AB$27:$AL$38,11,0),"")</f>
        <v/>
      </c>
      <c r="H349" s="173"/>
      <c r="I349" s="173"/>
      <c r="J349" s="173"/>
      <c r="K349" s="173"/>
      <c r="L349" s="175"/>
      <c r="M349" s="175"/>
      <c r="N349" s="173" t="str">
        <f>IF(Tabla46[[#This Row],[ID RIESGO]]="","",IF(Tabla46[[#This Row],[DESCRIPCION DEL CONTROL]]="",0,15))</f>
        <v/>
      </c>
      <c r="O349" s="169" t="str">
        <f>IF(Tabla46[[#This Row],[ID RIESGO]]="","",IF(Tabla46[[#This Row],[RESPONSABLE DEL CONTROL (CARGO)]]="",0,20))</f>
        <v/>
      </c>
      <c r="P349" s="345">
        <f>IF(Tabla46[[#This Row],[PERIODICIDAD DE EJECUCIÓN DEL CONTROL]]="",0,20)</f>
        <v>0</v>
      </c>
      <c r="Q34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9" s="345" t="str">
        <f>IF(ISTEXT(Tabla46[[#This Row],[VALOR EVALUACION DISENO]]),"",IF(Tabla46[[#This Row],[VALOR EVALUACION DISENO]]&gt;96,DATOS!$AV$21,IF(Tabla46[[#This Row],[VALOR EVALUACION DISENO]]&gt;=86,DATOS!$AV$22,DATOS!$AV$23)))</f>
        <v/>
      </c>
      <c r="S349" s="278"/>
      <c r="T349" s="345" t="str">
        <f>IFERROR(VLOOKUP(Tabla46[[#This Row],[% DE CUMPLIMIENTO DE LA EJECUCION DEL CONTROL]],DATOS!$AS$38:$AT$40,2,0),"")</f>
        <v/>
      </c>
      <c r="U349" s="129" t="str">
        <f>IF(Tabla46[[#This Row],[RESULTADO EVALUACIÓN DEL DISEÑO DEL CONTROL]]="","",SUMIFS(DATOS!$AT$49:$AT$57,DATOS!$AR$49:$AR$57,Tabla46[[#This Row],[RESULTADO EVALUACIÓN DEL DISEÑO DEL CONTROL]],DATOS!$AS$49:$AS$57,Tabla46[[#This Row],[RESULTADO EVALUACION DE LA EJECUCION]]))</f>
        <v/>
      </c>
    </row>
    <row r="350" spans="1:21" ht="15" customHeight="1" x14ac:dyDescent="0.25">
      <c r="A350" s="3"/>
      <c r="B350" s="2"/>
      <c r="C350" s="2"/>
      <c r="D350" s="72"/>
      <c r="E350" s="4"/>
      <c r="F350" s="345"/>
      <c r="G350" s="352" t="str">
        <f>IFERROR(VLOOKUP(Tabla46[[#This Row],[ID RIESGO]],'1. IDENTIFICACION DEL RIESGO'!$AB$27:$AL$38,11,0),"")</f>
        <v/>
      </c>
      <c r="H350" s="173"/>
      <c r="I350" s="173"/>
      <c r="J350" s="173"/>
      <c r="K350" s="173"/>
      <c r="L350" s="175"/>
      <c r="M350" s="175"/>
      <c r="N350" s="173" t="str">
        <f>IF(Tabla46[[#This Row],[ID RIESGO]]="","",IF(Tabla46[[#This Row],[DESCRIPCION DEL CONTROL]]="",0,15))</f>
        <v/>
      </c>
      <c r="O350" s="169" t="str">
        <f>IF(Tabla46[[#This Row],[ID RIESGO]]="","",IF(Tabla46[[#This Row],[RESPONSABLE DEL CONTROL (CARGO)]]="",0,20))</f>
        <v/>
      </c>
      <c r="P350" s="345">
        <f>IF(Tabla46[[#This Row],[PERIODICIDAD DE EJECUCIÓN DEL CONTROL]]="",0,20)</f>
        <v>0</v>
      </c>
      <c r="Q35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0" s="345" t="str">
        <f>IF(ISTEXT(Tabla46[[#This Row],[VALOR EVALUACION DISENO]]),"",IF(Tabla46[[#This Row],[VALOR EVALUACION DISENO]]&gt;96,DATOS!$AV$21,IF(Tabla46[[#This Row],[VALOR EVALUACION DISENO]]&gt;=86,DATOS!$AV$22,DATOS!$AV$23)))</f>
        <v/>
      </c>
      <c r="S350" s="278"/>
      <c r="T350" s="345" t="str">
        <f>IFERROR(VLOOKUP(Tabla46[[#This Row],[% DE CUMPLIMIENTO DE LA EJECUCION DEL CONTROL]],DATOS!$AS$38:$AT$40,2,0),"")</f>
        <v/>
      </c>
      <c r="U350" s="129" t="str">
        <f>IF(Tabla46[[#This Row],[RESULTADO EVALUACIÓN DEL DISEÑO DEL CONTROL]]="","",SUMIFS(DATOS!$AT$49:$AT$57,DATOS!$AR$49:$AR$57,Tabla46[[#This Row],[RESULTADO EVALUACIÓN DEL DISEÑO DEL CONTROL]],DATOS!$AS$49:$AS$57,Tabla46[[#This Row],[RESULTADO EVALUACION DE LA EJECUCION]]))</f>
        <v/>
      </c>
    </row>
    <row r="351" spans="1:21" ht="15" customHeight="1" x14ac:dyDescent="0.25">
      <c r="A351" s="3"/>
      <c r="B351" s="2"/>
      <c r="C351" s="2"/>
      <c r="D351" s="72"/>
      <c r="E351" s="4"/>
      <c r="F351" s="345"/>
      <c r="G351" s="352" t="str">
        <f>IFERROR(VLOOKUP(Tabla46[[#This Row],[ID RIESGO]],'1. IDENTIFICACION DEL RIESGO'!$AB$27:$AL$38,11,0),"")</f>
        <v/>
      </c>
      <c r="H351" s="173"/>
      <c r="I351" s="173"/>
      <c r="J351" s="173"/>
      <c r="K351" s="173"/>
      <c r="L351" s="175"/>
      <c r="M351" s="175"/>
      <c r="N351" s="173" t="str">
        <f>IF(Tabla46[[#This Row],[ID RIESGO]]="","",IF(Tabla46[[#This Row],[DESCRIPCION DEL CONTROL]]="",0,15))</f>
        <v/>
      </c>
      <c r="O351" s="169" t="str">
        <f>IF(Tabla46[[#This Row],[ID RIESGO]]="","",IF(Tabla46[[#This Row],[RESPONSABLE DEL CONTROL (CARGO)]]="",0,20))</f>
        <v/>
      </c>
      <c r="P351" s="345">
        <f>IF(Tabla46[[#This Row],[PERIODICIDAD DE EJECUCIÓN DEL CONTROL]]="",0,20)</f>
        <v>0</v>
      </c>
      <c r="Q35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1" s="345" t="str">
        <f>IF(ISTEXT(Tabla46[[#This Row],[VALOR EVALUACION DISENO]]),"",IF(Tabla46[[#This Row],[VALOR EVALUACION DISENO]]&gt;96,DATOS!$AV$21,IF(Tabla46[[#This Row],[VALOR EVALUACION DISENO]]&gt;=86,DATOS!$AV$22,DATOS!$AV$23)))</f>
        <v/>
      </c>
      <c r="S351" s="278"/>
      <c r="T351" s="345" t="str">
        <f>IFERROR(VLOOKUP(Tabla46[[#This Row],[% DE CUMPLIMIENTO DE LA EJECUCION DEL CONTROL]],DATOS!$AS$38:$AT$40,2,0),"")</f>
        <v/>
      </c>
      <c r="U351" s="129" t="str">
        <f>IF(Tabla46[[#This Row],[RESULTADO EVALUACIÓN DEL DISEÑO DEL CONTROL]]="","",SUMIFS(DATOS!$AT$49:$AT$57,DATOS!$AR$49:$AR$57,Tabla46[[#This Row],[RESULTADO EVALUACIÓN DEL DISEÑO DEL CONTROL]],DATOS!$AS$49:$AS$57,Tabla46[[#This Row],[RESULTADO EVALUACION DE LA EJECUCION]]))</f>
        <v/>
      </c>
    </row>
    <row r="352" spans="1:21" ht="15" customHeight="1" x14ac:dyDescent="0.25">
      <c r="A352" s="3"/>
      <c r="B352" s="2"/>
      <c r="C352" s="2"/>
      <c r="D352" s="72"/>
      <c r="E352" s="4"/>
      <c r="F352" s="345"/>
      <c r="G352" s="352" t="str">
        <f>IFERROR(VLOOKUP(Tabla46[[#This Row],[ID RIESGO]],'1. IDENTIFICACION DEL RIESGO'!$AB$27:$AL$38,11,0),"")</f>
        <v/>
      </c>
      <c r="H352" s="173"/>
      <c r="I352" s="173"/>
      <c r="J352" s="173"/>
      <c r="K352" s="173"/>
      <c r="L352" s="175"/>
      <c r="M352" s="175"/>
      <c r="N352" s="173" t="str">
        <f>IF(Tabla46[[#This Row],[ID RIESGO]]="","",IF(Tabla46[[#This Row],[DESCRIPCION DEL CONTROL]]="",0,15))</f>
        <v/>
      </c>
      <c r="O352" s="169" t="str">
        <f>IF(Tabla46[[#This Row],[ID RIESGO]]="","",IF(Tabla46[[#This Row],[RESPONSABLE DEL CONTROL (CARGO)]]="",0,20))</f>
        <v/>
      </c>
      <c r="P352" s="345">
        <f>IF(Tabla46[[#This Row],[PERIODICIDAD DE EJECUCIÓN DEL CONTROL]]="",0,20)</f>
        <v>0</v>
      </c>
      <c r="Q35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2" s="345" t="str">
        <f>IF(ISTEXT(Tabla46[[#This Row],[VALOR EVALUACION DISENO]]),"",IF(Tabla46[[#This Row],[VALOR EVALUACION DISENO]]&gt;96,DATOS!$AV$21,IF(Tabla46[[#This Row],[VALOR EVALUACION DISENO]]&gt;=86,DATOS!$AV$22,DATOS!$AV$23)))</f>
        <v/>
      </c>
      <c r="S352" s="278"/>
      <c r="T352" s="345" t="str">
        <f>IFERROR(VLOOKUP(Tabla46[[#This Row],[% DE CUMPLIMIENTO DE LA EJECUCION DEL CONTROL]],DATOS!$AS$38:$AT$40,2,0),"")</f>
        <v/>
      </c>
      <c r="U352" s="129" t="str">
        <f>IF(Tabla46[[#This Row],[RESULTADO EVALUACIÓN DEL DISEÑO DEL CONTROL]]="","",SUMIFS(DATOS!$AT$49:$AT$57,DATOS!$AR$49:$AR$57,Tabla46[[#This Row],[RESULTADO EVALUACIÓN DEL DISEÑO DEL CONTROL]],DATOS!$AS$49:$AS$57,Tabla46[[#This Row],[RESULTADO EVALUACION DE LA EJECUCION]]))</f>
        <v/>
      </c>
    </row>
    <row r="353" spans="1:21" ht="15" customHeight="1" x14ac:dyDescent="0.25">
      <c r="A353" s="3"/>
      <c r="B353" s="2"/>
      <c r="C353" s="2"/>
      <c r="D353" s="72"/>
      <c r="E353" s="4"/>
      <c r="F353" s="345"/>
      <c r="G353" s="352" t="str">
        <f>IFERROR(VLOOKUP(Tabla46[[#This Row],[ID RIESGO]],'1. IDENTIFICACION DEL RIESGO'!$AB$27:$AL$38,11,0),"")</f>
        <v/>
      </c>
      <c r="H353" s="173"/>
      <c r="I353" s="173"/>
      <c r="J353" s="173"/>
      <c r="K353" s="173"/>
      <c r="L353" s="175"/>
      <c r="M353" s="175"/>
      <c r="N353" s="173" t="str">
        <f>IF(Tabla46[[#This Row],[ID RIESGO]]="","",IF(Tabla46[[#This Row],[DESCRIPCION DEL CONTROL]]="",0,15))</f>
        <v/>
      </c>
      <c r="O353" s="169" t="str">
        <f>IF(Tabla46[[#This Row],[ID RIESGO]]="","",IF(Tabla46[[#This Row],[RESPONSABLE DEL CONTROL (CARGO)]]="",0,20))</f>
        <v/>
      </c>
      <c r="P353" s="345">
        <f>IF(Tabla46[[#This Row],[PERIODICIDAD DE EJECUCIÓN DEL CONTROL]]="",0,20)</f>
        <v>0</v>
      </c>
      <c r="Q35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3" s="345" t="str">
        <f>IF(ISTEXT(Tabla46[[#This Row],[VALOR EVALUACION DISENO]]),"",IF(Tabla46[[#This Row],[VALOR EVALUACION DISENO]]&gt;96,DATOS!$AV$21,IF(Tabla46[[#This Row],[VALOR EVALUACION DISENO]]&gt;=86,DATOS!$AV$22,DATOS!$AV$23)))</f>
        <v/>
      </c>
      <c r="S353" s="278"/>
      <c r="T353" s="345" t="str">
        <f>IFERROR(VLOOKUP(Tabla46[[#This Row],[% DE CUMPLIMIENTO DE LA EJECUCION DEL CONTROL]],DATOS!$AS$38:$AT$40,2,0),"")</f>
        <v/>
      </c>
      <c r="U353" s="129" t="str">
        <f>IF(Tabla46[[#This Row],[RESULTADO EVALUACIÓN DEL DISEÑO DEL CONTROL]]="","",SUMIFS(DATOS!$AT$49:$AT$57,DATOS!$AR$49:$AR$57,Tabla46[[#This Row],[RESULTADO EVALUACIÓN DEL DISEÑO DEL CONTROL]],DATOS!$AS$49:$AS$57,Tabla46[[#This Row],[RESULTADO EVALUACION DE LA EJECUCION]]))</f>
        <v/>
      </c>
    </row>
    <row r="354" spans="1:21" ht="15" customHeight="1" x14ac:dyDescent="0.25">
      <c r="A354" s="3"/>
      <c r="B354" s="2"/>
      <c r="C354" s="2"/>
      <c r="D354" s="72"/>
      <c r="E354" s="4"/>
      <c r="F354" s="345"/>
      <c r="G354" s="352" t="str">
        <f>IFERROR(VLOOKUP(Tabla46[[#This Row],[ID RIESGO]],'1. IDENTIFICACION DEL RIESGO'!$AB$27:$AL$38,11,0),"")</f>
        <v/>
      </c>
      <c r="H354" s="173"/>
      <c r="I354" s="173"/>
      <c r="J354" s="173"/>
      <c r="K354" s="173"/>
      <c r="L354" s="175"/>
      <c r="M354" s="175"/>
      <c r="N354" s="173" t="str">
        <f>IF(Tabla46[[#This Row],[ID RIESGO]]="","",IF(Tabla46[[#This Row],[DESCRIPCION DEL CONTROL]]="",0,15))</f>
        <v/>
      </c>
      <c r="O354" s="169" t="str">
        <f>IF(Tabla46[[#This Row],[ID RIESGO]]="","",IF(Tabla46[[#This Row],[RESPONSABLE DEL CONTROL (CARGO)]]="",0,20))</f>
        <v/>
      </c>
      <c r="P354" s="345">
        <f>IF(Tabla46[[#This Row],[PERIODICIDAD DE EJECUCIÓN DEL CONTROL]]="",0,20)</f>
        <v>0</v>
      </c>
      <c r="Q35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4" s="345" t="str">
        <f>IF(ISTEXT(Tabla46[[#This Row],[VALOR EVALUACION DISENO]]),"",IF(Tabla46[[#This Row],[VALOR EVALUACION DISENO]]&gt;96,DATOS!$AV$21,IF(Tabla46[[#This Row],[VALOR EVALUACION DISENO]]&gt;=86,DATOS!$AV$22,DATOS!$AV$23)))</f>
        <v/>
      </c>
      <c r="S354" s="278"/>
      <c r="T354" s="345" t="str">
        <f>IFERROR(VLOOKUP(Tabla46[[#This Row],[% DE CUMPLIMIENTO DE LA EJECUCION DEL CONTROL]],DATOS!$AS$38:$AT$40,2,0),"")</f>
        <v/>
      </c>
      <c r="U354" s="129" t="str">
        <f>IF(Tabla46[[#This Row],[RESULTADO EVALUACIÓN DEL DISEÑO DEL CONTROL]]="","",SUMIFS(DATOS!$AT$49:$AT$57,DATOS!$AR$49:$AR$57,Tabla46[[#This Row],[RESULTADO EVALUACIÓN DEL DISEÑO DEL CONTROL]],DATOS!$AS$49:$AS$57,Tabla46[[#This Row],[RESULTADO EVALUACION DE LA EJECUCION]]))</f>
        <v/>
      </c>
    </row>
    <row r="355" spans="1:21" ht="15" customHeight="1" x14ac:dyDescent="0.25">
      <c r="A355" s="3"/>
      <c r="B355" s="2"/>
      <c r="C355" s="2"/>
      <c r="D355" s="72"/>
      <c r="E355" s="4"/>
      <c r="F355" s="345"/>
      <c r="G355" s="352" t="str">
        <f>IFERROR(VLOOKUP(Tabla46[[#This Row],[ID RIESGO]],'1. IDENTIFICACION DEL RIESGO'!$AB$27:$AL$38,11,0),"")</f>
        <v/>
      </c>
      <c r="H355" s="173"/>
      <c r="I355" s="173"/>
      <c r="J355" s="173"/>
      <c r="K355" s="173"/>
      <c r="L355" s="175"/>
      <c r="M355" s="175"/>
      <c r="N355" s="173" t="str">
        <f>IF(Tabla46[[#This Row],[ID RIESGO]]="","",IF(Tabla46[[#This Row],[DESCRIPCION DEL CONTROL]]="",0,15))</f>
        <v/>
      </c>
      <c r="O355" s="169" t="str">
        <f>IF(Tabla46[[#This Row],[ID RIESGO]]="","",IF(Tabla46[[#This Row],[RESPONSABLE DEL CONTROL (CARGO)]]="",0,20))</f>
        <v/>
      </c>
      <c r="P355" s="345">
        <f>IF(Tabla46[[#This Row],[PERIODICIDAD DE EJECUCIÓN DEL CONTROL]]="",0,20)</f>
        <v>0</v>
      </c>
      <c r="Q35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5" s="345" t="str">
        <f>IF(ISTEXT(Tabla46[[#This Row],[VALOR EVALUACION DISENO]]),"",IF(Tabla46[[#This Row],[VALOR EVALUACION DISENO]]&gt;96,DATOS!$AV$21,IF(Tabla46[[#This Row],[VALOR EVALUACION DISENO]]&gt;=86,DATOS!$AV$22,DATOS!$AV$23)))</f>
        <v/>
      </c>
      <c r="S355" s="278"/>
      <c r="T355" s="345" t="str">
        <f>IFERROR(VLOOKUP(Tabla46[[#This Row],[% DE CUMPLIMIENTO DE LA EJECUCION DEL CONTROL]],DATOS!$AS$38:$AT$40,2,0),"")</f>
        <v/>
      </c>
      <c r="U355" s="129" t="str">
        <f>IF(Tabla46[[#This Row],[RESULTADO EVALUACIÓN DEL DISEÑO DEL CONTROL]]="","",SUMIFS(DATOS!$AT$49:$AT$57,DATOS!$AR$49:$AR$57,Tabla46[[#This Row],[RESULTADO EVALUACIÓN DEL DISEÑO DEL CONTROL]],DATOS!$AS$49:$AS$57,Tabla46[[#This Row],[RESULTADO EVALUACION DE LA EJECUCION]]))</f>
        <v/>
      </c>
    </row>
    <row r="356" spans="1:21" ht="15" customHeight="1" x14ac:dyDescent="0.25">
      <c r="A356" s="3"/>
      <c r="B356" s="2"/>
      <c r="C356" s="2"/>
      <c r="D356" s="72"/>
      <c r="E356" s="4"/>
      <c r="F356" s="345"/>
      <c r="G356" s="352" t="str">
        <f>IFERROR(VLOOKUP(Tabla46[[#This Row],[ID RIESGO]],'1. IDENTIFICACION DEL RIESGO'!$AB$27:$AL$38,11,0),"")</f>
        <v/>
      </c>
      <c r="H356" s="173"/>
      <c r="I356" s="173"/>
      <c r="J356" s="173"/>
      <c r="K356" s="173"/>
      <c r="L356" s="175"/>
      <c r="M356" s="175"/>
      <c r="N356" s="173" t="str">
        <f>IF(Tabla46[[#This Row],[ID RIESGO]]="","",IF(Tabla46[[#This Row],[DESCRIPCION DEL CONTROL]]="",0,15))</f>
        <v/>
      </c>
      <c r="O356" s="169" t="str">
        <f>IF(Tabla46[[#This Row],[ID RIESGO]]="","",IF(Tabla46[[#This Row],[RESPONSABLE DEL CONTROL (CARGO)]]="",0,20))</f>
        <v/>
      </c>
      <c r="P356" s="345">
        <f>IF(Tabla46[[#This Row],[PERIODICIDAD DE EJECUCIÓN DEL CONTROL]]="",0,20)</f>
        <v>0</v>
      </c>
      <c r="Q35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6" s="345" t="str">
        <f>IF(ISTEXT(Tabla46[[#This Row],[VALOR EVALUACION DISENO]]),"",IF(Tabla46[[#This Row],[VALOR EVALUACION DISENO]]&gt;96,DATOS!$AV$21,IF(Tabla46[[#This Row],[VALOR EVALUACION DISENO]]&gt;=86,DATOS!$AV$22,DATOS!$AV$23)))</f>
        <v/>
      </c>
      <c r="S356" s="278"/>
      <c r="T356" s="345" t="str">
        <f>IFERROR(VLOOKUP(Tabla46[[#This Row],[% DE CUMPLIMIENTO DE LA EJECUCION DEL CONTROL]],DATOS!$AS$38:$AT$40,2,0),"")</f>
        <v/>
      </c>
      <c r="U356" s="129" t="str">
        <f>IF(Tabla46[[#This Row],[RESULTADO EVALUACIÓN DEL DISEÑO DEL CONTROL]]="","",SUMIFS(DATOS!$AT$49:$AT$57,DATOS!$AR$49:$AR$57,Tabla46[[#This Row],[RESULTADO EVALUACIÓN DEL DISEÑO DEL CONTROL]],DATOS!$AS$49:$AS$57,Tabla46[[#This Row],[RESULTADO EVALUACION DE LA EJECUCION]]))</f>
        <v/>
      </c>
    </row>
    <row r="357" spans="1:21" ht="15" customHeight="1" x14ac:dyDescent="0.25">
      <c r="A357" s="3"/>
      <c r="B357" s="2"/>
      <c r="C357" s="2"/>
      <c r="D357" s="72"/>
      <c r="E357" s="4"/>
      <c r="F357" s="345"/>
      <c r="G357" s="352" t="str">
        <f>IFERROR(VLOOKUP(Tabla46[[#This Row],[ID RIESGO]],'1. IDENTIFICACION DEL RIESGO'!$AB$27:$AL$38,11,0),"")</f>
        <v/>
      </c>
      <c r="H357" s="173"/>
      <c r="I357" s="173"/>
      <c r="J357" s="173"/>
      <c r="K357" s="173"/>
      <c r="L357" s="175"/>
      <c r="M357" s="175"/>
      <c r="N357" s="173" t="str">
        <f>IF(Tabla46[[#This Row],[ID RIESGO]]="","",IF(Tabla46[[#This Row],[DESCRIPCION DEL CONTROL]]="",0,15))</f>
        <v/>
      </c>
      <c r="O357" s="169" t="str">
        <f>IF(Tabla46[[#This Row],[ID RIESGO]]="","",IF(Tabla46[[#This Row],[RESPONSABLE DEL CONTROL (CARGO)]]="",0,20))</f>
        <v/>
      </c>
      <c r="P357" s="345">
        <f>IF(Tabla46[[#This Row],[PERIODICIDAD DE EJECUCIÓN DEL CONTROL]]="",0,20)</f>
        <v>0</v>
      </c>
      <c r="Q35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7" s="345" t="str">
        <f>IF(ISTEXT(Tabla46[[#This Row],[VALOR EVALUACION DISENO]]),"",IF(Tabla46[[#This Row],[VALOR EVALUACION DISENO]]&gt;96,DATOS!$AV$21,IF(Tabla46[[#This Row],[VALOR EVALUACION DISENO]]&gt;=86,DATOS!$AV$22,DATOS!$AV$23)))</f>
        <v/>
      </c>
      <c r="S357" s="278"/>
      <c r="T357" s="345" t="str">
        <f>IFERROR(VLOOKUP(Tabla46[[#This Row],[% DE CUMPLIMIENTO DE LA EJECUCION DEL CONTROL]],DATOS!$AS$38:$AT$40,2,0),"")</f>
        <v/>
      </c>
      <c r="U357" s="129" t="str">
        <f>IF(Tabla46[[#This Row],[RESULTADO EVALUACIÓN DEL DISEÑO DEL CONTROL]]="","",SUMIFS(DATOS!$AT$49:$AT$57,DATOS!$AR$49:$AR$57,Tabla46[[#This Row],[RESULTADO EVALUACIÓN DEL DISEÑO DEL CONTROL]],DATOS!$AS$49:$AS$57,Tabla46[[#This Row],[RESULTADO EVALUACION DE LA EJECUCION]]))</f>
        <v/>
      </c>
    </row>
    <row r="358" spans="1:21" ht="15" customHeight="1" x14ac:dyDescent="0.25">
      <c r="A358" s="3"/>
      <c r="B358" s="2"/>
      <c r="C358" s="2"/>
      <c r="D358" s="72"/>
      <c r="E358" s="4"/>
      <c r="F358" s="345"/>
      <c r="G358" s="352" t="str">
        <f>IFERROR(VLOOKUP(Tabla46[[#This Row],[ID RIESGO]],'1. IDENTIFICACION DEL RIESGO'!$AB$27:$AL$38,11,0),"")</f>
        <v/>
      </c>
      <c r="H358" s="173"/>
      <c r="I358" s="173"/>
      <c r="J358" s="173"/>
      <c r="K358" s="173"/>
      <c r="L358" s="175"/>
      <c r="M358" s="175"/>
      <c r="N358" s="173" t="str">
        <f>IF(Tabla46[[#This Row],[ID RIESGO]]="","",IF(Tabla46[[#This Row],[DESCRIPCION DEL CONTROL]]="",0,15))</f>
        <v/>
      </c>
      <c r="O358" s="169" t="str">
        <f>IF(Tabla46[[#This Row],[ID RIESGO]]="","",IF(Tabla46[[#This Row],[RESPONSABLE DEL CONTROL (CARGO)]]="",0,20))</f>
        <v/>
      </c>
      <c r="P358" s="345">
        <f>IF(Tabla46[[#This Row],[PERIODICIDAD DE EJECUCIÓN DEL CONTROL]]="",0,20)</f>
        <v>0</v>
      </c>
      <c r="Q35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8" s="345" t="str">
        <f>IF(ISTEXT(Tabla46[[#This Row],[VALOR EVALUACION DISENO]]),"",IF(Tabla46[[#This Row],[VALOR EVALUACION DISENO]]&gt;96,DATOS!$AV$21,IF(Tabla46[[#This Row],[VALOR EVALUACION DISENO]]&gt;=86,DATOS!$AV$22,DATOS!$AV$23)))</f>
        <v/>
      </c>
      <c r="S358" s="278"/>
      <c r="T358" s="345" t="str">
        <f>IFERROR(VLOOKUP(Tabla46[[#This Row],[% DE CUMPLIMIENTO DE LA EJECUCION DEL CONTROL]],DATOS!$AS$38:$AT$40,2,0),"")</f>
        <v/>
      </c>
      <c r="U358" s="129" t="str">
        <f>IF(Tabla46[[#This Row],[RESULTADO EVALUACIÓN DEL DISEÑO DEL CONTROL]]="","",SUMIFS(DATOS!$AT$49:$AT$57,DATOS!$AR$49:$AR$57,Tabla46[[#This Row],[RESULTADO EVALUACIÓN DEL DISEÑO DEL CONTROL]],DATOS!$AS$49:$AS$57,Tabla46[[#This Row],[RESULTADO EVALUACION DE LA EJECUCION]]))</f>
        <v/>
      </c>
    </row>
    <row r="359" spans="1:21" ht="15" customHeight="1" x14ac:dyDescent="0.25">
      <c r="A359" s="3"/>
      <c r="B359" s="2"/>
      <c r="C359" s="2"/>
      <c r="D359" s="72"/>
      <c r="E359" s="4"/>
      <c r="F359" s="345"/>
      <c r="G359" s="352" t="str">
        <f>IFERROR(VLOOKUP(Tabla46[[#This Row],[ID RIESGO]],'1. IDENTIFICACION DEL RIESGO'!$AB$27:$AL$38,11,0),"")</f>
        <v/>
      </c>
      <c r="H359" s="173"/>
      <c r="I359" s="173"/>
      <c r="J359" s="173"/>
      <c r="K359" s="173"/>
      <c r="L359" s="175"/>
      <c r="M359" s="175"/>
      <c r="N359" s="173" t="str">
        <f>IF(Tabla46[[#This Row],[ID RIESGO]]="","",IF(Tabla46[[#This Row],[DESCRIPCION DEL CONTROL]]="",0,15))</f>
        <v/>
      </c>
      <c r="O359" s="169" t="str">
        <f>IF(Tabla46[[#This Row],[ID RIESGO]]="","",IF(Tabla46[[#This Row],[RESPONSABLE DEL CONTROL (CARGO)]]="",0,20))</f>
        <v/>
      </c>
      <c r="P359" s="345">
        <f>IF(Tabla46[[#This Row],[PERIODICIDAD DE EJECUCIÓN DEL CONTROL]]="",0,20)</f>
        <v>0</v>
      </c>
      <c r="Q35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9" s="345" t="str">
        <f>IF(ISTEXT(Tabla46[[#This Row],[VALOR EVALUACION DISENO]]),"",IF(Tabla46[[#This Row],[VALOR EVALUACION DISENO]]&gt;96,DATOS!$AV$21,IF(Tabla46[[#This Row],[VALOR EVALUACION DISENO]]&gt;=86,DATOS!$AV$22,DATOS!$AV$23)))</f>
        <v/>
      </c>
      <c r="S359" s="278"/>
      <c r="T359" s="345" t="str">
        <f>IFERROR(VLOOKUP(Tabla46[[#This Row],[% DE CUMPLIMIENTO DE LA EJECUCION DEL CONTROL]],DATOS!$AS$38:$AT$40,2,0),"")</f>
        <v/>
      </c>
      <c r="U359" s="129" t="str">
        <f>IF(Tabla46[[#This Row],[RESULTADO EVALUACIÓN DEL DISEÑO DEL CONTROL]]="","",SUMIFS(DATOS!$AT$49:$AT$57,DATOS!$AR$49:$AR$57,Tabla46[[#This Row],[RESULTADO EVALUACIÓN DEL DISEÑO DEL CONTROL]],DATOS!$AS$49:$AS$57,Tabla46[[#This Row],[RESULTADO EVALUACION DE LA EJECUCION]]))</f>
        <v/>
      </c>
    </row>
    <row r="360" spans="1:21" ht="15" customHeight="1" x14ac:dyDescent="0.25">
      <c r="A360" s="3"/>
      <c r="B360" s="2"/>
      <c r="C360" s="2"/>
      <c r="D360" s="72"/>
      <c r="E360" s="4"/>
      <c r="F360" s="345"/>
      <c r="G360" s="352" t="str">
        <f>IFERROR(VLOOKUP(Tabla46[[#This Row],[ID RIESGO]],'1. IDENTIFICACION DEL RIESGO'!$AB$27:$AL$38,11,0),"")</f>
        <v/>
      </c>
      <c r="H360" s="173"/>
      <c r="I360" s="173"/>
      <c r="J360" s="173"/>
      <c r="K360" s="173"/>
      <c r="L360" s="175"/>
      <c r="M360" s="175"/>
      <c r="N360" s="173" t="str">
        <f>IF(Tabla46[[#This Row],[ID RIESGO]]="","",IF(Tabla46[[#This Row],[DESCRIPCION DEL CONTROL]]="",0,15))</f>
        <v/>
      </c>
      <c r="O360" s="169" t="str">
        <f>IF(Tabla46[[#This Row],[ID RIESGO]]="","",IF(Tabla46[[#This Row],[RESPONSABLE DEL CONTROL (CARGO)]]="",0,20))</f>
        <v/>
      </c>
      <c r="P360" s="345">
        <f>IF(Tabla46[[#This Row],[PERIODICIDAD DE EJECUCIÓN DEL CONTROL]]="",0,20)</f>
        <v>0</v>
      </c>
      <c r="Q36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0" s="345" t="str">
        <f>IF(ISTEXT(Tabla46[[#This Row],[VALOR EVALUACION DISENO]]),"",IF(Tabla46[[#This Row],[VALOR EVALUACION DISENO]]&gt;96,DATOS!$AV$21,IF(Tabla46[[#This Row],[VALOR EVALUACION DISENO]]&gt;=86,DATOS!$AV$22,DATOS!$AV$23)))</f>
        <v/>
      </c>
      <c r="S360" s="278"/>
      <c r="T360" s="345" t="str">
        <f>IFERROR(VLOOKUP(Tabla46[[#This Row],[% DE CUMPLIMIENTO DE LA EJECUCION DEL CONTROL]],DATOS!$AS$38:$AT$40,2,0),"")</f>
        <v/>
      </c>
      <c r="U360" s="129" t="str">
        <f>IF(Tabla46[[#This Row],[RESULTADO EVALUACIÓN DEL DISEÑO DEL CONTROL]]="","",SUMIFS(DATOS!$AT$49:$AT$57,DATOS!$AR$49:$AR$57,Tabla46[[#This Row],[RESULTADO EVALUACIÓN DEL DISEÑO DEL CONTROL]],DATOS!$AS$49:$AS$57,Tabla46[[#This Row],[RESULTADO EVALUACION DE LA EJECUCION]]))</f>
        <v/>
      </c>
    </row>
    <row r="361" spans="1:21" ht="15" customHeight="1" x14ac:dyDescent="0.25">
      <c r="A361" s="3"/>
      <c r="B361" s="2"/>
      <c r="C361" s="2"/>
      <c r="D361" s="72"/>
      <c r="E361" s="4"/>
      <c r="F361" s="345"/>
      <c r="G361" s="352" t="str">
        <f>IFERROR(VLOOKUP(Tabla46[[#This Row],[ID RIESGO]],'1. IDENTIFICACION DEL RIESGO'!$AB$27:$AL$38,11,0),"")</f>
        <v/>
      </c>
      <c r="H361" s="173"/>
      <c r="I361" s="173"/>
      <c r="J361" s="173"/>
      <c r="K361" s="173"/>
      <c r="L361" s="175"/>
      <c r="M361" s="175"/>
      <c r="N361" s="173" t="str">
        <f>IF(Tabla46[[#This Row],[ID RIESGO]]="","",IF(Tabla46[[#This Row],[DESCRIPCION DEL CONTROL]]="",0,15))</f>
        <v/>
      </c>
      <c r="O361" s="169" t="str">
        <f>IF(Tabla46[[#This Row],[ID RIESGO]]="","",IF(Tabla46[[#This Row],[RESPONSABLE DEL CONTROL (CARGO)]]="",0,20))</f>
        <v/>
      </c>
      <c r="P361" s="345">
        <f>IF(Tabla46[[#This Row],[PERIODICIDAD DE EJECUCIÓN DEL CONTROL]]="",0,20)</f>
        <v>0</v>
      </c>
      <c r="Q36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1" s="345" t="str">
        <f>IF(ISTEXT(Tabla46[[#This Row],[VALOR EVALUACION DISENO]]),"",IF(Tabla46[[#This Row],[VALOR EVALUACION DISENO]]&gt;96,DATOS!$AV$21,IF(Tabla46[[#This Row],[VALOR EVALUACION DISENO]]&gt;=86,DATOS!$AV$22,DATOS!$AV$23)))</f>
        <v/>
      </c>
      <c r="S361" s="278"/>
      <c r="T361" s="345" t="str">
        <f>IFERROR(VLOOKUP(Tabla46[[#This Row],[% DE CUMPLIMIENTO DE LA EJECUCION DEL CONTROL]],DATOS!$AS$38:$AT$40,2,0),"")</f>
        <v/>
      </c>
      <c r="U361" s="129" t="str">
        <f>IF(Tabla46[[#This Row],[RESULTADO EVALUACIÓN DEL DISEÑO DEL CONTROL]]="","",SUMIFS(DATOS!$AT$49:$AT$57,DATOS!$AR$49:$AR$57,Tabla46[[#This Row],[RESULTADO EVALUACIÓN DEL DISEÑO DEL CONTROL]],DATOS!$AS$49:$AS$57,Tabla46[[#This Row],[RESULTADO EVALUACION DE LA EJECUCION]]))</f>
        <v/>
      </c>
    </row>
    <row r="362" spans="1:21" ht="15" customHeight="1" x14ac:dyDescent="0.25">
      <c r="A362" s="3"/>
      <c r="B362" s="2"/>
      <c r="C362" s="2"/>
      <c r="D362" s="72"/>
      <c r="E362" s="4"/>
      <c r="F362" s="345"/>
      <c r="G362" s="352" t="str">
        <f>IFERROR(VLOOKUP(Tabla46[[#This Row],[ID RIESGO]],'1. IDENTIFICACION DEL RIESGO'!$AB$27:$AL$38,11,0),"")</f>
        <v/>
      </c>
      <c r="H362" s="173"/>
      <c r="I362" s="173"/>
      <c r="J362" s="173"/>
      <c r="K362" s="173"/>
      <c r="L362" s="175"/>
      <c r="M362" s="175"/>
      <c r="N362" s="173" t="str">
        <f>IF(Tabla46[[#This Row],[ID RIESGO]]="","",IF(Tabla46[[#This Row],[DESCRIPCION DEL CONTROL]]="",0,15))</f>
        <v/>
      </c>
      <c r="O362" s="169" t="str">
        <f>IF(Tabla46[[#This Row],[ID RIESGO]]="","",IF(Tabla46[[#This Row],[RESPONSABLE DEL CONTROL (CARGO)]]="",0,20))</f>
        <v/>
      </c>
      <c r="P362" s="345">
        <f>IF(Tabla46[[#This Row],[PERIODICIDAD DE EJECUCIÓN DEL CONTROL]]="",0,20)</f>
        <v>0</v>
      </c>
      <c r="Q36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2" s="345" t="str">
        <f>IF(ISTEXT(Tabla46[[#This Row],[VALOR EVALUACION DISENO]]),"",IF(Tabla46[[#This Row],[VALOR EVALUACION DISENO]]&gt;96,DATOS!$AV$21,IF(Tabla46[[#This Row],[VALOR EVALUACION DISENO]]&gt;=86,DATOS!$AV$22,DATOS!$AV$23)))</f>
        <v/>
      </c>
      <c r="S362" s="278"/>
      <c r="T362" s="345" t="str">
        <f>IFERROR(VLOOKUP(Tabla46[[#This Row],[% DE CUMPLIMIENTO DE LA EJECUCION DEL CONTROL]],DATOS!$AS$38:$AT$40,2,0),"")</f>
        <v/>
      </c>
      <c r="U362" s="129" t="str">
        <f>IF(Tabla46[[#This Row],[RESULTADO EVALUACIÓN DEL DISEÑO DEL CONTROL]]="","",SUMIFS(DATOS!$AT$49:$AT$57,DATOS!$AR$49:$AR$57,Tabla46[[#This Row],[RESULTADO EVALUACIÓN DEL DISEÑO DEL CONTROL]],DATOS!$AS$49:$AS$57,Tabla46[[#This Row],[RESULTADO EVALUACION DE LA EJECUCION]]))</f>
        <v/>
      </c>
    </row>
    <row r="363" spans="1:21" ht="15" customHeight="1" x14ac:dyDescent="0.25">
      <c r="A363" s="3"/>
      <c r="B363" s="2"/>
      <c r="C363" s="2"/>
      <c r="D363" s="72"/>
      <c r="E363" s="4"/>
      <c r="F363" s="345"/>
      <c r="G363" s="352" t="str">
        <f>IFERROR(VLOOKUP(Tabla46[[#This Row],[ID RIESGO]],'1. IDENTIFICACION DEL RIESGO'!$AB$27:$AL$38,11,0),"")</f>
        <v/>
      </c>
      <c r="H363" s="173"/>
      <c r="I363" s="173"/>
      <c r="J363" s="173"/>
      <c r="K363" s="173"/>
      <c r="L363" s="175"/>
      <c r="M363" s="175"/>
      <c r="N363" s="173" t="str">
        <f>IF(Tabla46[[#This Row],[ID RIESGO]]="","",IF(Tabla46[[#This Row],[DESCRIPCION DEL CONTROL]]="",0,15))</f>
        <v/>
      </c>
      <c r="O363" s="169" t="str">
        <f>IF(Tabla46[[#This Row],[ID RIESGO]]="","",IF(Tabla46[[#This Row],[RESPONSABLE DEL CONTROL (CARGO)]]="",0,20))</f>
        <v/>
      </c>
      <c r="P363" s="345">
        <f>IF(Tabla46[[#This Row],[PERIODICIDAD DE EJECUCIÓN DEL CONTROL]]="",0,20)</f>
        <v>0</v>
      </c>
      <c r="Q36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3" s="345" t="str">
        <f>IF(ISTEXT(Tabla46[[#This Row],[VALOR EVALUACION DISENO]]),"",IF(Tabla46[[#This Row],[VALOR EVALUACION DISENO]]&gt;96,DATOS!$AV$21,IF(Tabla46[[#This Row],[VALOR EVALUACION DISENO]]&gt;=86,DATOS!$AV$22,DATOS!$AV$23)))</f>
        <v/>
      </c>
      <c r="S363" s="278"/>
      <c r="T363" s="345" t="str">
        <f>IFERROR(VLOOKUP(Tabla46[[#This Row],[% DE CUMPLIMIENTO DE LA EJECUCION DEL CONTROL]],DATOS!$AS$38:$AT$40,2,0),"")</f>
        <v/>
      </c>
      <c r="U363" s="129" t="str">
        <f>IF(Tabla46[[#This Row],[RESULTADO EVALUACIÓN DEL DISEÑO DEL CONTROL]]="","",SUMIFS(DATOS!$AT$49:$AT$57,DATOS!$AR$49:$AR$57,Tabla46[[#This Row],[RESULTADO EVALUACIÓN DEL DISEÑO DEL CONTROL]],DATOS!$AS$49:$AS$57,Tabla46[[#This Row],[RESULTADO EVALUACION DE LA EJECUCION]]))</f>
        <v/>
      </c>
    </row>
    <row r="364" spans="1:21" ht="15" customHeight="1" x14ac:dyDescent="0.25">
      <c r="A364" s="3"/>
      <c r="B364" s="2"/>
      <c r="C364" s="2"/>
      <c r="D364" s="72"/>
      <c r="E364" s="4"/>
      <c r="F364" s="345"/>
      <c r="G364" s="352" t="str">
        <f>IFERROR(VLOOKUP(Tabla46[[#This Row],[ID RIESGO]],'1. IDENTIFICACION DEL RIESGO'!$AB$27:$AL$38,11,0),"")</f>
        <v/>
      </c>
      <c r="H364" s="173"/>
      <c r="I364" s="173"/>
      <c r="J364" s="173"/>
      <c r="K364" s="173"/>
      <c r="L364" s="175"/>
      <c r="M364" s="175"/>
      <c r="N364" s="173" t="str">
        <f>IF(Tabla46[[#This Row],[ID RIESGO]]="","",IF(Tabla46[[#This Row],[DESCRIPCION DEL CONTROL]]="",0,15))</f>
        <v/>
      </c>
      <c r="O364" s="169" t="str">
        <f>IF(Tabla46[[#This Row],[ID RIESGO]]="","",IF(Tabla46[[#This Row],[RESPONSABLE DEL CONTROL (CARGO)]]="",0,20))</f>
        <v/>
      </c>
      <c r="P364" s="345">
        <f>IF(Tabla46[[#This Row],[PERIODICIDAD DE EJECUCIÓN DEL CONTROL]]="",0,20)</f>
        <v>0</v>
      </c>
      <c r="Q36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4" s="345" t="str">
        <f>IF(ISTEXT(Tabla46[[#This Row],[VALOR EVALUACION DISENO]]),"",IF(Tabla46[[#This Row],[VALOR EVALUACION DISENO]]&gt;96,DATOS!$AV$21,IF(Tabla46[[#This Row],[VALOR EVALUACION DISENO]]&gt;=86,DATOS!$AV$22,DATOS!$AV$23)))</f>
        <v/>
      </c>
      <c r="S364" s="278"/>
      <c r="T364" s="345" t="str">
        <f>IFERROR(VLOOKUP(Tabla46[[#This Row],[% DE CUMPLIMIENTO DE LA EJECUCION DEL CONTROL]],DATOS!$AS$38:$AT$40,2,0),"")</f>
        <v/>
      </c>
      <c r="U364" s="129" t="str">
        <f>IF(Tabla46[[#This Row],[RESULTADO EVALUACIÓN DEL DISEÑO DEL CONTROL]]="","",SUMIFS(DATOS!$AT$49:$AT$57,DATOS!$AR$49:$AR$57,Tabla46[[#This Row],[RESULTADO EVALUACIÓN DEL DISEÑO DEL CONTROL]],DATOS!$AS$49:$AS$57,Tabla46[[#This Row],[RESULTADO EVALUACION DE LA EJECUCION]]))</f>
        <v/>
      </c>
    </row>
    <row r="365" spans="1:21" ht="15" customHeight="1" x14ac:dyDescent="0.25">
      <c r="A365" s="3"/>
      <c r="B365" s="2"/>
      <c r="C365" s="2"/>
      <c r="D365" s="72"/>
      <c r="E365" s="4"/>
      <c r="F365" s="345"/>
      <c r="G365" s="352" t="str">
        <f>IFERROR(VLOOKUP(Tabla46[[#This Row],[ID RIESGO]],'1. IDENTIFICACION DEL RIESGO'!$AB$27:$AL$38,11,0),"")</f>
        <v/>
      </c>
      <c r="H365" s="173"/>
      <c r="I365" s="173"/>
      <c r="J365" s="173"/>
      <c r="K365" s="173"/>
      <c r="L365" s="175"/>
      <c r="M365" s="175"/>
      <c r="N365" s="173" t="str">
        <f>IF(Tabla46[[#This Row],[ID RIESGO]]="","",IF(Tabla46[[#This Row],[DESCRIPCION DEL CONTROL]]="",0,15))</f>
        <v/>
      </c>
      <c r="O365" s="169" t="str">
        <f>IF(Tabla46[[#This Row],[ID RIESGO]]="","",IF(Tabla46[[#This Row],[RESPONSABLE DEL CONTROL (CARGO)]]="",0,20))</f>
        <v/>
      </c>
      <c r="P365" s="345">
        <f>IF(Tabla46[[#This Row],[PERIODICIDAD DE EJECUCIÓN DEL CONTROL]]="",0,20)</f>
        <v>0</v>
      </c>
      <c r="Q36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5" s="345" t="str">
        <f>IF(ISTEXT(Tabla46[[#This Row],[VALOR EVALUACION DISENO]]),"",IF(Tabla46[[#This Row],[VALOR EVALUACION DISENO]]&gt;96,DATOS!$AV$21,IF(Tabla46[[#This Row],[VALOR EVALUACION DISENO]]&gt;=86,DATOS!$AV$22,DATOS!$AV$23)))</f>
        <v/>
      </c>
      <c r="S365" s="278"/>
      <c r="T365" s="345" t="str">
        <f>IFERROR(VLOOKUP(Tabla46[[#This Row],[% DE CUMPLIMIENTO DE LA EJECUCION DEL CONTROL]],DATOS!$AS$38:$AT$40,2,0),"")</f>
        <v/>
      </c>
      <c r="U365" s="129" t="str">
        <f>IF(Tabla46[[#This Row],[RESULTADO EVALUACIÓN DEL DISEÑO DEL CONTROL]]="","",SUMIFS(DATOS!$AT$49:$AT$57,DATOS!$AR$49:$AR$57,Tabla46[[#This Row],[RESULTADO EVALUACIÓN DEL DISEÑO DEL CONTROL]],DATOS!$AS$49:$AS$57,Tabla46[[#This Row],[RESULTADO EVALUACION DE LA EJECUCION]]))</f>
        <v/>
      </c>
    </row>
    <row r="366" spans="1:21" ht="15" customHeight="1" x14ac:dyDescent="0.25">
      <c r="A366" s="3"/>
      <c r="B366" s="2"/>
      <c r="C366" s="2"/>
      <c r="D366" s="72"/>
      <c r="E366" s="4"/>
      <c r="F366" s="345"/>
      <c r="G366" s="352" t="str">
        <f>IFERROR(VLOOKUP(Tabla46[[#This Row],[ID RIESGO]],'1. IDENTIFICACION DEL RIESGO'!$AB$27:$AL$38,11,0),"")</f>
        <v/>
      </c>
      <c r="H366" s="173"/>
      <c r="I366" s="173"/>
      <c r="J366" s="173"/>
      <c r="K366" s="173"/>
      <c r="L366" s="175"/>
      <c r="M366" s="175"/>
      <c r="N366" s="173" t="str">
        <f>IF(Tabla46[[#This Row],[ID RIESGO]]="","",IF(Tabla46[[#This Row],[DESCRIPCION DEL CONTROL]]="",0,15))</f>
        <v/>
      </c>
      <c r="O366" s="169" t="str">
        <f>IF(Tabla46[[#This Row],[ID RIESGO]]="","",IF(Tabla46[[#This Row],[RESPONSABLE DEL CONTROL (CARGO)]]="",0,20))</f>
        <v/>
      </c>
      <c r="P366" s="345">
        <f>IF(Tabla46[[#This Row],[PERIODICIDAD DE EJECUCIÓN DEL CONTROL]]="",0,20)</f>
        <v>0</v>
      </c>
      <c r="Q36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6" s="345" t="str">
        <f>IF(ISTEXT(Tabla46[[#This Row],[VALOR EVALUACION DISENO]]),"",IF(Tabla46[[#This Row],[VALOR EVALUACION DISENO]]&gt;96,DATOS!$AV$21,IF(Tabla46[[#This Row],[VALOR EVALUACION DISENO]]&gt;=86,DATOS!$AV$22,DATOS!$AV$23)))</f>
        <v/>
      </c>
      <c r="S366" s="278"/>
      <c r="T366" s="345" t="str">
        <f>IFERROR(VLOOKUP(Tabla46[[#This Row],[% DE CUMPLIMIENTO DE LA EJECUCION DEL CONTROL]],DATOS!$AS$38:$AT$40,2,0),"")</f>
        <v/>
      </c>
      <c r="U366" s="129" t="str">
        <f>IF(Tabla46[[#This Row],[RESULTADO EVALUACIÓN DEL DISEÑO DEL CONTROL]]="","",SUMIFS(DATOS!$AT$49:$AT$57,DATOS!$AR$49:$AR$57,Tabla46[[#This Row],[RESULTADO EVALUACIÓN DEL DISEÑO DEL CONTROL]],DATOS!$AS$49:$AS$57,Tabla46[[#This Row],[RESULTADO EVALUACION DE LA EJECUCION]]))</f>
        <v/>
      </c>
    </row>
    <row r="367" spans="1:21" ht="15" customHeight="1" x14ac:dyDescent="0.25">
      <c r="A367" s="3"/>
      <c r="B367" s="2"/>
      <c r="C367" s="2"/>
      <c r="D367" s="72"/>
      <c r="E367" s="4"/>
      <c r="F367" s="345"/>
      <c r="G367" s="352" t="str">
        <f>IFERROR(VLOOKUP(Tabla46[[#This Row],[ID RIESGO]],'1. IDENTIFICACION DEL RIESGO'!$AB$27:$AL$38,11,0),"")</f>
        <v/>
      </c>
      <c r="H367" s="173"/>
      <c r="I367" s="173"/>
      <c r="J367" s="173"/>
      <c r="K367" s="173"/>
      <c r="L367" s="175"/>
      <c r="M367" s="175"/>
      <c r="N367" s="173" t="str">
        <f>IF(Tabla46[[#This Row],[ID RIESGO]]="","",IF(Tabla46[[#This Row],[DESCRIPCION DEL CONTROL]]="",0,15))</f>
        <v/>
      </c>
      <c r="O367" s="169" t="str">
        <f>IF(Tabla46[[#This Row],[ID RIESGO]]="","",IF(Tabla46[[#This Row],[RESPONSABLE DEL CONTROL (CARGO)]]="",0,20))</f>
        <v/>
      </c>
      <c r="P367" s="345">
        <f>IF(Tabla46[[#This Row],[PERIODICIDAD DE EJECUCIÓN DEL CONTROL]]="",0,20)</f>
        <v>0</v>
      </c>
      <c r="Q36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7" s="345" t="str">
        <f>IF(ISTEXT(Tabla46[[#This Row],[VALOR EVALUACION DISENO]]),"",IF(Tabla46[[#This Row],[VALOR EVALUACION DISENO]]&gt;96,DATOS!$AV$21,IF(Tabla46[[#This Row],[VALOR EVALUACION DISENO]]&gt;=86,DATOS!$AV$22,DATOS!$AV$23)))</f>
        <v/>
      </c>
      <c r="S367" s="278"/>
      <c r="T367" s="345" t="str">
        <f>IFERROR(VLOOKUP(Tabla46[[#This Row],[% DE CUMPLIMIENTO DE LA EJECUCION DEL CONTROL]],DATOS!$AS$38:$AT$40,2,0),"")</f>
        <v/>
      </c>
      <c r="U367" s="129" t="str">
        <f>IF(Tabla46[[#This Row],[RESULTADO EVALUACIÓN DEL DISEÑO DEL CONTROL]]="","",SUMIFS(DATOS!$AT$49:$AT$57,DATOS!$AR$49:$AR$57,Tabla46[[#This Row],[RESULTADO EVALUACIÓN DEL DISEÑO DEL CONTROL]],DATOS!$AS$49:$AS$57,Tabla46[[#This Row],[RESULTADO EVALUACION DE LA EJECUCION]]))</f>
        <v/>
      </c>
    </row>
    <row r="368" spans="1:21" ht="15" customHeight="1" x14ac:dyDescent="0.25">
      <c r="A368" s="3"/>
      <c r="B368" s="2"/>
      <c r="C368" s="2"/>
      <c r="D368" s="72"/>
      <c r="E368" s="4"/>
      <c r="F368" s="345"/>
      <c r="G368" s="352" t="str">
        <f>IFERROR(VLOOKUP(Tabla46[[#This Row],[ID RIESGO]],'1. IDENTIFICACION DEL RIESGO'!$AB$27:$AL$38,11,0),"")</f>
        <v/>
      </c>
      <c r="H368" s="173"/>
      <c r="I368" s="173"/>
      <c r="J368" s="173"/>
      <c r="K368" s="173"/>
      <c r="L368" s="175"/>
      <c r="M368" s="175"/>
      <c r="N368" s="173" t="str">
        <f>IF(Tabla46[[#This Row],[ID RIESGO]]="","",IF(Tabla46[[#This Row],[DESCRIPCION DEL CONTROL]]="",0,15))</f>
        <v/>
      </c>
      <c r="O368" s="169" t="str">
        <f>IF(Tabla46[[#This Row],[ID RIESGO]]="","",IF(Tabla46[[#This Row],[RESPONSABLE DEL CONTROL (CARGO)]]="",0,20))</f>
        <v/>
      </c>
      <c r="P368" s="345">
        <f>IF(Tabla46[[#This Row],[PERIODICIDAD DE EJECUCIÓN DEL CONTROL]]="",0,20)</f>
        <v>0</v>
      </c>
      <c r="Q36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8" s="345" t="str">
        <f>IF(ISTEXT(Tabla46[[#This Row],[VALOR EVALUACION DISENO]]),"",IF(Tabla46[[#This Row],[VALOR EVALUACION DISENO]]&gt;96,DATOS!$AV$21,IF(Tabla46[[#This Row],[VALOR EVALUACION DISENO]]&gt;=86,DATOS!$AV$22,DATOS!$AV$23)))</f>
        <v/>
      </c>
      <c r="S368" s="278"/>
      <c r="T368" s="345" t="str">
        <f>IFERROR(VLOOKUP(Tabla46[[#This Row],[% DE CUMPLIMIENTO DE LA EJECUCION DEL CONTROL]],DATOS!$AS$38:$AT$40,2,0),"")</f>
        <v/>
      </c>
      <c r="U368" s="129" t="str">
        <f>IF(Tabla46[[#This Row],[RESULTADO EVALUACIÓN DEL DISEÑO DEL CONTROL]]="","",SUMIFS(DATOS!$AT$49:$AT$57,DATOS!$AR$49:$AR$57,Tabla46[[#This Row],[RESULTADO EVALUACIÓN DEL DISEÑO DEL CONTROL]],DATOS!$AS$49:$AS$57,Tabla46[[#This Row],[RESULTADO EVALUACION DE LA EJECUCION]]))</f>
        <v/>
      </c>
    </row>
    <row r="369" spans="1:21" ht="15" customHeight="1" x14ac:dyDescent="0.25">
      <c r="A369" s="3"/>
      <c r="B369" s="2"/>
      <c r="C369" s="2"/>
      <c r="D369" s="72"/>
      <c r="E369" s="4"/>
      <c r="F369" s="345"/>
      <c r="G369" s="352" t="str">
        <f>IFERROR(VLOOKUP(Tabla46[[#This Row],[ID RIESGO]],'1. IDENTIFICACION DEL RIESGO'!$AB$27:$AL$38,11,0),"")</f>
        <v/>
      </c>
      <c r="H369" s="173"/>
      <c r="I369" s="173"/>
      <c r="J369" s="173"/>
      <c r="K369" s="173"/>
      <c r="L369" s="175"/>
      <c r="M369" s="175"/>
      <c r="N369" s="173" t="str">
        <f>IF(Tabla46[[#This Row],[ID RIESGO]]="","",IF(Tabla46[[#This Row],[DESCRIPCION DEL CONTROL]]="",0,15))</f>
        <v/>
      </c>
      <c r="O369" s="169" t="str">
        <f>IF(Tabla46[[#This Row],[ID RIESGO]]="","",IF(Tabla46[[#This Row],[RESPONSABLE DEL CONTROL (CARGO)]]="",0,20))</f>
        <v/>
      </c>
      <c r="P369" s="345">
        <f>IF(Tabla46[[#This Row],[PERIODICIDAD DE EJECUCIÓN DEL CONTROL]]="",0,20)</f>
        <v>0</v>
      </c>
      <c r="Q36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9" s="345" t="str">
        <f>IF(ISTEXT(Tabla46[[#This Row],[VALOR EVALUACION DISENO]]),"",IF(Tabla46[[#This Row],[VALOR EVALUACION DISENO]]&gt;96,DATOS!$AV$21,IF(Tabla46[[#This Row],[VALOR EVALUACION DISENO]]&gt;=86,DATOS!$AV$22,DATOS!$AV$23)))</f>
        <v/>
      </c>
      <c r="S369" s="278"/>
      <c r="T369" s="345" t="str">
        <f>IFERROR(VLOOKUP(Tabla46[[#This Row],[% DE CUMPLIMIENTO DE LA EJECUCION DEL CONTROL]],DATOS!$AS$38:$AT$40,2,0),"")</f>
        <v/>
      </c>
      <c r="U369" s="129" t="str">
        <f>IF(Tabla46[[#This Row],[RESULTADO EVALUACIÓN DEL DISEÑO DEL CONTROL]]="","",SUMIFS(DATOS!$AT$49:$AT$57,DATOS!$AR$49:$AR$57,Tabla46[[#This Row],[RESULTADO EVALUACIÓN DEL DISEÑO DEL CONTROL]],DATOS!$AS$49:$AS$57,Tabla46[[#This Row],[RESULTADO EVALUACION DE LA EJECUCION]]))</f>
        <v/>
      </c>
    </row>
    <row r="370" spans="1:21" ht="15" customHeight="1" x14ac:dyDescent="0.25">
      <c r="A370" s="3"/>
      <c r="B370" s="2"/>
      <c r="C370" s="2"/>
      <c r="D370" s="72"/>
      <c r="E370" s="4"/>
      <c r="F370" s="345"/>
      <c r="G370" s="352" t="str">
        <f>IFERROR(VLOOKUP(Tabla46[[#This Row],[ID RIESGO]],'1. IDENTIFICACION DEL RIESGO'!$AB$27:$AL$38,11,0),"")</f>
        <v/>
      </c>
      <c r="H370" s="173"/>
      <c r="I370" s="173"/>
      <c r="J370" s="173"/>
      <c r="K370" s="173"/>
      <c r="L370" s="175"/>
      <c r="M370" s="175"/>
      <c r="N370" s="173" t="str">
        <f>IF(Tabla46[[#This Row],[ID RIESGO]]="","",IF(Tabla46[[#This Row],[DESCRIPCION DEL CONTROL]]="",0,15))</f>
        <v/>
      </c>
      <c r="O370" s="169" t="str">
        <f>IF(Tabla46[[#This Row],[ID RIESGO]]="","",IF(Tabla46[[#This Row],[RESPONSABLE DEL CONTROL (CARGO)]]="",0,20))</f>
        <v/>
      </c>
      <c r="P370" s="345">
        <f>IF(Tabla46[[#This Row],[PERIODICIDAD DE EJECUCIÓN DEL CONTROL]]="",0,20)</f>
        <v>0</v>
      </c>
      <c r="Q37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0" s="345" t="str">
        <f>IF(ISTEXT(Tabla46[[#This Row],[VALOR EVALUACION DISENO]]),"",IF(Tabla46[[#This Row],[VALOR EVALUACION DISENO]]&gt;96,DATOS!$AV$21,IF(Tabla46[[#This Row],[VALOR EVALUACION DISENO]]&gt;=86,DATOS!$AV$22,DATOS!$AV$23)))</f>
        <v/>
      </c>
      <c r="S370" s="278"/>
      <c r="T370" s="345" t="str">
        <f>IFERROR(VLOOKUP(Tabla46[[#This Row],[% DE CUMPLIMIENTO DE LA EJECUCION DEL CONTROL]],DATOS!$AS$38:$AT$40,2,0),"")</f>
        <v/>
      </c>
      <c r="U370" s="129" t="str">
        <f>IF(Tabla46[[#This Row],[RESULTADO EVALUACIÓN DEL DISEÑO DEL CONTROL]]="","",SUMIFS(DATOS!$AT$49:$AT$57,DATOS!$AR$49:$AR$57,Tabla46[[#This Row],[RESULTADO EVALUACIÓN DEL DISEÑO DEL CONTROL]],DATOS!$AS$49:$AS$57,Tabla46[[#This Row],[RESULTADO EVALUACION DE LA EJECUCION]]))</f>
        <v/>
      </c>
    </row>
    <row r="371" spans="1:21" ht="15" customHeight="1" x14ac:dyDescent="0.25">
      <c r="A371" s="3"/>
      <c r="B371" s="2"/>
      <c r="C371" s="2"/>
      <c r="D371" s="72"/>
      <c r="E371" s="4"/>
      <c r="F371" s="345"/>
      <c r="G371" s="352" t="str">
        <f>IFERROR(VLOOKUP(Tabla46[[#This Row],[ID RIESGO]],'1. IDENTIFICACION DEL RIESGO'!$AB$27:$AL$38,11,0),"")</f>
        <v/>
      </c>
      <c r="H371" s="173"/>
      <c r="I371" s="173"/>
      <c r="J371" s="173"/>
      <c r="K371" s="173"/>
      <c r="L371" s="175"/>
      <c r="M371" s="175"/>
      <c r="N371" s="173" t="str">
        <f>IF(Tabla46[[#This Row],[ID RIESGO]]="","",IF(Tabla46[[#This Row],[DESCRIPCION DEL CONTROL]]="",0,15))</f>
        <v/>
      </c>
      <c r="O371" s="169" t="str">
        <f>IF(Tabla46[[#This Row],[ID RIESGO]]="","",IF(Tabla46[[#This Row],[RESPONSABLE DEL CONTROL (CARGO)]]="",0,20))</f>
        <v/>
      </c>
      <c r="P371" s="345">
        <f>IF(Tabla46[[#This Row],[PERIODICIDAD DE EJECUCIÓN DEL CONTROL]]="",0,20)</f>
        <v>0</v>
      </c>
      <c r="Q37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1" s="345" t="str">
        <f>IF(ISTEXT(Tabla46[[#This Row],[VALOR EVALUACION DISENO]]),"",IF(Tabla46[[#This Row],[VALOR EVALUACION DISENO]]&gt;96,DATOS!$AV$21,IF(Tabla46[[#This Row],[VALOR EVALUACION DISENO]]&gt;=86,DATOS!$AV$22,DATOS!$AV$23)))</f>
        <v/>
      </c>
      <c r="S371" s="278"/>
      <c r="T371" s="345" t="str">
        <f>IFERROR(VLOOKUP(Tabla46[[#This Row],[% DE CUMPLIMIENTO DE LA EJECUCION DEL CONTROL]],DATOS!$AS$38:$AT$40,2,0),"")</f>
        <v/>
      </c>
      <c r="U371" s="129" t="str">
        <f>IF(Tabla46[[#This Row],[RESULTADO EVALUACIÓN DEL DISEÑO DEL CONTROL]]="","",SUMIFS(DATOS!$AT$49:$AT$57,DATOS!$AR$49:$AR$57,Tabla46[[#This Row],[RESULTADO EVALUACIÓN DEL DISEÑO DEL CONTROL]],DATOS!$AS$49:$AS$57,Tabla46[[#This Row],[RESULTADO EVALUACION DE LA EJECUCION]]))</f>
        <v/>
      </c>
    </row>
    <row r="372" spans="1:21" ht="15" customHeight="1" x14ac:dyDescent="0.25">
      <c r="A372" s="3"/>
      <c r="B372" s="2"/>
      <c r="C372" s="2"/>
      <c r="D372" s="72"/>
      <c r="E372" s="4"/>
      <c r="F372" s="345"/>
      <c r="G372" s="352" t="str">
        <f>IFERROR(VLOOKUP(Tabla46[[#This Row],[ID RIESGO]],'1. IDENTIFICACION DEL RIESGO'!$AB$27:$AL$38,11,0),"")</f>
        <v/>
      </c>
      <c r="H372" s="173"/>
      <c r="I372" s="173"/>
      <c r="J372" s="173"/>
      <c r="K372" s="173"/>
      <c r="L372" s="175"/>
      <c r="M372" s="175"/>
      <c r="N372" s="173" t="str">
        <f>IF(Tabla46[[#This Row],[ID RIESGO]]="","",IF(Tabla46[[#This Row],[DESCRIPCION DEL CONTROL]]="",0,15))</f>
        <v/>
      </c>
      <c r="O372" s="169" t="str">
        <f>IF(Tabla46[[#This Row],[ID RIESGO]]="","",IF(Tabla46[[#This Row],[RESPONSABLE DEL CONTROL (CARGO)]]="",0,20))</f>
        <v/>
      </c>
      <c r="P372" s="345">
        <f>IF(Tabla46[[#This Row],[PERIODICIDAD DE EJECUCIÓN DEL CONTROL]]="",0,20)</f>
        <v>0</v>
      </c>
      <c r="Q37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2" s="345" t="str">
        <f>IF(ISTEXT(Tabla46[[#This Row],[VALOR EVALUACION DISENO]]),"",IF(Tabla46[[#This Row],[VALOR EVALUACION DISENO]]&gt;96,DATOS!$AV$21,IF(Tabla46[[#This Row],[VALOR EVALUACION DISENO]]&gt;=86,DATOS!$AV$22,DATOS!$AV$23)))</f>
        <v/>
      </c>
      <c r="S372" s="278"/>
      <c r="T372" s="345" t="str">
        <f>IFERROR(VLOOKUP(Tabla46[[#This Row],[% DE CUMPLIMIENTO DE LA EJECUCION DEL CONTROL]],DATOS!$AS$38:$AT$40,2,0),"")</f>
        <v/>
      </c>
      <c r="U372" s="129" t="str">
        <f>IF(Tabla46[[#This Row],[RESULTADO EVALUACIÓN DEL DISEÑO DEL CONTROL]]="","",SUMIFS(DATOS!$AT$49:$AT$57,DATOS!$AR$49:$AR$57,Tabla46[[#This Row],[RESULTADO EVALUACIÓN DEL DISEÑO DEL CONTROL]],DATOS!$AS$49:$AS$57,Tabla46[[#This Row],[RESULTADO EVALUACION DE LA EJECUCION]]))</f>
        <v/>
      </c>
    </row>
    <row r="373" spans="1:21" ht="15" customHeight="1" x14ac:dyDescent="0.25">
      <c r="A373" s="3"/>
      <c r="B373" s="2"/>
      <c r="C373" s="2"/>
      <c r="D373" s="72"/>
      <c r="E373" s="4"/>
      <c r="F373" s="345"/>
      <c r="G373" s="352" t="str">
        <f>IFERROR(VLOOKUP(Tabla46[[#This Row],[ID RIESGO]],'1. IDENTIFICACION DEL RIESGO'!$AB$27:$AL$38,11,0),"")</f>
        <v/>
      </c>
      <c r="H373" s="173"/>
      <c r="I373" s="173"/>
      <c r="J373" s="173"/>
      <c r="K373" s="173"/>
      <c r="L373" s="175"/>
      <c r="M373" s="175"/>
      <c r="N373" s="173" t="str">
        <f>IF(Tabla46[[#This Row],[ID RIESGO]]="","",IF(Tabla46[[#This Row],[DESCRIPCION DEL CONTROL]]="",0,15))</f>
        <v/>
      </c>
      <c r="O373" s="169" t="str">
        <f>IF(Tabla46[[#This Row],[ID RIESGO]]="","",IF(Tabla46[[#This Row],[RESPONSABLE DEL CONTROL (CARGO)]]="",0,20))</f>
        <v/>
      </c>
      <c r="P373" s="345">
        <f>IF(Tabla46[[#This Row],[PERIODICIDAD DE EJECUCIÓN DEL CONTROL]]="",0,20)</f>
        <v>0</v>
      </c>
      <c r="Q37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3" s="345" t="str">
        <f>IF(ISTEXT(Tabla46[[#This Row],[VALOR EVALUACION DISENO]]),"",IF(Tabla46[[#This Row],[VALOR EVALUACION DISENO]]&gt;96,DATOS!$AV$21,IF(Tabla46[[#This Row],[VALOR EVALUACION DISENO]]&gt;=86,DATOS!$AV$22,DATOS!$AV$23)))</f>
        <v/>
      </c>
      <c r="S373" s="278"/>
      <c r="T373" s="345" t="str">
        <f>IFERROR(VLOOKUP(Tabla46[[#This Row],[% DE CUMPLIMIENTO DE LA EJECUCION DEL CONTROL]],DATOS!$AS$38:$AT$40,2,0),"")</f>
        <v/>
      </c>
      <c r="U373" s="129" t="str">
        <f>IF(Tabla46[[#This Row],[RESULTADO EVALUACIÓN DEL DISEÑO DEL CONTROL]]="","",SUMIFS(DATOS!$AT$49:$AT$57,DATOS!$AR$49:$AR$57,Tabla46[[#This Row],[RESULTADO EVALUACIÓN DEL DISEÑO DEL CONTROL]],DATOS!$AS$49:$AS$57,Tabla46[[#This Row],[RESULTADO EVALUACION DE LA EJECUCION]]))</f>
        <v/>
      </c>
    </row>
    <row r="374" spans="1:21" ht="15" customHeight="1" x14ac:dyDescent="0.25">
      <c r="A374" s="3"/>
      <c r="B374" s="2"/>
      <c r="C374" s="2"/>
      <c r="D374" s="72"/>
      <c r="E374" s="4"/>
      <c r="F374" s="345"/>
      <c r="G374" s="352" t="str">
        <f>IFERROR(VLOOKUP(Tabla46[[#This Row],[ID RIESGO]],'1. IDENTIFICACION DEL RIESGO'!$AB$27:$AL$38,11,0),"")</f>
        <v/>
      </c>
      <c r="H374" s="173"/>
      <c r="I374" s="173"/>
      <c r="J374" s="173"/>
      <c r="K374" s="173"/>
      <c r="L374" s="175"/>
      <c r="M374" s="175"/>
      <c r="N374" s="173" t="str">
        <f>IF(Tabla46[[#This Row],[ID RIESGO]]="","",IF(Tabla46[[#This Row],[DESCRIPCION DEL CONTROL]]="",0,15))</f>
        <v/>
      </c>
      <c r="O374" s="169" t="str">
        <f>IF(Tabla46[[#This Row],[ID RIESGO]]="","",IF(Tabla46[[#This Row],[RESPONSABLE DEL CONTROL (CARGO)]]="",0,20))</f>
        <v/>
      </c>
      <c r="P374" s="345">
        <f>IF(Tabla46[[#This Row],[PERIODICIDAD DE EJECUCIÓN DEL CONTROL]]="",0,20)</f>
        <v>0</v>
      </c>
      <c r="Q37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4" s="345" t="str">
        <f>IF(ISTEXT(Tabla46[[#This Row],[VALOR EVALUACION DISENO]]),"",IF(Tabla46[[#This Row],[VALOR EVALUACION DISENO]]&gt;96,DATOS!$AV$21,IF(Tabla46[[#This Row],[VALOR EVALUACION DISENO]]&gt;=86,DATOS!$AV$22,DATOS!$AV$23)))</f>
        <v/>
      </c>
      <c r="S374" s="278"/>
      <c r="T374" s="345" t="str">
        <f>IFERROR(VLOOKUP(Tabla46[[#This Row],[% DE CUMPLIMIENTO DE LA EJECUCION DEL CONTROL]],DATOS!$AS$38:$AT$40,2,0),"")</f>
        <v/>
      </c>
      <c r="U374" s="129" t="str">
        <f>IF(Tabla46[[#This Row],[RESULTADO EVALUACIÓN DEL DISEÑO DEL CONTROL]]="","",SUMIFS(DATOS!$AT$49:$AT$57,DATOS!$AR$49:$AR$57,Tabla46[[#This Row],[RESULTADO EVALUACIÓN DEL DISEÑO DEL CONTROL]],DATOS!$AS$49:$AS$57,Tabla46[[#This Row],[RESULTADO EVALUACION DE LA EJECUCION]]))</f>
        <v/>
      </c>
    </row>
    <row r="375" spans="1:21" ht="15" customHeight="1" x14ac:dyDescent="0.25">
      <c r="A375" s="3"/>
      <c r="B375" s="2"/>
      <c r="C375" s="2"/>
      <c r="D375" s="72"/>
      <c r="E375" s="4"/>
      <c r="F375" s="345"/>
      <c r="G375" s="352" t="str">
        <f>IFERROR(VLOOKUP(Tabla46[[#This Row],[ID RIESGO]],'1. IDENTIFICACION DEL RIESGO'!$AB$27:$AL$38,11,0),"")</f>
        <v/>
      </c>
      <c r="H375" s="173"/>
      <c r="I375" s="173"/>
      <c r="J375" s="173"/>
      <c r="K375" s="173"/>
      <c r="L375" s="175"/>
      <c r="M375" s="175"/>
      <c r="N375" s="173" t="str">
        <f>IF(Tabla46[[#This Row],[ID RIESGO]]="","",IF(Tabla46[[#This Row],[DESCRIPCION DEL CONTROL]]="",0,15))</f>
        <v/>
      </c>
      <c r="O375" s="169" t="str">
        <f>IF(Tabla46[[#This Row],[ID RIESGO]]="","",IF(Tabla46[[#This Row],[RESPONSABLE DEL CONTROL (CARGO)]]="",0,20))</f>
        <v/>
      </c>
      <c r="P375" s="345">
        <f>IF(Tabla46[[#This Row],[PERIODICIDAD DE EJECUCIÓN DEL CONTROL]]="",0,20)</f>
        <v>0</v>
      </c>
      <c r="Q37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5" s="345" t="str">
        <f>IF(ISTEXT(Tabla46[[#This Row],[VALOR EVALUACION DISENO]]),"",IF(Tabla46[[#This Row],[VALOR EVALUACION DISENO]]&gt;96,DATOS!$AV$21,IF(Tabla46[[#This Row],[VALOR EVALUACION DISENO]]&gt;=86,DATOS!$AV$22,DATOS!$AV$23)))</f>
        <v/>
      </c>
      <c r="S375" s="278"/>
      <c r="T375" s="345" t="str">
        <f>IFERROR(VLOOKUP(Tabla46[[#This Row],[% DE CUMPLIMIENTO DE LA EJECUCION DEL CONTROL]],DATOS!$AS$38:$AT$40,2,0),"")</f>
        <v/>
      </c>
      <c r="U375" s="129" t="str">
        <f>IF(Tabla46[[#This Row],[RESULTADO EVALUACIÓN DEL DISEÑO DEL CONTROL]]="","",SUMIFS(DATOS!$AT$49:$AT$57,DATOS!$AR$49:$AR$57,Tabla46[[#This Row],[RESULTADO EVALUACIÓN DEL DISEÑO DEL CONTROL]],DATOS!$AS$49:$AS$57,Tabla46[[#This Row],[RESULTADO EVALUACION DE LA EJECUCION]]))</f>
        <v/>
      </c>
    </row>
    <row r="376" spans="1:21" ht="15" customHeight="1" x14ac:dyDescent="0.25">
      <c r="A376" s="3"/>
      <c r="B376" s="2"/>
      <c r="C376" s="2"/>
      <c r="D376" s="72"/>
      <c r="E376" s="4"/>
      <c r="F376" s="345"/>
      <c r="G376" s="352" t="str">
        <f>IFERROR(VLOOKUP(Tabla46[[#This Row],[ID RIESGO]],'1. IDENTIFICACION DEL RIESGO'!$AB$27:$AL$38,11,0),"")</f>
        <v/>
      </c>
      <c r="H376" s="173"/>
      <c r="I376" s="173"/>
      <c r="J376" s="173"/>
      <c r="K376" s="173"/>
      <c r="L376" s="175"/>
      <c r="M376" s="175"/>
      <c r="N376" s="173" t="str">
        <f>IF(Tabla46[[#This Row],[ID RIESGO]]="","",IF(Tabla46[[#This Row],[DESCRIPCION DEL CONTROL]]="",0,15))</f>
        <v/>
      </c>
      <c r="O376" s="169" t="str">
        <f>IF(Tabla46[[#This Row],[ID RIESGO]]="","",IF(Tabla46[[#This Row],[RESPONSABLE DEL CONTROL (CARGO)]]="",0,20))</f>
        <v/>
      </c>
      <c r="P376" s="345">
        <f>IF(Tabla46[[#This Row],[PERIODICIDAD DE EJECUCIÓN DEL CONTROL]]="",0,20)</f>
        <v>0</v>
      </c>
      <c r="Q37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6" s="345" t="str">
        <f>IF(ISTEXT(Tabla46[[#This Row],[VALOR EVALUACION DISENO]]),"",IF(Tabla46[[#This Row],[VALOR EVALUACION DISENO]]&gt;96,DATOS!$AV$21,IF(Tabla46[[#This Row],[VALOR EVALUACION DISENO]]&gt;=86,DATOS!$AV$22,DATOS!$AV$23)))</f>
        <v/>
      </c>
      <c r="S376" s="278"/>
      <c r="T376" s="345" t="str">
        <f>IFERROR(VLOOKUP(Tabla46[[#This Row],[% DE CUMPLIMIENTO DE LA EJECUCION DEL CONTROL]],DATOS!$AS$38:$AT$40,2,0),"")</f>
        <v/>
      </c>
      <c r="U376" s="129" t="str">
        <f>IF(Tabla46[[#This Row],[RESULTADO EVALUACIÓN DEL DISEÑO DEL CONTROL]]="","",SUMIFS(DATOS!$AT$49:$AT$57,DATOS!$AR$49:$AR$57,Tabla46[[#This Row],[RESULTADO EVALUACIÓN DEL DISEÑO DEL CONTROL]],DATOS!$AS$49:$AS$57,Tabla46[[#This Row],[RESULTADO EVALUACION DE LA EJECUCION]]))</f>
        <v/>
      </c>
    </row>
    <row r="377" spans="1:21" ht="15" customHeight="1" x14ac:dyDescent="0.25">
      <c r="A377" s="3"/>
      <c r="B377" s="2"/>
      <c r="C377" s="2"/>
      <c r="D377" s="72"/>
      <c r="E377" s="4"/>
      <c r="F377" s="345"/>
      <c r="G377" s="352" t="str">
        <f>IFERROR(VLOOKUP(Tabla46[[#This Row],[ID RIESGO]],'1. IDENTIFICACION DEL RIESGO'!$AB$27:$AL$38,11,0),"")</f>
        <v/>
      </c>
      <c r="H377" s="173"/>
      <c r="I377" s="173"/>
      <c r="J377" s="173"/>
      <c r="K377" s="173"/>
      <c r="L377" s="175"/>
      <c r="M377" s="175"/>
      <c r="N377" s="173" t="str">
        <f>IF(Tabla46[[#This Row],[ID RIESGO]]="","",IF(Tabla46[[#This Row],[DESCRIPCION DEL CONTROL]]="",0,15))</f>
        <v/>
      </c>
      <c r="O377" s="169" t="str">
        <f>IF(Tabla46[[#This Row],[ID RIESGO]]="","",IF(Tabla46[[#This Row],[RESPONSABLE DEL CONTROL (CARGO)]]="",0,20))</f>
        <v/>
      </c>
      <c r="P377" s="345">
        <f>IF(Tabla46[[#This Row],[PERIODICIDAD DE EJECUCIÓN DEL CONTROL]]="",0,20)</f>
        <v>0</v>
      </c>
      <c r="Q37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7" s="345" t="str">
        <f>IF(ISTEXT(Tabla46[[#This Row],[VALOR EVALUACION DISENO]]),"",IF(Tabla46[[#This Row],[VALOR EVALUACION DISENO]]&gt;96,DATOS!$AV$21,IF(Tabla46[[#This Row],[VALOR EVALUACION DISENO]]&gt;=86,DATOS!$AV$22,DATOS!$AV$23)))</f>
        <v/>
      </c>
      <c r="S377" s="278"/>
      <c r="T377" s="345" t="str">
        <f>IFERROR(VLOOKUP(Tabla46[[#This Row],[% DE CUMPLIMIENTO DE LA EJECUCION DEL CONTROL]],DATOS!$AS$38:$AT$40,2,0),"")</f>
        <v/>
      </c>
      <c r="U377" s="129" t="str">
        <f>IF(Tabla46[[#This Row],[RESULTADO EVALUACIÓN DEL DISEÑO DEL CONTROL]]="","",SUMIFS(DATOS!$AT$49:$AT$57,DATOS!$AR$49:$AR$57,Tabla46[[#This Row],[RESULTADO EVALUACIÓN DEL DISEÑO DEL CONTROL]],DATOS!$AS$49:$AS$57,Tabla46[[#This Row],[RESULTADO EVALUACION DE LA EJECUCION]]))</f>
        <v/>
      </c>
    </row>
    <row r="378" spans="1:21" ht="15" customHeight="1" x14ac:dyDescent="0.25">
      <c r="A378" s="3"/>
      <c r="B378" s="2"/>
      <c r="C378" s="2"/>
      <c r="D378" s="72"/>
      <c r="E378" s="4"/>
      <c r="F378" s="345"/>
      <c r="G378" s="352" t="str">
        <f>IFERROR(VLOOKUP(Tabla46[[#This Row],[ID RIESGO]],'1. IDENTIFICACION DEL RIESGO'!$AB$27:$AL$38,11,0),"")</f>
        <v/>
      </c>
      <c r="H378" s="173"/>
      <c r="I378" s="173"/>
      <c r="J378" s="173"/>
      <c r="K378" s="173"/>
      <c r="L378" s="175"/>
      <c r="M378" s="175"/>
      <c r="N378" s="173" t="str">
        <f>IF(Tabla46[[#This Row],[ID RIESGO]]="","",IF(Tabla46[[#This Row],[DESCRIPCION DEL CONTROL]]="",0,15))</f>
        <v/>
      </c>
      <c r="O378" s="169" t="str">
        <f>IF(Tabla46[[#This Row],[ID RIESGO]]="","",IF(Tabla46[[#This Row],[RESPONSABLE DEL CONTROL (CARGO)]]="",0,20))</f>
        <v/>
      </c>
      <c r="P378" s="345">
        <f>IF(Tabla46[[#This Row],[PERIODICIDAD DE EJECUCIÓN DEL CONTROL]]="",0,20)</f>
        <v>0</v>
      </c>
      <c r="Q37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8" s="345" t="str">
        <f>IF(ISTEXT(Tabla46[[#This Row],[VALOR EVALUACION DISENO]]),"",IF(Tabla46[[#This Row],[VALOR EVALUACION DISENO]]&gt;96,DATOS!$AV$21,IF(Tabla46[[#This Row],[VALOR EVALUACION DISENO]]&gt;=86,DATOS!$AV$22,DATOS!$AV$23)))</f>
        <v/>
      </c>
      <c r="S378" s="278"/>
      <c r="T378" s="345" t="str">
        <f>IFERROR(VLOOKUP(Tabla46[[#This Row],[% DE CUMPLIMIENTO DE LA EJECUCION DEL CONTROL]],DATOS!$AS$38:$AT$40,2,0),"")</f>
        <v/>
      </c>
      <c r="U378" s="129" t="str">
        <f>IF(Tabla46[[#This Row],[RESULTADO EVALUACIÓN DEL DISEÑO DEL CONTROL]]="","",SUMIFS(DATOS!$AT$49:$AT$57,DATOS!$AR$49:$AR$57,Tabla46[[#This Row],[RESULTADO EVALUACIÓN DEL DISEÑO DEL CONTROL]],DATOS!$AS$49:$AS$57,Tabla46[[#This Row],[RESULTADO EVALUACION DE LA EJECUCION]]))</f>
        <v/>
      </c>
    </row>
    <row r="379" spans="1:21" ht="15" customHeight="1" x14ac:dyDescent="0.25">
      <c r="A379" s="3"/>
      <c r="B379" s="2"/>
      <c r="C379" s="2"/>
      <c r="D379" s="72"/>
      <c r="E379" s="4"/>
      <c r="F379" s="173"/>
      <c r="G379" s="352" t="str">
        <f>IFERROR(VLOOKUP(Tabla46[[#This Row],[ID RIESGO]],'1. IDENTIFICACION DEL RIESGO'!$AB$27:$AL$38,11,0),"")</f>
        <v/>
      </c>
      <c r="H379" s="173"/>
      <c r="I379" s="173"/>
      <c r="J379" s="173"/>
      <c r="K379" s="173"/>
      <c r="L379" s="175"/>
      <c r="M379" s="175"/>
      <c r="N379" s="173" t="str">
        <f>IF(Tabla46[[#This Row],[ID RIESGO]]="","",IF(Tabla46[[#This Row],[DESCRIPCION DEL CONTROL]]="",0,15))</f>
        <v/>
      </c>
      <c r="O379" s="169" t="str">
        <f>IF(Tabla46[[#This Row],[ID RIESGO]]="","",IF(Tabla46[[#This Row],[RESPONSABLE DEL CONTROL (CARGO)]]="",0,20))</f>
        <v/>
      </c>
      <c r="P379" s="345">
        <f>IF(Tabla46[[#This Row],[PERIODICIDAD DE EJECUCIÓN DEL CONTROL]]="",0,20)</f>
        <v>0</v>
      </c>
      <c r="Q37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9" s="345" t="str">
        <f>IF(ISTEXT(Tabla46[[#This Row],[VALOR EVALUACION DISENO]]),"",IF(Tabla46[[#This Row],[VALOR EVALUACION DISENO]]&gt;96,DATOS!$AV$21,IF(Tabla46[[#This Row],[VALOR EVALUACION DISENO]]&gt;=86,DATOS!$AV$22,DATOS!$AV$23)))</f>
        <v/>
      </c>
      <c r="S379" s="278"/>
      <c r="T379" s="345" t="str">
        <f>IFERROR(VLOOKUP(Tabla46[[#This Row],[% DE CUMPLIMIENTO DE LA EJECUCION DEL CONTROL]],DATOS!$AS$38:$AT$40,2,0),"")</f>
        <v/>
      </c>
      <c r="U379" s="129" t="str">
        <f>IF(Tabla46[[#This Row],[RESULTADO EVALUACIÓN DEL DISEÑO DEL CONTROL]]="","",SUMIFS(DATOS!$AT$49:$AT$57,DATOS!$AR$49:$AR$57,Tabla46[[#This Row],[RESULTADO EVALUACIÓN DEL DISEÑO DEL CONTROL]],DATOS!$AS$49:$AS$57,Tabla46[[#This Row],[RESULTADO EVALUACION DE LA EJECUCION]]))</f>
        <v/>
      </c>
    </row>
    <row r="380" spans="1:21" ht="15" customHeight="1" x14ac:dyDescent="0.25">
      <c r="A380" s="3"/>
      <c r="B380" s="2"/>
      <c r="C380" s="2"/>
      <c r="D380" s="72"/>
      <c r="E380" s="4"/>
      <c r="F380" s="173"/>
      <c r="G380" s="352" t="str">
        <f>IFERROR(VLOOKUP(Tabla46[[#This Row],[ID RIESGO]],'1. IDENTIFICACION DEL RIESGO'!$AB$27:$AL$38,11,0),"")</f>
        <v/>
      </c>
      <c r="H380" s="173"/>
      <c r="I380" s="173"/>
      <c r="J380" s="173"/>
      <c r="K380" s="173"/>
      <c r="L380" s="175"/>
      <c r="M380" s="175"/>
      <c r="N380" s="173" t="str">
        <f>IF(Tabla46[[#This Row],[ID RIESGO]]="","",IF(Tabla46[[#This Row],[DESCRIPCION DEL CONTROL]]="",0,15))</f>
        <v/>
      </c>
      <c r="O380" s="169" t="str">
        <f>IF(Tabla46[[#This Row],[ID RIESGO]]="","",IF(Tabla46[[#This Row],[RESPONSABLE DEL CONTROL (CARGO)]]="",0,20))</f>
        <v/>
      </c>
      <c r="P380" s="345">
        <f>IF(Tabla46[[#This Row],[PERIODICIDAD DE EJECUCIÓN DEL CONTROL]]="",0,20)</f>
        <v>0</v>
      </c>
      <c r="Q38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0" s="345" t="str">
        <f>IF(ISTEXT(Tabla46[[#This Row],[VALOR EVALUACION DISENO]]),"",IF(Tabla46[[#This Row],[VALOR EVALUACION DISENO]]&gt;96,DATOS!$AV$21,IF(Tabla46[[#This Row],[VALOR EVALUACION DISENO]]&gt;=86,DATOS!$AV$22,DATOS!$AV$23)))</f>
        <v/>
      </c>
      <c r="S380" s="278"/>
      <c r="T380" s="345" t="str">
        <f>IFERROR(VLOOKUP(Tabla46[[#This Row],[% DE CUMPLIMIENTO DE LA EJECUCION DEL CONTROL]],DATOS!$AS$38:$AT$40,2,0),"")</f>
        <v/>
      </c>
      <c r="U380" s="129" t="str">
        <f>IF(Tabla46[[#This Row],[RESULTADO EVALUACIÓN DEL DISEÑO DEL CONTROL]]="","",SUMIFS(DATOS!$AT$49:$AT$57,DATOS!$AR$49:$AR$57,Tabla46[[#This Row],[RESULTADO EVALUACIÓN DEL DISEÑO DEL CONTROL]],DATOS!$AS$49:$AS$57,Tabla46[[#This Row],[RESULTADO EVALUACION DE LA EJECUCION]]))</f>
        <v/>
      </c>
    </row>
    <row r="381" spans="1:21" ht="15" customHeight="1" x14ac:dyDescent="0.25">
      <c r="A381" s="3"/>
      <c r="B381" s="2"/>
      <c r="C381" s="2"/>
      <c r="D381" s="72"/>
      <c r="E381" s="4"/>
      <c r="F381" s="173"/>
      <c r="G381" s="352" t="str">
        <f>IFERROR(VLOOKUP(Tabla46[[#This Row],[ID RIESGO]],'1. IDENTIFICACION DEL RIESGO'!$AB$27:$AL$38,11,0),"")</f>
        <v/>
      </c>
      <c r="H381" s="173"/>
      <c r="I381" s="173"/>
      <c r="J381" s="173"/>
      <c r="K381" s="173"/>
      <c r="L381" s="175"/>
      <c r="M381" s="175"/>
      <c r="N381" s="173" t="str">
        <f>IF(Tabla46[[#This Row],[ID RIESGO]]="","",IF(Tabla46[[#This Row],[DESCRIPCION DEL CONTROL]]="",0,15))</f>
        <v/>
      </c>
      <c r="O381" s="169" t="str">
        <f>IF(Tabla46[[#This Row],[ID RIESGO]]="","",IF(Tabla46[[#This Row],[RESPONSABLE DEL CONTROL (CARGO)]]="",0,20))</f>
        <v/>
      </c>
      <c r="P381" s="345">
        <f>IF(Tabla46[[#This Row],[PERIODICIDAD DE EJECUCIÓN DEL CONTROL]]="",0,20)</f>
        <v>0</v>
      </c>
      <c r="Q38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1" s="345" t="str">
        <f>IF(ISTEXT(Tabla46[[#This Row],[VALOR EVALUACION DISENO]]),"",IF(Tabla46[[#This Row],[VALOR EVALUACION DISENO]]&gt;96,DATOS!$AV$21,IF(Tabla46[[#This Row],[VALOR EVALUACION DISENO]]&gt;=86,DATOS!$AV$22,DATOS!$AV$23)))</f>
        <v/>
      </c>
      <c r="S381" s="278"/>
      <c r="T381" s="345" t="str">
        <f>IFERROR(VLOOKUP(Tabla46[[#This Row],[% DE CUMPLIMIENTO DE LA EJECUCION DEL CONTROL]],DATOS!$AS$38:$AT$40,2,0),"")</f>
        <v/>
      </c>
      <c r="U381" s="129" t="str">
        <f>IF(Tabla46[[#This Row],[RESULTADO EVALUACIÓN DEL DISEÑO DEL CONTROL]]="","",SUMIFS(DATOS!$AT$49:$AT$57,DATOS!$AR$49:$AR$57,Tabla46[[#This Row],[RESULTADO EVALUACIÓN DEL DISEÑO DEL CONTROL]],DATOS!$AS$49:$AS$57,Tabla46[[#This Row],[RESULTADO EVALUACION DE LA EJECUCION]]))</f>
        <v/>
      </c>
    </row>
    <row r="382" spans="1:21" ht="15" customHeight="1" x14ac:dyDescent="0.25">
      <c r="A382" s="3"/>
      <c r="B382" s="2"/>
      <c r="C382" s="2"/>
      <c r="D382" s="72"/>
      <c r="E382" s="4"/>
      <c r="F382" s="173"/>
      <c r="G382" s="352" t="str">
        <f>IFERROR(VLOOKUP(Tabla46[[#This Row],[ID RIESGO]],'1. IDENTIFICACION DEL RIESGO'!$AB$27:$AL$38,11,0),"")</f>
        <v/>
      </c>
      <c r="H382" s="173"/>
      <c r="I382" s="173"/>
      <c r="J382" s="173"/>
      <c r="K382" s="173"/>
      <c r="L382" s="175"/>
      <c r="M382" s="175"/>
      <c r="N382" s="173" t="str">
        <f>IF(Tabla46[[#This Row],[ID RIESGO]]="","",IF(Tabla46[[#This Row],[DESCRIPCION DEL CONTROL]]="",0,15))</f>
        <v/>
      </c>
      <c r="O382" s="169" t="str">
        <f>IF(Tabla46[[#This Row],[ID RIESGO]]="","",IF(Tabla46[[#This Row],[RESPONSABLE DEL CONTROL (CARGO)]]="",0,20))</f>
        <v/>
      </c>
      <c r="P382" s="345">
        <f>IF(Tabla46[[#This Row],[PERIODICIDAD DE EJECUCIÓN DEL CONTROL]]="",0,20)</f>
        <v>0</v>
      </c>
      <c r="Q38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2" s="345" t="str">
        <f>IF(ISTEXT(Tabla46[[#This Row],[VALOR EVALUACION DISENO]]),"",IF(Tabla46[[#This Row],[VALOR EVALUACION DISENO]]&gt;96,DATOS!$AV$21,IF(Tabla46[[#This Row],[VALOR EVALUACION DISENO]]&gt;=86,DATOS!$AV$22,DATOS!$AV$23)))</f>
        <v/>
      </c>
      <c r="S382" s="278"/>
      <c r="T382" s="345" t="str">
        <f>IFERROR(VLOOKUP(Tabla46[[#This Row],[% DE CUMPLIMIENTO DE LA EJECUCION DEL CONTROL]],DATOS!$AS$38:$AT$40,2,0),"")</f>
        <v/>
      </c>
      <c r="U382" s="129" t="str">
        <f>IF(Tabla46[[#This Row],[RESULTADO EVALUACIÓN DEL DISEÑO DEL CONTROL]]="","",SUMIFS(DATOS!$AT$49:$AT$57,DATOS!$AR$49:$AR$57,Tabla46[[#This Row],[RESULTADO EVALUACIÓN DEL DISEÑO DEL CONTROL]],DATOS!$AS$49:$AS$57,Tabla46[[#This Row],[RESULTADO EVALUACION DE LA EJECUCION]]))</f>
        <v/>
      </c>
    </row>
    <row r="383" spans="1:21" ht="15" customHeight="1" x14ac:dyDescent="0.25">
      <c r="A383" s="3"/>
      <c r="B383" s="2"/>
      <c r="C383" s="2"/>
      <c r="D383" s="72"/>
      <c r="E383" s="4"/>
      <c r="F383" s="173"/>
      <c r="G383" s="352" t="str">
        <f>IFERROR(VLOOKUP(Tabla46[[#This Row],[ID RIESGO]],'1. IDENTIFICACION DEL RIESGO'!$AB$27:$AL$38,11,0),"")</f>
        <v/>
      </c>
      <c r="H383" s="173"/>
      <c r="I383" s="173"/>
      <c r="J383" s="173"/>
      <c r="K383" s="173"/>
      <c r="L383" s="175"/>
      <c r="M383" s="175"/>
      <c r="N383" s="173" t="str">
        <f>IF(Tabla46[[#This Row],[ID RIESGO]]="","",IF(Tabla46[[#This Row],[DESCRIPCION DEL CONTROL]]="",0,15))</f>
        <v/>
      </c>
      <c r="O383" s="169" t="str">
        <f>IF(Tabla46[[#This Row],[ID RIESGO]]="","",IF(Tabla46[[#This Row],[RESPONSABLE DEL CONTROL (CARGO)]]="",0,20))</f>
        <v/>
      </c>
      <c r="P383" s="345">
        <f>IF(Tabla46[[#This Row],[PERIODICIDAD DE EJECUCIÓN DEL CONTROL]]="",0,20)</f>
        <v>0</v>
      </c>
      <c r="Q38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3" s="345" t="str">
        <f>IF(ISTEXT(Tabla46[[#This Row],[VALOR EVALUACION DISENO]]),"",IF(Tabla46[[#This Row],[VALOR EVALUACION DISENO]]&gt;96,DATOS!$AV$21,IF(Tabla46[[#This Row],[VALOR EVALUACION DISENO]]&gt;=86,DATOS!$AV$22,DATOS!$AV$23)))</f>
        <v/>
      </c>
      <c r="S383" s="278"/>
      <c r="T383" s="345" t="str">
        <f>IFERROR(VLOOKUP(Tabla46[[#This Row],[% DE CUMPLIMIENTO DE LA EJECUCION DEL CONTROL]],DATOS!$AS$38:$AT$40,2,0),"")</f>
        <v/>
      </c>
      <c r="U383" s="129" t="str">
        <f>IF(Tabla46[[#This Row],[RESULTADO EVALUACIÓN DEL DISEÑO DEL CONTROL]]="","",SUMIFS(DATOS!$AT$49:$AT$57,DATOS!$AR$49:$AR$57,Tabla46[[#This Row],[RESULTADO EVALUACIÓN DEL DISEÑO DEL CONTROL]],DATOS!$AS$49:$AS$57,Tabla46[[#This Row],[RESULTADO EVALUACION DE LA EJECUCION]]))</f>
        <v/>
      </c>
    </row>
    <row r="384" spans="1:21" ht="15" customHeight="1" x14ac:dyDescent="0.25">
      <c r="A384" s="3"/>
      <c r="B384" s="2"/>
      <c r="C384" s="2"/>
      <c r="D384" s="72"/>
      <c r="E384" s="4"/>
      <c r="F384" s="173"/>
      <c r="G384" s="352" t="str">
        <f>IFERROR(VLOOKUP(Tabla46[[#This Row],[ID RIESGO]],'1. IDENTIFICACION DEL RIESGO'!$AB$27:$AL$38,11,0),"")</f>
        <v/>
      </c>
      <c r="H384" s="173"/>
      <c r="I384" s="173"/>
      <c r="J384" s="173"/>
      <c r="K384" s="173"/>
      <c r="L384" s="175"/>
      <c r="M384" s="175"/>
      <c r="N384" s="173" t="str">
        <f>IF(Tabla46[[#This Row],[ID RIESGO]]="","",IF(Tabla46[[#This Row],[DESCRIPCION DEL CONTROL]]="",0,15))</f>
        <v/>
      </c>
      <c r="O384" s="169" t="str">
        <f>IF(Tabla46[[#This Row],[ID RIESGO]]="","",IF(Tabla46[[#This Row],[RESPONSABLE DEL CONTROL (CARGO)]]="",0,20))</f>
        <v/>
      </c>
      <c r="P384" s="345">
        <f>IF(Tabla46[[#This Row],[PERIODICIDAD DE EJECUCIÓN DEL CONTROL]]="",0,20)</f>
        <v>0</v>
      </c>
      <c r="Q38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4" s="345" t="str">
        <f>IF(ISTEXT(Tabla46[[#This Row],[VALOR EVALUACION DISENO]]),"",IF(Tabla46[[#This Row],[VALOR EVALUACION DISENO]]&gt;96,DATOS!$AV$21,IF(Tabla46[[#This Row],[VALOR EVALUACION DISENO]]&gt;=86,DATOS!$AV$22,DATOS!$AV$23)))</f>
        <v/>
      </c>
      <c r="S384" s="278"/>
      <c r="T384" s="345" t="str">
        <f>IFERROR(VLOOKUP(Tabla46[[#This Row],[% DE CUMPLIMIENTO DE LA EJECUCION DEL CONTROL]],DATOS!$AS$38:$AT$40,2,0),"")</f>
        <v/>
      </c>
      <c r="U384" s="129" t="str">
        <f>IF(Tabla46[[#This Row],[RESULTADO EVALUACIÓN DEL DISEÑO DEL CONTROL]]="","",SUMIFS(DATOS!$AT$49:$AT$57,DATOS!$AR$49:$AR$57,Tabla46[[#This Row],[RESULTADO EVALUACIÓN DEL DISEÑO DEL CONTROL]],DATOS!$AS$49:$AS$57,Tabla46[[#This Row],[RESULTADO EVALUACION DE LA EJECUCION]]))</f>
        <v/>
      </c>
    </row>
    <row r="385" spans="1:21" ht="15" customHeight="1" x14ac:dyDescent="0.25">
      <c r="A385" s="3"/>
      <c r="B385" s="2"/>
      <c r="C385" s="2"/>
      <c r="D385" s="72"/>
      <c r="E385" s="4"/>
      <c r="F385" s="173"/>
      <c r="G385" s="352" t="str">
        <f>IFERROR(VLOOKUP(Tabla46[[#This Row],[ID RIESGO]],'1. IDENTIFICACION DEL RIESGO'!$AB$27:$AL$38,11,0),"")</f>
        <v/>
      </c>
      <c r="H385" s="173"/>
      <c r="I385" s="173"/>
      <c r="J385" s="173"/>
      <c r="K385" s="173"/>
      <c r="L385" s="175"/>
      <c r="M385" s="175"/>
      <c r="N385" s="173" t="str">
        <f>IF(Tabla46[[#This Row],[ID RIESGO]]="","",IF(Tabla46[[#This Row],[DESCRIPCION DEL CONTROL]]="",0,15))</f>
        <v/>
      </c>
      <c r="O385" s="169" t="str">
        <f>IF(Tabla46[[#This Row],[ID RIESGO]]="","",IF(Tabla46[[#This Row],[RESPONSABLE DEL CONTROL (CARGO)]]="",0,20))</f>
        <v/>
      </c>
      <c r="P385" s="345">
        <f>IF(Tabla46[[#This Row],[PERIODICIDAD DE EJECUCIÓN DEL CONTROL]]="",0,20)</f>
        <v>0</v>
      </c>
      <c r="Q38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5" s="345" t="str">
        <f>IF(ISTEXT(Tabla46[[#This Row],[VALOR EVALUACION DISENO]]),"",IF(Tabla46[[#This Row],[VALOR EVALUACION DISENO]]&gt;96,DATOS!$AV$21,IF(Tabla46[[#This Row],[VALOR EVALUACION DISENO]]&gt;=86,DATOS!$AV$22,DATOS!$AV$23)))</f>
        <v/>
      </c>
      <c r="S385" s="278"/>
      <c r="T385" s="345" t="str">
        <f>IFERROR(VLOOKUP(Tabla46[[#This Row],[% DE CUMPLIMIENTO DE LA EJECUCION DEL CONTROL]],DATOS!$AS$38:$AT$40,2,0),"")</f>
        <v/>
      </c>
      <c r="U385" s="129" t="str">
        <f>IF(Tabla46[[#This Row],[RESULTADO EVALUACIÓN DEL DISEÑO DEL CONTROL]]="","",SUMIFS(DATOS!$AT$49:$AT$57,DATOS!$AR$49:$AR$57,Tabla46[[#This Row],[RESULTADO EVALUACIÓN DEL DISEÑO DEL CONTROL]],DATOS!$AS$49:$AS$57,Tabla46[[#This Row],[RESULTADO EVALUACION DE LA EJECUCION]]))</f>
        <v/>
      </c>
    </row>
    <row r="386" spans="1:21" ht="15" customHeight="1" x14ac:dyDescent="0.25">
      <c r="A386" s="3"/>
      <c r="B386" s="2"/>
      <c r="C386" s="2"/>
      <c r="D386" s="72"/>
      <c r="E386" s="4"/>
      <c r="F386" s="173"/>
      <c r="G386" s="352" t="str">
        <f>IFERROR(VLOOKUP(Tabla46[[#This Row],[ID RIESGO]],'1. IDENTIFICACION DEL RIESGO'!$AB$27:$AL$38,11,0),"")</f>
        <v/>
      </c>
      <c r="H386" s="173"/>
      <c r="I386" s="173"/>
      <c r="J386" s="173"/>
      <c r="K386" s="173"/>
      <c r="L386" s="175"/>
      <c r="M386" s="175"/>
      <c r="N386" s="173" t="str">
        <f>IF(Tabla46[[#This Row],[ID RIESGO]]="","",IF(Tabla46[[#This Row],[DESCRIPCION DEL CONTROL]]="",0,15))</f>
        <v/>
      </c>
      <c r="O386" s="169" t="str">
        <f>IF(Tabla46[[#This Row],[ID RIESGO]]="","",IF(Tabla46[[#This Row],[RESPONSABLE DEL CONTROL (CARGO)]]="",0,20))</f>
        <v/>
      </c>
      <c r="P386" s="345">
        <f>IF(Tabla46[[#This Row],[PERIODICIDAD DE EJECUCIÓN DEL CONTROL]]="",0,20)</f>
        <v>0</v>
      </c>
      <c r="Q38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6" s="345" t="str">
        <f>IF(ISTEXT(Tabla46[[#This Row],[VALOR EVALUACION DISENO]]),"",IF(Tabla46[[#This Row],[VALOR EVALUACION DISENO]]&gt;96,DATOS!$AV$21,IF(Tabla46[[#This Row],[VALOR EVALUACION DISENO]]&gt;=86,DATOS!$AV$22,DATOS!$AV$23)))</f>
        <v/>
      </c>
      <c r="S386" s="278"/>
      <c r="T386" s="345" t="str">
        <f>IFERROR(VLOOKUP(Tabla46[[#This Row],[% DE CUMPLIMIENTO DE LA EJECUCION DEL CONTROL]],DATOS!$AS$38:$AT$40,2,0),"")</f>
        <v/>
      </c>
      <c r="U386" s="129" t="str">
        <f>IF(Tabla46[[#This Row],[RESULTADO EVALUACIÓN DEL DISEÑO DEL CONTROL]]="","",SUMIFS(DATOS!$AT$49:$AT$57,DATOS!$AR$49:$AR$57,Tabla46[[#This Row],[RESULTADO EVALUACIÓN DEL DISEÑO DEL CONTROL]],DATOS!$AS$49:$AS$57,Tabla46[[#This Row],[RESULTADO EVALUACION DE LA EJECUCION]]))</f>
        <v/>
      </c>
    </row>
    <row r="387" spans="1:21" ht="15" customHeight="1" x14ac:dyDescent="0.25">
      <c r="A387" s="3"/>
      <c r="B387" s="2"/>
      <c r="C387" s="2"/>
      <c r="D387" s="72"/>
      <c r="E387" s="4"/>
      <c r="F387" s="173"/>
      <c r="G387" s="352" t="str">
        <f>IFERROR(VLOOKUP(Tabla46[[#This Row],[ID RIESGO]],'1. IDENTIFICACION DEL RIESGO'!$AB$27:$AL$38,11,0),"")</f>
        <v/>
      </c>
      <c r="H387" s="173"/>
      <c r="I387" s="173"/>
      <c r="J387" s="173"/>
      <c r="K387" s="173"/>
      <c r="L387" s="175"/>
      <c r="M387" s="175"/>
      <c r="N387" s="173" t="str">
        <f>IF(Tabla46[[#This Row],[ID RIESGO]]="","",IF(Tabla46[[#This Row],[DESCRIPCION DEL CONTROL]]="",0,15))</f>
        <v/>
      </c>
      <c r="O387" s="169" t="str">
        <f>IF(Tabla46[[#This Row],[ID RIESGO]]="","",IF(Tabla46[[#This Row],[RESPONSABLE DEL CONTROL (CARGO)]]="",0,20))</f>
        <v/>
      </c>
      <c r="P387" s="345">
        <f>IF(Tabla46[[#This Row],[PERIODICIDAD DE EJECUCIÓN DEL CONTROL]]="",0,20)</f>
        <v>0</v>
      </c>
      <c r="Q38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7" s="345" t="str">
        <f>IF(ISTEXT(Tabla46[[#This Row],[VALOR EVALUACION DISENO]]),"",IF(Tabla46[[#This Row],[VALOR EVALUACION DISENO]]&gt;96,DATOS!$AV$21,IF(Tabla46[[#This Row],[VALOR EVALUACION DISENO]]&gt;=86,DATOS!$AV$22,DATOS!$AV$23)))</f>
        <v/>
      </c>
      <c r="S387" s="278"/>
      <c r="T387" s="345" t="str">
        <f>IFERROR(VLOOKUP(Tabla46[[#This Row],[% DE CUMPLIMIENTO DE LA EJECUCION DEL CONTROL]],DATOS!$AS$38:$AT$40,2,0),"")</f>
        <v/>
      </c>
      <c r="U387" s="129" t="str">
        <f>IF(Tabla46[[#This Row],[RESULTADO EVALUACIÓN DEL DISEÑO DEL CONTROL]]="","",SUMIFS(DATOS!$AT$49:$AT$57,DATOS!$AR$49:$AR$57,Tabla46[[#This Row],[RESULTADO EVALUACIÓN DEL DISEÑO DEL CONTROL]],DATOS!$AS$49:$AS$57,Tabla46[[#This Row],[RESULTADO EVALUACION DE LA EJECUCION]]))</f>
        <v/>
      </c>
    </row>
    <row r="388" spans="1:21" ht="15" customHeight="1" x14ac:dyDescent="0.25">
      <c r="A388" s="3"/>
      <c r="B388" s="2"/>
      <c r="C388" s="2"/>
      <c r="D388" s="72"/>
      <c r="E388" s="4"/>
      <c r="F388" s="173"/>
      <c r="G388" s="352" t="str">
        <f>IFERROR(VLOOKUP(Tabla46[[#This Row],[ID RIESGO]],'1. IDENTIFICACION DEL RIESGO'!$AB$27:$AL$38,11,0),"")</f>
        <v/>
      </c>
      <c r="H388" s="173"/>
      <c r="I388" s="173"/>
      <c r="J388" s="173"/>
      <c r="K388" s="173"/>
      <c r="L388" s="175"/>
      <c r="M388" s="175"/>
      <c r="N388" s="173" t="str">
        <f>IF(Tabla46[[#This Row],[ID RIESGO]]="","",IF(Tabla46[[#This Row],[DESCRIPCION DEL CONTROL]]="",0,15))</f>
        <v/>
      </c>
      <c r="O388" s="169" t="str">
        <f>IF(Tabla46[[#This Row],[ID RIESGO]]="","",IF(Tabla46[[#This Row],[RESPONSABLE DEL CONTROL (CARGO)]]="",0,20))</f>
        <v/>
      </c>
      <c r="P388" s="345">
        <f>IF(Tabla46[[#This Row],[PERIODICIDAD DE EJECUCIÓN DEL CONTROL]]="",0,20)</f>
        <v>0</v>
      </c>
      <c r="Q38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8" s="345" t="str">
        <f>IF(ISTEXT(Tabla46[[#This Row],[VALOR EVALUACION DISENO]]),"",IF(Tabla46[[#This Row],[VALOR EVALUACION DISENO]]&gt;96,DATOS!$AV$21,IF(Tabla46[[#This Row],[VALOR EVALUACION DISENO]]&gt;=86,DATOS!$AV$22,DATOS!$AV$23)))</f>
        <v/>
      </c>
      <c r="S388" s="278"/>
      <c r="T388" s="345" t="str">
        <f>IFERROR(VLOOKUP(Tabla46[[#This Row],[% DE CUMPLIMIENTO DE LA EJECUCION DEL CONTROL]],DATOS!$AS$38:$AT$40,2,0),"")</f>
        <v/>
      </c>
      <c r="U388" s="129" t="str">
        <f>IF(Tabla46[[#This Row],[RESULTADO EVALUACIÓN DEL DISEÑO DEL CONTROL]]="","",SUMIFS(DATOS!$AT$49:$AT$57,DATOS!$AR$49:$AR$57,Tabla46[[#This Row],[RESULTADO EVALUACIÓN DEL DISEÑO DEL CONTROL]],DATOS!$AS$49:$AS$57,Tabla46[[#This Row],[RESULTADO EVALUACION DE LA EJECUCION]]))</f>
        <v/>
      </c>
    </row>
    <row r="389" spans="1:21" ht="15" customHeight="1" x14ac:dyDescent="0.25">
      <c r="A389" s="3"/>
      <c r="B389" s="2"/>
      <c r="C389" s="2"/>
      <c r="D389" s="72"/>
      <c r="E389" s="4"/>
      <c r="F389" s="173"/>
      <c r="G389" s="352" t="str">
        <f>IFERROR(VLOOKUP(Tabla46[[#This Row],[ID RIESGO]],'1. IDENTIFICACION DEL RIESGO'!$AB$27:$AL$38,11,0),"")</f>
        <v/>
      </c>
      <c r="H389" s="173"/>
      <c r="I389" s="173"/>
      <c r="J389" s="173"/>
      <c r="K389" s="173"/>
      <c r="L389" s="175"/>
      <c r="M389" s="175"/>
      <c r="N389" s="173" t="str">
        <f>IF(Tabla46[[#This Row],[ID RIESGO]]="","",IF(Tabla46[[#This Row],[DESCRIPCION DEL CONTROL]]="",0,15))</f>
        <v/>
      </c>
      <c r="O389" s="169" t="str">
        <f>IF(Tabla46[[#This Row],[ID RIESGO]]="","",IF(Tabla46[[#This Row],[RESPONSABLE DEL CONTROL (CARGO)]]="",0,20))</f>
        <v/>
      </c>
      <c r="P389" s="345">
        <f>IF(Tabla46[[#This Row],[PERIODICIDAD DE EJECUCIÓN DEL CONTROL]]="",0,20)</f>
        <v>0</v>
      </c>
      <c r="Q38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9" s="345" t="str">
        <f>IF(ISTEXT(Tabla46[[#This Row],[VALOR EVALUACION DISENO]]),"",IF(Tabla46[[#This Row],[VALOR EVALUACION DISENO]]&gt;96,DATOS!$AV$21,IF(Tabla46[[#This Row],[VALOR EVALUACION DISENO]]&gt;=86,DATOS!$AV$22,DATOS!$AV$23)))</f>
        <v/>
      </c>
      <c r="S389" s="278"/>
      <c r="T389" s="345" t="str">
        <f>IFERROR(VLOOKUP(Tabla46[[#This Row],[% DE CUMPLIMIENTO DE LA EJECUCION DEL CONTROL]],DATOS!$AS$38:$AT$40,2,0),"")</f>
        <v/>
      </c>
      <c r="U389" s="129" t="str">
        <f>IF(Tabla46[[#This Row],[RESULTADO EVALUACIÓN DEL DISEÑO DEL CONTROL]]="","",SUMIFS(DATOS!$AT$49:$AT$57,DATOS!$AR$49:$AR$57,Tabla46[[#This Row],[RESULTADO EVALUACIÓN DEL DISEÑO DEL CONTROL]],DATOS!$AS$49:$AS$57,Tabla46[[#This Row],[RESULTADO EVALUACION DE LA EJECUCION]]))</f>
        <v/>
      </c>
    </row>
    <row r="390" spans="1:21" ht="15" customHeight="1" x14ac:dyDescent="0.25">
      <c r="A390" s="3"/>
      <c r="B390" s="2"/>
      <c r="C390" s="2"/>
      <c r="D390" s="72"/>
      <c r="E390" s="4"/>
      <c r="F390" s="173"/>
      <c r="G390" s="352" t="str">
        <f>IFERROR(VLOOKUP(Tabla46[[#This Row],[ID RIESGO]],'1. IDENTIFICACION DEL RIESGO'!$AB$27:$AL$38,11,0),"")</f>
        <v/>
      </c>
      <c r="H390" s="173"/>
      <c r="I390" s="173"/>
      <c r="J390" s="173"/>
      <c r="K390" s="173"/>
      <c r="L390" s="175"/>
      <c r="M390" s="175"/>
      <c r="N390" s="173" t="str">
        <f>IF(Tabla46[[#This Row],[ID RIESGO]]="","",IF(Tabla46[[#This Row],[DESCRIPCION DEL CONTROL]]="",0,15))</f>
        <v/>
      </c>
      <c r="O390" s="169" t="str">
        <f>IF(Tabla46[[#This Row],[ID RIESGO]]="","",IF(Tabla46[[#This Row],[RESPONSABLE DEL CONTROL (CARGO)]]="",0,20))</f>
        <v/>
      </c>
      <c r="P390" s="345">
        <f>IF(Tabla46[[#This Row],[PERIODICIDAD DE EJECUCIÓN DEL CONTROL]]="",0,20)</f>
        <v>0</v>
      </c>
      <c r="Q39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0" s="345" t="str">
        <f>IF(ISTEXT(Tabla46[[#This Row],[VALOR EVALUACION DISENO]]),"",IF(Tabla46[[#This Row],[VALOR EVALUACION DISENO]]&gt;96,DATOS!$AV$21,IF(Tabla46[[#This Row],[VALOR EVALUACION DISENO]]&gt;=86,DATOS!$AV$22,DATOS!$AV$23)))</f>
        <v/>
      </c>
      <c r="S390" s="278"/>
      <c r="T390" s="345" t="str">
        <f>IFERROR(VLOOKUP(Tabla46[[#This Row],[% DE CUMPLIMIENTO DE LA EJECUCION DEL CONTROL]],DATOS!$AS$38:$AT$40,2,0),"")</f>
        <v/>
      </c>
      <c r="U390" s="129" t="str">
        <f>IF(Tabla46[[#This Row],[RESULTADO EVALUACIÓN DEL DISEÑO DEL CONTROL]]="","",SUMIFS(DATOS!$AT$49:$AT$57,DATOS!$AR$49:$AR$57,Tabla46[[#This Row],[RESULTADO EVALUACIÓN DEL DISEÑO DEL CONTROL]],DATOS!$AS$49:$AS$57,Tabla46[[#This Row],[RESULTADO EVALUACION DE LA EJECUCION]]))</f>
        <v/>
      </c>
    </row>
    <row r="391" spans="1:21" ht="15" customHeight="1" x14ac:dyDescent="0.25">
      <c r="A391" s="3"/>
      <c r="B391" s="2"/>
      <c r="C391" s="2"/>
      <c r="D391" s="72"/>
      <c r="E391" s="4"/>
      <c r="F391" s="173"/>
      <c r="G391" s="352" t="str">
        <f>IFERROR(VLOOKUP(Tabla46[[#This Row],[ID RIESGO]],'1. IDENTIFICACION DEL RIESGO'!$AB$27:$AL$38,11,0),"")</f>
        <v/>
      </c>
      <c r="H391" s="173"/>
      <c r="I391" s="173"/>
      <c r="J391" s="173"/>
      <c r="K391" s="173"/>
      <c r="L391" s="175"/>
      <c r="M391" s="175"/>
      <c r="N391" s="173" t="str">
        <f>IF(Tabla46[[#This Row],[ID RIESGO]]="","",IF(Tabla46[[#This Row],[DESCRIPCION DEL CONTROL]]="",0,15))</f>
        <v/>
      </c>
      <c r="O391" s="169" t="str">
        <f>IF(Tabla46[[#This Row],[ID RIESGO]]="","",IF(Tabla46[[#This Row],[RESPONSABLE DEL CONTROL (CARGO)]]="",0,20))</f>
        <v/>
      </c>
      <c r="P391" s="345">
        <f>IF(Tabla46[[#This Row],[PERIODICIDAD DE EJECUCIÓN DEL CONTROL]]="",0,20)</f>
        <v>0</v>
      </c>
      <c r="Q39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1" s="345" t="str">
        <f>IF(ISTEXT(Tabla46[[#This Row],[VALOR EVALUACION DISENO]]),"",IF(Tabla46[[#This Row],[VALOR EVALUACION DISENO]]&gt;96,DATOS!$AV$21,IF(Tabla46[[#This Row],[VALOR EVALUACION DISENO]]&gt;=86,DATOS!$AV$22,DATOS!$AV$23)))</f>
        <v/>
      </c>
      <c r="S391" s="278"/>
      <c r="T391" s="345" t="str">
        <f>IFERROR(VLOOKUP(Tabla46[[#This Row],[% DE CUMPLIMIENTO DE LA EJECUCION DEL CONTROL]],DATOS!$AS$38:$AT$40,2,0),"")</f>
        <v/>
      </c>
      <c r="U391" s="129" t="str">
        <f>IF(Tabla46[[#This Row],[RESULTADO EVALUACIÓN DEL DISEÑO DEL CONTROL]]="","",SUMIFS(DATOS!$AT$49:$AT$57,DATOS!$AR$49:$AR$57,Tabla46[[#This Row],[RESULTADO EVALUACIÓN DEL DISEÑO DEL CONTROL]],DATOS!$AS$49:$AS$57,Tabla46[[#This Row],[RESULTADO EVALUACION DE LA EJECUCION]]))</f>
        <v/>
      </c>
    </row>
    <row r="392" spans="1:21" ht="15" customHeight="1" x14ac:dyDescent="0.25">
      <c r="A392" s="3"/>
      <c r="B392" s="2"/>
      <c r="C392" s="2"/>
      <c r="D392" s="72"/>
      <c r="E392" s="4"/>
      <c r="F392" s="173"/>
      <c r="G392" s="352" t="str">
        <f>IFERROR(VLOOKUP(Tabla46[[#This Row],[ID RIESGO]],'1. IDENTIFICACION DEL RIESGO'!$AB$27:$AL$38,11,0),"")</f>
        <v/>
      </c>
      <c r="H392" s="173"/>
      <c r="I392" s="173"/>
      <c r="J392" s="173"/>
      <c r="K392" s="173"/>
      <c r="L392" s="175"/>
      <c r="M392" s="175"/>
      <c r="N392" s="173" t="str">
        <f>IF(Tabla46[[#This Row],[ID RIESGO]]="","",IF(Tabla46[[#This Row],[DESCRIPCION DEL CONTROL]]="",0,15))</f>
        <v/>
      </c>
      <c r="O392" s="169" t="str">
        <f>IF(Tabla46[[#This Row],[ID RIESGO]]="","",IF(Tabla46[[#This Row],[RESPONSABLE DEL CONTROL (CARGO)]]="",0,20))</f>
        <v/>
      </c>
      <c r="P392" s="345">
        <f>IF(Tabla46[[#This Row],[PERIODICIDAD DE EJECUCIÓN DEL CONTROL]]="",0,20)</f>
        <v>0</v>
      </c>
      <c r="Q39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2" s="345" t="str">
        <f>IF(ISTEXT(Tabla46[[#This Row],[VALOR EVALUACION DISENO]]),"",IF(Tabla46[[#This Row],[VALOR EVALUACION DISENO]]&gt;96,DATOS!$AV$21,IF(Tabla46[[#This Row],[VALOR EVALUACION DISENO]]&gt;=86,DATOS!$AV$22,DATOS!$AV$23)))</f>
        <v/>
      </c>
      <c r="S392" s="278"/>
      <c r="T392" s="345" t="str">
        <f>IFERROR(VLOOKUP(Tabla46[[#This Row],[% DE CUMPLIMIENTO DE LA EJECUCION DEL CONTROL]],DATOS!$AS$38:$AT$40,2,0),"")</f>
        <v/>
      </c>
      <c r="U392" s="129" t="str">
        <f>IF(Tabla46[[#This Row],[RESULTADO EVALUACIÓN DEL DISEÑO DEL CONTROL]]="","",SUMIFS(DATOS!$AT$49:$AT$57,DATOS!$AR$49:$AR$57,Tabla46[[#This Row],[RESULTADO EVALUACIÓN DEL DISEÑO DEL CONTROL]],DATOS!$AS$49:$AS$57,Tabla46[[#This Row],[RESULTADO EVALUACION DE LA EJECUCION]]))</f>
        <v/>
      </c>
    </row>
    <row r="393" spans="1:21" ht="15" customHeight="1" x14ac:dyDescent="0.25">
      <c r="A393" s="3"/>
      <c r="B393" s="2"/>
      <c r="C393" s="2"/>
      <c r="D393" s="72"/>
      <c r="E393" s="4"/>
      <c r="F393" s="173"/>
      <c r="G393" s="352" t="str">
        <f>IFERROR(VLOOKUP(Tabla46[[#This Row],[ID RIESGO]],'1. IDENTIFICACION DEL RIESGO'!$AB$27:$AL$38,11,0),"")</f>
        <v/>
      </c>
      <c r="H393" s="173"/>
      <c r="I393" s="173"/>
      <c r="J393" s="173"/>
      <c r="K393" s="173"/>
      <c r="L393" s="175"/>
      <c r="M393" s="175"/>
      <c r="N393" s="173" t="str">
        <f>IF(Tabla46[[#This Row],[ID RIESGO]]="","",IF(Tabla46[[#This Row],[DESCRIPCION DEL CONTROL]]="",0,15))</f>
        <v/>
      </c>
      <c r="O393" s="169" t="str">
        <f>IF(Tabla46[[#This Row],[ID RIESGO]]="","",IF(Tabla46[[#This Row],[RESPONSABLE DEL CONTROL (CARGO)]]="",0,20))</f>
        <v/>
      </c>
      <c r="P393" s="345">
        <f>IF(Tabla46[[#This Row],[PERIODICIDAD DE EJECUCIÓN DEL CONTROL]]="",0,20)</f>
        <v>0</v>
      </c>
      <c r="Q39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3" s="345" t="str">
        <f>IF(ISTEXT(Tabla46[[#This Row],[VALOR EVALUACION DISENO]]),"",IF(Tabla46[[#This Row],[VALOR EVALUACION DISENO]]&gt;96,DATOS!$AV$21,IF(Tabla46[[#This Row],[VALOR EVALUACION DISENO]]&gt;=86,DATOS!$AV$22,DATOS!$AV$23)))</f>
        <v/>
      </c>
      <c r="S393" s="278"/>
      <c r="T393" s="345" t="str">
        <f>IFERROR(VLOOKUP(Tabla46[[#This Row],[% DE CUMPLIMIENTO DE LA EJECUCION DEL CONTROL]],DATOS!$AS$38:$AT$40,2,0),"")</f>
        <v/>
      </c>
      <c r="U393" s="129" t="str">
        <f>IF(Tabla46[[#This Row],[RESULTADO EVALUACIÓN DEL DISEÑO DEL CONTROL]]="","",SUMIFS(DATOS!$AT$49:$AT$57,DATOS!$AR$49:$AR$57,Tabla46[[#This Row],[RESULTADO EVALUACIÓN DEL DISEÑO DEL CONTROL]],DATOS!$AS$49:$AS$57,Tabla46[[#This Row],[RESULTADO EVALUACION DE LA EJECUCION]]))</f>
        <v/>
      </c>
    </row>
    <row r="394" spans="1:21" ht="15" customHeight="1" x14ac:dyDescent="0.25">
      <c r="A394" s="3"/>
      <c r="B394" s="2"/>
      <c r="C394" s="2"/>
      <c r="D394" s="72"/>
      <c r="E394" s="4"/>
      <c r="F394" s="173"/>
      <c r="G394" s="352" t="str">
        <f>IFERROR(VLOOKUP(Tabla46[[#This Row],[ID RIESGO]],'1. IDENTIFICACION DEL RIESGO'!$AB$27:$AL$38,11,0),"")</f>
        <v/>
      </c>
      <c r="H394" s="173"/>
      <c r="I394" s="173"/>
      <c r="J394" s="173"/>
      <c r="K394" s="173"/>
      <c r="L394" s="175"/>
      <c r="M394" s="175"/>
      <c r="N394" s="173" t="str">
        <f>IF(Tabla46[[#This Row],[ID RIESGO]]="","",IF(Tabla46[[#This Row],[DESCRIPCION DEL CONTROL]]="",0,15))</f>
        <v/>
      </c>
      <c r="O394" s="169" t="str">
        <f>IF(Tabla46[[#This Row],[ID RIESGO]]="","",IF(Tabla46[[#This Row],[RESPONSABLE DEL CONTROL (CARGO)]]="",0,20))</f>
        <v/>
      </c>
      <c r="P394" s="345">
        <f>IF(Tabla46[[#This Row],[PERIODICIDAD DE EJECUCIÓN DEL CONTROL]]="",0,20)</f>
        <v>0</v>
      </c>
      <c r="Q39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4" s="345" t="str">
        <f>IF(ISTEXT(Tabla46[[#This Row],[VALOR EVALUACION DISENO]]),"",IF(Tabla46[[#This Row],[VALOR EVALUACION DISENO]]&gt;96,DATOS!$AV$21,IF(Tabla46[[#This Row],[VALOR EVALUACION DISENO]]&gt;=86,DATOS!$AV$22,DATOS!$AV$23)))</f>
        <v/>
      </c>
      <c r="S394" s="278"/>
      <c r="T394" s="345" t="str">
        <f>IFERROR(VLOOKUP(Tabla46[[#This Row],[% DE CUMPLIMIENTO DE LA EJECUCION DEL CONTROL]],DATOS!$AS$38:$AT$40,2,0),"")</f>
        <v/>
      </c>
      <c r="U394" s="129" t="str">
        <f>IF(Tabla46[[#This Row],[RESULTADO EVALUACIÓN DEL DISEÑO DEL CONTROL]]="","",SUMIFS(DATOS!$AT$49:$AT$57,DATOS!$AR$49:$AR$57,Tabla46[[#This Row],[RESULTADO EVALUACIÓN DEL DISEÑO DEL CONTROL]],DATOS!$AS$49:$AS$57,Tabla46[[#This Row],[RESULTADO EVALUACION DE LA EJECUCION]]))</f>
        <v/>
      </c>
    </row>
    <row r="395" spans="1:21" ht="15" customHeight="1" x14ac:dyDescent="0.25">
      <c r="A395" s="3"/>
      <c r="B395" s="2"/>
      <c r="C395" s="2"/>
      <c r="D395" s="72"/>
      <c r="E395" s="4"/>
      <c r="F395" s="173"/>
      <c r="G395" s="352" t="str">
        <f>IFERROR(VLOOKUP(Tabla46[[#This Row],[ID RIESGO]],'1. IDENTIFICACION DEL RIESGO'!$AB$27:$AL$38,11,0),"")</f>
        <v/>
      </c>
      <c r="H395" s="173"/>
      <c r="I395" s="173"/>
      <c r="J395" s="173"/>
      <c r="K395" s="173"/>
      <c r="L395" s="175"/>
      <c r="M395" s="175"/>
      <c r="N395" s="173" t="str">
        <f>IF(Tabla46[[#This Row],[ID RIESGO]]="","",IF(Tabla46[[#This Row],[DESCRIPCION DEL CONTROL]]="",0,15))</f>
        <v/>
      </c>
      <c r="O395" s="169" t="str">
        <f>IF(Tabla46[[#This Row],[ID RIESGO]]="","",IF(Tabla46[[#This Row],[RESPONSABLE DEL CONTROL (CARGO)]]="",0,20))</f>
        <v/>
      </c>
      <c r="P395" s="345">
        <f>IF(Tabla46[[#This Row],[PERIODICIDAD DE EJECUCIÓN DEL CONTROL]]="",0,20)</f>
        <v>0</v>
      </c>
      <c r="Q39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5" s="345" t="str">
        <f>IF(ISTEXT(Tabla46[[#This Row],[VALOR EVALUACION DISENO]]),"",IF(Tabla46[[#This Row],[VALOR EVALUACION DISENO]]&gt;96,DATOS!$AV$21,IF(Tabla46[[#This Row],[VALOR EVALUACION DISENO]]&gt;=86,DATOS!$AV$22,DATOS!$AV$23)))</f>
        <v/>
      </c>
      <c r="S395" s="278"/>
      <c r="T395" s="345" t="str">
        <f>IFERROR(VLOOKUP(Tabla46[[#This Row],[% DE CUMPLIMIENTO DE LA EJECUCION DEL CONTROL]],DATOS!$AS$38:$AT$40,2,0),"")</f>
        <v/>
      </c>
      <c r="U395" s="129" t="str">
        <f>IF(Tabla46[[#This Row],[RESULTADO EVALUACIÓN DEL DISEÑO DEL CONTROL]]="","",SUMIFS(DATOS!$AT$49:$AT$57,DATOS!$AR$49:$AR$57,Tabla46[[#This Row],[RESULTADO EVALUACIÓN DEL DISEÑO DEL CONTROL]],DATOS!$AS$49:$AS$57,Tabla46[[#This Row],[RESULTADO EVALUACION DE LA EJECUCION]]))</f>
        <v/>
      </c>
    </row>
    <row r="396" spans="1:21" ht="15" customHeight="1" x14ac:dyDescent="0.25">
      <c r="A396" s="3"/>
      <c r="B396" s="2"/>
      <c r="C396" s="2"/>
      <c r="D396" s="72"/>
      <c r="E396" s="4"/>
      <c r="F396" s="173"/>
      <c r="G396" s="352" t="str">
        <f>IFERROR(VLOOKUP(Tabla46[[#This Row],[ID RIESGO]],'1. IDENTIFICACION DEL RIESGO'!$AB$27:$AL$38,11,0),"")</f>
        <v/>
      </c>
      <c r="H396" s="173"/>
      <c r="I396" s="173"/>
      <c r="J396" s="173"/>
      <c r="K396" s="173"/>
      <c r="L396" s="175"/>
      <c r="M396" s="175"/>
      <c r="N396" s="173" t="str">
        <f>IF(Tabla46[[#This Row],[ID RIESGO]]="","",IF(Tabla46[[#This Row],[DESCRIPCION DEL CONTROL]]="",0,15))</f>
        <v/>
      </c>
      <c r="O396" s="169" t="str">
        <f>IF(Tabla46[[#This Row],[ID RIESGO]]="","",IF(Tabla46[[#This Row],[RESPONSABLE DEL CONTROL (CARGO)]]="",0,20))</f>
        <v/>
      </c>
      <c r="P396" s="345">
        <f>IF(Tabla46[[#This Row],[PERIODICIDAD DE EJECUCIÓN DEL CONTROL]]="",0,20)</f>
        <v>0</v>
      </c>
      <c r="Q39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6" s="345" t="str">
        <f>IF(ISTEXT(Tabla46[[#This Row],[VALOR EVALUACION DISENO]]),"",IF(Tabla46[[#This Row],[VALOR EVALUACION DISENO]]&gt;96,DATOS!$AV$21,IF(Tabla46[[#This Row],[VALOR EVALUACION DISENO]]&gt;=86,DATOS!$AV$22,DATOS!$AV$23)))</f>
        <v/>
      </c>
      <c r="S396" s="278"/>
      <c r="T396" s="345" t="str">
        <f>IFERROR(VLOOKUP(Tabla46[[#This Row],[% DE CUMPLIMIENTO DE LA EJECUCION DEL CONTROL]],DATOS!$AS$38:$AT$40,2,0),"")</f>
        <v/>
      </c>
      <c r="U396" s="129" t="str">
        <f>IF(Tabla46[[#This Row],[RESULTADO EVALUACIÓN DEL DISEÑO DEL CONTROL]]="","",SUMIFS(DATOS!$AT$49:$AT$57,DATOS!$AR$49:$AR$57,Tabla46[[#This Row],[RESULTADO EVALUACIÓN DEL DISEÑO DEL CONTROL]],DATOS!$AS$49:$AS$57,Tabla46[[#This Row],[RESULTADO EVALUACION DE LA EJECUCION]]))</f>
        <v/>
      </c>
    </row>
    <row r="397" spans="1:21" ht="15" customHeight="1" x14ac:dyDescent="0.25">
      <c r="A397" s="3"/>
      <c r="B397" s="2"/>
      <c r="C397" s="2"/>
      <c r="D397" s="72"/>
      <c r="E397" s="4"/>
      <c r="F397" s="173"/>
      <c r="G397" s="352" t="str">
        <f>IFERROR(VLOOKUP(Tabla46[[#This Row],[ID RIESGO]],'1. IDENTIFICACION DEL RIESGO'!$AB$27:$AL$38,11,0),"")</f>
        <v/>
      </c>
      <c r="H397" s="173"/>
      <c r="I397" s="173"/>
      <c r="J397" s="173"/>
      <c r="K397" s="173"/>
      <c r="L397" s="175"/>
      <c r="M397" s="175"/>
      <c r="N397" s="173" t="str">
        <f>IF(Tabla46[[#This Row],[ID RIESGO]]="","",IF(Tabla46[[#This Row],[DESCRIPCION DEL CONTROL]]="",0,15))</f>
        <v/>
      </c>
      <c r="O397" s="169" t="str">
        <f>IF(Tabla46[[#This Row],[ID RIESGO]]="","",IF(Tabla46[[#This Row],[RESPONSABLE DEL CONTROL (CARGO)]]="",0,20))</f>
        <v/>
      </c>
      <c r="P397" s="345">
        <f>IF(Tabla46[[#This Row],[PERIODICIDAD DE EJECUCIÓN DEL CONTROL]]="",0,20)</f>
        <v>0</v>
      </c>
      <c r="Q39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7" s="345" t="str">
        <f>IF(ISTEXT(Tabla46[[#This Row],[VALOR EVALUACION DISENO]]),"",IF(Tabla46[[#This Row],[VALOR EVALUACION DISENO]]&gt;96,DATOS!$AV$21,IF(Tabla46[[#This Row],[VALOR EVALUACION DISENO]]&gt;=86,DATOS!$AV$22,DATOS!$AV$23)))</f>
        <v/>
      </c>
      <c r="S397" s="278"/>
      <c r="T397" s="345" t="str">
        <f>IFERROR(VLOOKUP(Tabla46[[#This Row],[% DE CUMPLIMIENTO DE LA EJECUCION DEL CONTROL]],DATOS!$AS$38:$AT$40,2,0),"")</f>
        <v/>
      </c>
      <c r="U397" s="129" t="str">
        <f>IF(Tabla46[[#This Row],[RESULTADO EVALUACIÓN DEL DISEÑO DEL CONTROL]]="","",SUMIFS(DATOS!$AT$49:$AT$57,DATOS!$AR$49:$AR$57,Tabla46[[#This Row],[RESULTADO EVALUACIÓN DEL DISEÑO DEL CONTROL]],DATOS!$AS$49:$AS$57,Tabla46[[#This Row],[RESULTADO EVALUACION DE LA EJECUCION]]))</f>
        <v/>
      </c>
    </row>
    <row r="398" spans="1:21" ht="15" customHeight="1" x14ac:dyDescent="0.25">
      <c r="A398" s="3"/>
      <c r="B398" s="2"/>
      <c r="C398" s="2"/>
      <c r="D398" s="72"/>
      <c r="E398" s="4"/>
      <c r="F398" s="173"/>
      <c r="G398" s="352" t="str">
        <f>IFERROR(VLOOKUP(Tabla46[[#This Row],[ID RIESGO]],'1. IDENTIFICACION DEL RIESGO'!$AB$27:$AL$38,11,0),"")</f>
        <v/>
      </c>
      <c r="H398" s="173"/>
      <c r="I398" s="173"/>
      <c r="J398" s="173"/>
      <c r="K398" s="173"/>
      <c r="L398" s="175"/>
      <c r="M398" s="175"/>
      <c r="N398" s="173" t="str">
        <f>IF(Tabla46[[#This Row],[ID RIESGO]]="","",IF(Tabla46[[#This Row],[DESCRIPCION DEL CONTROL]]="",0,15))</f>
        <v/>
      </c>
      <c r="O398" s="169" t="str">
        <f>IF(Tabla46[[#This Row],[ID RIESGO]]="","",IF(Tabla46[[#This Row],[RESPONSABLE DEL CONTROL (CARGO)]]="",0,20))</f>
        <v/>
      </c>
      <c r="P398" s="345">
        <f>IF(Tabla46[[#This Row],[PERIODICIDAD DE EJECUCIÓN DEL CONTROL]]="",0,20)</f>
        <v>0</v>
      </c>
      <c r="Q39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8" s="345" t="str">
        <f>IF(ISTEXT(Tabla46[[#This Row],[VALOR EVALUACION DISENO]]),"",IF(Tabla46[[#This Row],[VALOR EVALUACION DISENO]]&gt;96,DATOS!$AV$21,IF(Tabla46[[#This Row],[VALOR EVALUACION DISENO]]&gt;=86,DATOS!$AV$22,DATOS!$AV$23)))</f>
        <v/>
      </c>
      <c r="S398" s="278"/>
      <c r="T398" s="345" t="str">
        <f>IFERROR(VLOOKUP(Tabla46[[#This Row],[% DE CUMPLIMIENTO DE LA EJECUCION DEL CONTROL]],DATOS!$AS$38:$AT$40,2,0),"")</f>
        <v/>
      </c>
      <c r="U398" s="129" t="str">
        <f>IF(Tabla46[[#This Row],[RESULTADO EVALUACIÓN DEL DISEÑO DEL CONTROL]]="","",SUMIFS(DATOS!$AT$49:$AT$57,DATOS!$AR$49:$AR$57,Tabla46[[#This Row],[RESULTADO EVALUACIÓN DEL DISEÑO DEL CONTROL]],DATOS!$AS$49:$AS$57,Tabla46[[#This Row],[RESULTADO EVALUACION DE LA EJECUCION]]))</f>
        <v/>
      </c>
    </row>
    <row r="399" spans="1:21" ht="15" customHeight="1" x14ac:dyDescent="0.25">
      <c r="A399" s="3"/>
      <c r="B399" s="2"/>
      <c r="C399" s="2"/>
      <c r="D399" s="72"/>
      <c r="E399" s="4"/>
      <c r="F399" s="173"/>
      <c r="G399" s="352" t="str">
        <f>IFERROR(VLOOKUP(Tabla46[[#This Row],[ID RIESGO]],'1. IDENTIFICACION DEL RIESGO'!$AB$27:$AL$38,11,0),"")</f>
        <v/>
      </c>
      <c r="H399" s="173"/>
      <c r="I399" s="173"/>
      <c r="J399" s="173"/>
      <c r="K399" s="173"/>
      <c r="L399" s="175"/>
      <c r="M399" s="175"/>
      <c r="N399" s="173" t="str">
        <f>IF(Tabla46[[#This Row],[ID RIESGO]]="","",IF(Tabla46[[#This Row],[DESCRIPCION DEL CONTROL]]="",0,15))</f>
        <v/>
      </c>
      <c r="O399" s="169" t="str">
        <f>IF(Tabla46[[#This Row],[ID RIESGO]]="","",IF(Tabla46[[#This Row],[RESPONSABLE DEL CONTROL (CARGO)]]="",0,20))</f>
        <v/>
      </c>
      <c r="P399" s="345">
        <f>IF(Tabla46[[#This Row],[PERIODICIDAD DE EJECUCIÓN DEL CONTROL]]="",0,20)</f>
        <v>0</v>
      </c>
      <c r="Q39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9" s="345" t="str">
        <f>IF(ISTEXT(Tabla46[[#This Row],[VALOR EVALUACION DISENO]]),"",IF(Tabla46[[#This Row],[VALOR EVALUACION DISENO]]&gt;96,DATOS!$AV$21,IF(Tabla46[[#This Row],[VALOR EVALUACION DISENO]]&gt;=86,DATOS!$AV$22,DATOS!$AV$23)))</f>
        <v/>
      </c>
      <c r="S399" s="278"/>
      <c r="T399" s="345" t="str">
        <f>IFERROR(VLOOKUP(Tabla46[[#This Row],[% DE CUMPLIMIENTO DE LA EJECUCION DEL CONTROL]],DATOS!$AS$38:$AT$40,2,0),"")</f>
        <v/>
      </c>
      <c r="U399" s="129" t="str">
        <f>IF(Tabla46[[#This Row],[RESULTADO EVALUACIÓN DEL DISEÑO DEL CONTROL]]="","",SUMIFS(DATOS!$AT$49:$AT$57,DATOS!$AR$49:$AR$57,Tabla46[[#This Row],[RESULTADO EVALUACIÓN DEL DISEÑO DEL CONTROL]],DATOS!$AS$49:$AS$57,Tabla46[[#This Row],[RESULTADO EVALUACION DE LA EJECUCION]]))</f>
        <v/>
      </c>
    </row>
    <row r="400" spans="1:21" ht="15" customHeight="1" x14ac:dyDescent="0.25">
      <c r="A400" s="3"/>
      <c r="B400" s="2"/>
      <c r="C400" s="2"/>
      <c r="D400" s="72"/>
      <c r="E400" s="4"/>
      <c r="F400" s="173"/>
      <c r="G400" s="352" t="str">
        <f>IFERROR(VLOOKUP(Tabla46[[#This Row],[ID RIESGO]],'1. IDENTIFICACION DEL RIESGO'!$AB$27:$AL$38,11,0),"")</f>
        <v/>
      </c>
      <c r="H400" s="173"/>
      <c r="I400" s="173"/>
      <c r="J400" s="173"/>
      <c r="K400" s="173"/>
      <c r="L400" s="175"/>
      <c r="M400" s="175"/>
      <c r="N400" s="173" t="str">
        <f>IF(Tabla46[[#This Row],[ID RIESGO]]="","",IF(Tabla46[[#This Row],[DESCRIPCION DEL CONTROL]]="",0,15))</f>
        <v/>
      </c>
      <c r="O400" s="169" t="str">
        <f>IF(Tabla46[[#This Row],[ID RIESGO]]="","",IF(Tabla46[[#This Row],[RESPONSABLE DEL CONTROL (CARGO)]]="",0,20))</f>
        <v/>
      </c>
      <c r="P400" s="345">
        <f>IF(Tabla46[[#This Row],[PERIODICIDAD DE EJECUCIÓN DEL CONTROL]]="",0,20)</f>
        <v>0</v>
      </c>
      <c r="Q40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0" s="345" t="str">
        <f>IF(ISTEXT(Tabla46[[#This Row],[VALOR EVALUACION DISENO]]),"",IF(Tabla46[[#This Row],[VALOR EVALUACION DISENO]]&gt;96,DATOS!$AV$21,IF(Tabla46[[#This Row],[VALOR EVALUACION DISENO]]&gt;=86,DATOS!$AV$22,DATOS!$AV$23)))</f>
        <v/>
      </c>
      <c r="S400" s="278"/>
      <c r="T400" s="345" t="str">
        <f>IFERROR(VLOOKUP(Tabla46[[#This Row],[% DE CUMPLIMIENTO DE LA EJECUCION DEL CONTROL]],DATOS!$AS$38:$AT$40,2,0),"")</f>
        <v/>
      </c>
      <c r="U400" s="129" t="str">
        <f>IF(Tabla46[[#This Row],[RESULTADO EVALUACIÓN DEL DISEÑO DEL CONTROL]]="","",SUMIFS(DATOS!$AT$49:$AT$57,DATOS!$AR$49:$AR$57,Tabla46[[#This Row],[RESULTADO EVALUACIÓN DEL DISEÑO DEL CONTROL]],DATOS!$AS$49:$AS$57,Tabla46[[#This Row],[RESULTADO EVALUACION DE LA EJECUCION]]))</f>
        <v/>
      </c>
    </row>
    <row r="401" spans="1:21" ht="15" customHeight="1" x14ac:dyDescent="0.25">
      <c r="A401" s="3"/>
      <c r="B401" s="2"/>
      <c r="C401" s="2"/>
      <c r="D401" s="72"/>
      <c r="E401" s="4"/>
      <c r="F401" s="173"/>
      <c r="G401" s="352" t="str">
        <f>IFERROR(VLOOKUP(Tabla46[[#This Row],[ID RIESGO]],'1. IDENTIFICACION DEL RIESGO'!$AB$27:$AL$38,11,0),"")</f>
        <v/>
      </c>
      <c r="H401" s="173"/>
      <c r="I401" s="173"/>
      <c r="J401" s="173"/>
      <c r="K401" s="173"/>
      <c r="L401" s="175"/>
      <c r="M401" s="175"/>
      <c r="N401" s="173" t="str">
        <f>IF(Tabla46[[#This Row],[ID RIESGO]]="","",IF(Tabla46[[#This Row],[DESCRIPCION DEL CONTROL]]="",0,15))</f>
        <v/>
      </c>
      <c r="O401" s="169" t="str">
        <f>IF(Tabla46[[#This Row],[ID RIESGO]]="","",IF(Tabla46[[#This Row],[RESPONSABLE DEL CONTROL (CARGO)]]="",0,20))</f>
        <v/>
      </c>
      <c r="P401" s="345">
        <f>IF(Tabla46[[#This Row],[PERIODICIDAD DE EJECUCIÓN DEL CONTROL]]="",0,20)</f>
        <v>0</v>
      </c>
      <c r="Q40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1" s="345" t="str">
        <f>IF(ISTEXT(Tabla46[[#This Row],[VALOR EVALUACION DISENO]]),"",IF(Tabla46[[#This Row],[VALOR EVALUACION DISENO]]&gt;96,DATOS!$AV$21,IF(Tabla46[[#This Row],[VALOR EVALUACION DISENO]]&gt;=86,DATOS!$AV$22,DATOS!$AV$23)))</f>
        <v/>
      </c>
      <c r="S401" s="278"/>
      <c r="T401" s="345" t="str">
        <f>IFERROR(VLOOKUP(Tabla46[[#This Row],[% DE CUMPLIMIENTO DE LA EJECUCION DEL CONTROL]],DATOS!$AS$38:$AT$40,2,0),"")</f>
        <v/>
      </c>
      <c r="U401" s="129" t="str">
        <f>IF(Tabla46[[#This Row],[RESULTADO EVALUACIÓN DEL DISEÑO DEL CONTROL]]="","",SUMIFS(DATOS!$AT$49:$AT$57,DATOS!$AR$49:$AR$57,Tabla46[[#This Row],[RESULTADO EVALUACIÓN DEL DISEÑO DEL CONTROL]],DATOS!$AS$49:$AS$57,Tabla46[[#This Row],[RESULTADO EVALUACION DE LA EJECUCION]]))</f>
        <v/>
      </c>
    </row>
    <row r="402" spans="1:21" ht="15" customHeight="1" x14ac:dyDescent="0.25">
      <c r="A402" s="3"/>
      <c r="B402" s="2"/>
      <c r="C402" s="2"/>
      <c r="D402" s="72"/>
      <c r="E402" s="4"/>
      <c r="F402" s="173"/>
      <c r="G402" s="352" t="str">
        <f>IFERROR(VLOOKUP(Tabla46[[#This Row],[ID RIESGO]],'1. IDENTIFICACION DEL RIESGO'!$AB$27:$AL$38,11,0),"")</f>
        <v/>
      </c>
      <c r="H402" s="173"/>
      <c r="I402" s="173"/>
      <c r="J402" s="173"/>
      <c r="K402" s="173"/>
      <c r="L402" s="175"/>
      <c r="M402" s="175"/>
      <c r="N402" s="173" t="str">
        <f>IF(Tabla46[[#This Row],[ID RIESGO]]="","",IF(Tabla46[[#This Row],[DESCRIPCION DEL CONTROL]]="",0,15))</f>
        <v/>
      </c>
      <c r="O402" s="169" t="str">
        <f>IF(Tabla46[[#This Row],[ID RIESGO]]="","",IF(Tabla46[[#This Row],[RESPONSABLE DEL CONTROL (CARGO)]]="",0,20))</f>
        <v/>
      </c>
      <c r="P402" s="345">
        <f>IF(Tabla46[[#This Row],[PERIODICIDAD DE EJECUCIÓN DEL CONTROL]]="",0,20)</f>
        <v>0</v>
      </c>
      <c r="Q40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2" s="345" t="str">
        <f>IF(ISTEXT(Tabla46[[#This Row],[VALOR EVALUACION DISENO]]),"",IF(Tabla46[[#This Row],[VALOR EVALUACION DISENO]]&gt;96,DATOS!$AV$21,IF(Tabla46[[#This Row],[VALOR EVALUACION DISENO]]&gt;=86,DATOS!$AV$22,DATOS!$AV$23)))</f>
        <v/>
      </c>
      <c r="S402" s="278"/>
      <c r="T402" s="345" t="str">
        <f>IFERROR(VLOOKUP(Tabla46[[#This Row],[% DE CUMPLIMIENTO DE LA EJECUCION DEL CONTROL]],DATOS!$AS$38:$AT$40,2,0),"")</f>
        <v/>
      </c>
      <c r="U402" s="129" t="str">
        <f>IF(Tabla46[[#This Row],[RESULTADO EVALUACIÓN DEL DISEÑO DEL CONTROL]]="","",SUMIFS(DATOS!$AT$49:$AT$57,DATOS!$AR$49:$AR$57,Tabla46[[#This Row],[RESULTADO EVALUACIÓN DEL DISEÑO DEL CONTROL]],DATOS!$AS$49:$AS$57,Tabla46[[#This Row],[RESULTADO EVALUACION DE LA EJECUCION]]))</f>
        <v/>
      </c>
    </row>
    <row r="403" spans="1:21" ht="15" customHeight="1" x14ac:dyDescent="0.25">
      <c r="A403" s="3"/>
      <c r="B403" s="2"/>
      <c r="C403" s="2"/>
      <c r="D403" s="72"/>
      <c r="E403" s="4"/>
      <c r="F403" s="173"/>
      <c r="G403" s="352" t="str">
        <f>IFERROR(VLOOKUP(Tabla46[[#This Row],[ID RIESGO]],'1. IDENTIFICACION DEL RIESGO'!$AB$27:$AL$38,11,0),"")</f>
        <v/>
      </c>
      <c r="H403" s="173"/>
      <c r="I403" s="173"/>
      <c r="J403" s="173"/>
      <c r="K403" s="173"/>
      <c r="L403" s="175"/>
      <c r="M403" s="175"/>
      <c r="N403" s="173" t="str">
        <f>IF(Tabla46[[#This Row],[ID RIESGO]]="","",IF(Tabla46[[#This Row],[DESCRIPCION DEL CONTROL]]="",0,15))</f>
        <v/>
      </c>
      <c r="O403" s="169" t="str">
        <f>IF(Tabla46[[#This Row],[ID RIESGO]]="","",IF(Tabla46[[#This Row],[RESPONSABLE DEL CONTROL (CARGO)]]="",0,20))</f>
        <v/>
      </c>
      <c r="P403" s="345">
        <f>IF(Tabla46[[#This Row],[PERIODICIDAD DE EJECUCIÓN DEL CONTROL]]="",0,20)</f>
        <v>0</v>
      </c>
      <c r="Q40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3" s="345" t="str">
        <f>IF(ISTEXT(Tabla46[[#This Row],[VALOR EVALUACION DISENO]]),"",IF(Tabla46[[#This Row],[VALOR EVALUACION DISENO]]&gt;96,DATOS!$AV$21,IF(Tabla46[[#This Row],[VALOR EVALUACION DISENO]]&gt;=86,DATOS!$AV$22,DATOS!$AV$23)))</f>
        <v/>
      </c>
      <c r="S403" s="278"/>
      <c r="T403" s="345" t="str">
        <f>IFERROR(VLOOKUP(Tabla46[[#This Row],[% DE CUMPLIMIENTO DE LA EJECUCION DEL CONTROL]],DATOS!$AS$38:$AT$40,2,0),"")</f>
        <v/>
      </c>
      <c r="U403" s="129" t="str">
        <f>IF(Tabla46[[#This Row],[RESULTADO EVALUACIÓN DEL DISEÑO DEL CONTROL]]="","",SUMIFS(DATOS!$AT$49:$AT$57,DATOS!$AR$49:$AR$57,Tabla46[[#This Row],[RESULTADO EVALUACIÓN DEL DISEÑO DEL CONTROL]],DATOS!$AS$49:$AS$57,Tabla46[[#This Row],[RESULTADO EVALUACION DE LA EJECUCION]]))</f>
        <v/>
      </c>
    </row>
    <row r="404" spans="1:21" ht="15" customHeight="1" x14ac:dyDescent="0.25">
      <c r="A404" s="3"/>
      <c r="B404" s="2"/>
      <c r="C404" s="2"/>
      <c r="D404" s="72"/>
      <c r="E404" s="4"/>
      <c r="F404" s="173"/>
      <c r="G404" s="352" t="str">
        <f>IFERROR(VLOOKUP(Tabla46[[#This Row],[ID RIESGO]],'1. IDENTIFICACION DEL RIESGO'!$AB$27:$AL$38,11,0),"")</f>
        <v/>
      </c>
      <c r="H404" s="173"/>
      <c r="I404" s="173"/>
      <c r="J404" s="173"/>
      <c r="K404" s="173"/>
      <c r="L404" s="175"/>
      <c r="M404" s="175"/>
      <c r="N404" s="173" t="str">
        <f>IF(Tabla46[[#This Row],[ID RIESGO]]="","",IF(Tabla46[[#This Row],[DESCRIPCION DEL CONTROL]]="",0,15))</f>
        <v/>
      </c>
      <c r="O404" s="169" t="str">
        <f>IF(Tabla46[[#This Row],[ID RIESGO]]="","",IF(Tabla46[[#This Row],[RESPONSABLE DEL CONTROL (CARGO)]]="",0,20))</f>
        <v/>
      </c>
      <c r="P404" s="345">
        <f>IF(Tabla46[[#This Row],[PERIODICIDAD DE EJECUCIÓN DEL CONTROL]]="",0,20)</f>
        <v>0</v>
      </c>
      <c r="Q40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4" s="345" t="str">
        <f>IF(ISTEXT(Tabla46[[#This Row],[VALOR EVALUACION DISENO]]),"",IF(Tabla46[[#This Row],[VALOR EVALUACION DISENO]]&gt;96,DATOS!$AV$21,IF(Tabla46[[#This Row],[VALOR EVALUACION DISENO]]&gt;=86,DATOS!$AV$22,DATOS!$AV$23)))</f>
        <v/>
      </c>
      <c r="S404" s="278"/>
      <c r="T404" s="345" t="str">
        <f>IFERROR(VLOOKUP(Tabla46[[#This Row],[% DE CUMPLIMIENTO DE LA EJECUCION DEL CONTROL]],DATOS!$AS$38:$AT$40,2,0),"")</f>
        <v/>
      </c>
      <c r="U404" s="129" t="str">
        <f>IF(Tabla46[[#This Row],[RESULTADO EVALUACIÓN DEL DISEÑO DEL CONTROL]]="","",SUMIFS(DATOS!$AT$49:$AT$57,DATOS!$AR$49:$AR$57,Tabla46[[#This Row],[RESULTADO EVALUACIÓN DEL DISEÑO DEL CONTROL]],DATOS!$AS$49:$AS$57,Tabla46[[#This Row],[RESULTADO EVALUACION DE LA EJECUCION]]))</f>
        <v/>
      </c>
    </row>
    <row r="405" spans="1:21" ht="15" customHeight="1" x14ac:dyDescent="0.25">
      <c r="A405" s="3"/>
      <c r="B405" s="2"/>
      <c r="C405" s="2"/>
      <c r="D405" s="72"/>
      <c r="E405" s="4"/>
      <c r="F405" s="173"/>
      <c r="G405" s="352" t="str">
        <f>IFERROR(VLOOKUP(Tabla46[[#This Row],[ID RIESGO]],'1. IDENTIFICACION DEL RIESGO'!$AB$27:$AL$38,11,0),"")</f>
        <v/>
      </c>
      <c r="H405" s="173"/>
      <c r="I405" s="173"/>
      <c r="J405" s="173"/>
      <c r="K405" s="173"/>
      <c r="L405" s="175"/>
      <c r="M405" s="175"/>
      <c r="N405" s="173" t="str">
        <f>IF(Tabla46[[#This Row],[ID RIESGO]]="","",IF(Tabla46[[#This Row],[DESCRIPCION DEL CONTROL]]="",0,15))</f>
        <v/>
      </c>
      <c r="O405" s="169" t="str">
        <f>IF(Tabla46[[#This Row],[ID RIESGO]]="","",IF(Tabla46[[#This Row],[RESPONSABLE DEL CONTROL (CARGO)]]="",0,20))</f>
        <v/>
      </c>
      <c r="P405" s="345">
        <f>IF(Tabla46[[#This Row],[PERIODICIDAD DE EJECUCIÓN DEL CONTROL]]="",0,20)</f>
        <v>0</v>
      </c>
      <c r="Q40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5" s="345" t="str">
        <f>IF(ISTEXT(Tabla46[[#This Row],[VALOR EVALUACION DISENO]]),"",IF(Tabla46[[#This Row],[VALOR EVALUACION DISENO]]&gt;96,DATOS!$AV$21,IF(Tabla46[[#This Row],[VALOR EVALUACION DISENO]]&gt;=86,DATOS!$AV$22,DATOS!$AV$23)))</f>
        <v/>
      </c>
      <c r="S405" s="278"/>
      <c r="T405" s="345" t="str">
        <f>IFERROR(VLOOKUP(Tabla46[[#This Row],[% DE CUMPLIMIENTO DE LA EJECUCION DEL CONTROL]],DATOS!$AS$38:$AT$40,2,0),"")</f>
        <v/>
      </c>
      <c r="U405" s="129" t="str">
        <f>IF(Tabla46[[#This Row],[RESULTADO EVALUACIÓN DEL DISEÑO DEL CONTROL]]="","",SUMIFS(DATOS!$AT$49:$AT$57,DATOS!$AR$49:$AR$57,Tabla46[[#This Row],[RESULTADO EVALUACIÓN DEL DISEÑO DEL CONTROL]],DATOS!$AS$49:$AS$57,Tabla46[[#This Row],[RESULTADO EVALUACION DE LA EJECUCION]]))</f>
        <v/>
      </c>
    </row>
    <row r="406" spans="1:21" ht="15" customHeight="1" x14ac:dyDescent="0.25">
      <c r="A406" s="3"/>
      <c r="B406" s="2"/>
      <c r="C406" s="2"/>
      <c r="D406" s="72"/>
      <c r="E406" s="4"/>
      <c r="F406" s="173"/>
      <c r="G406" s="352" t="str">
        <f>IFERROR(VLOOKUP(Tabla46[[#This Row],[ID RIESGO]],'1. IDENTIFICACION DEL RIESGO'!$AB$27:$AL$38,11,0),"")</f>
        <v/>
      </c>
      <c r="H406" s="173"/>
      <c r="I406" s="173"/>
      <c r="J406" s="173"/>
      <c r="K406" s="173"/>
      <c r="L406" s="175"/>
      <c r="M406" s="175"/>
      <c r="N406" s="173" t="str">
        <f>IF(Tabla46[[#This Row],[ID RIESGO]]="","",IF(Tabla46[[#This Row],[DESCRIPCION DEL CONTROL]]="",0,15))</f>
        <v/>
      </c>
      <c r="O406" s="169" t="str">
        <f>IF(Tabla46[[#This Row],[ID RIESGO]]="","",IF(Tabla46[[#This Row],[RESPONSABLE DEL CONTROL (CARGO)]]="",0,20))</f>
        <v/>
      </c>
      <c r="P406" s="345">
        <f>IF(Tabla46[[#This Row],[PERIODICIDAD DE EJECUCIÓN DEL CONTROL]]="",0,20)</f>
        <v>0</v>
      </c>
      <c r="Q40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6" s="345" t="str">
        <f>IF(ISTEXT(Tabla46[[#This Row],[VALOR EVALUACION DISENO]]),"",IF(Tabla46[[#This Row],[VALOR EVALUACION DISENO]]&gt;96,DATOS!$AV$21,IF(Tabla46[[#This Row],[VALOR EVALUACION DISENO]]&gt;=86,DATOS!$AV$22,DATOS!$AV$23)))</f>
        <v/>
      </c>
      <c r="S406" s="278"/>
      <c r="T406" s="345" t="str">
        <f>IFERROR(VLOOKUP(Tabla46[[#This Row],[% DE CUMPLIMIENTO DE LA EJECUCION DEL CONTROL]],DATOS!$AS$38:$AT$40,2,0),"")</f>
        <v/>
      </c>
      <c r="U406" s="129" t="str">
        <f>IF(Tabla46[[#This Row],[RESULTADO EVALUACIÓN DEL DISEÑO DEL CONTROL]]="","",SUMIFS(DATOS!$AT$49:$AT$57,DATOS!$AR$49:$AR$57,Tabla46[[#This Row],[RESULTADO EVALUACIÓN DEL DISEÑO DEL CONTROL]],DATOS!$AS$49:$AS$57,Tabla46[[#This Row],[RESULTADO EVALUACION DE LA EJECUCION]]))</f>
        <v/>
      </c>
    </row>
    <row r="407" spans="1:21" ht="15" customHeight="1" x14ac:dyDescent="0.25">
      <c r="A407" s="3"/>
      <c r="B407" s="2"/>
      <c r="C407" s="2"/>
      <c r="D407" s="72"/>
      <c r="E407" s="4"/>
      <c r="F407" s="173"/>
      <c r="G407" s="352" t="str">
        <f>IFERROR(VLOOKUP(Tabla46[[#This Row],[ID RIESGO]],'1. IDENTIFICACION DEL RIESGO'!$AB$27:$AL$38,11,0),"")</f>
        <v/>
      </c>
      <c r="H407" s="173"/>
      <c r="I407" s="173"/>
      <c r="J407" s="173"/>
      <c r="K407" s="173"/>
      <c r="L407" s="175"/>
      <c r="M407" s="175"/>
      <c r="N407" s="173" t="str">
        <f>IF(Tabla46[[#This Row],[ID RIESGO]]="","",IF(Tabla46[[#This Row],[DESCRIPCION DEL CONTROL]]="",0,15))</f>
        <v/>
      </c>
      <c r="O407" s="169" t="str">
        <f>IF(Tabla46[[#This Row],[ID RIESGO]]="","",IF(Tabla46[[#This Row],[RESPONSABLE DEL CONTROL (CARGO)]]="",0,20))</f>
        <v/>
      </c>
      <c r="P407" s="345">
        <f>IF(Tabla46[[#This Row],[PERIODICIDAD DE EJECUCIÓN DEL CONTROL]]="",0,20)</f>
        <v>0</v>
      </c>
      <c r="Q40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7" s="345" t="str">
        <f>IF(ISTEXT(Tabla46[[#This Row],[VALOR EVALUACION DISENO]]),"",IF(Tabla46[[#This Row],[VALOR EVALUACION DISENO]]&gt;96,DATOS!$AV$21,IF(Tabla46[[#This Row],[VALOR EVALUACION DISENO]]&gt;=86,DATOS!$AV$22,DATOS!$AV$23)))</f>
        <v/>
      </c>
      <c r="S407" s="278"/>
      <c r="T407" s="345" t="str">
        <f>IFERROR(VLOOKUP(Tabla46[[#This Row],[% DE CUMPLIMIENTO DE LA EJECUCION DEL CONTROL]],DATOS!$AS$38:$AT$40,2,0),"")</f>
        <v/>
      </c>
      <c r="U407" s="129" t="str">
        <f>IF(Tabla46[[#This Row],[RESULTADO EVALUACIÓN DEL DISEÑO DEL CONTROL]]="","",SUMIFS(DATOS!$AT$49:$AT$57,DATOS!$AR$49:$AR$57,Tabla46[[#This Row],[RESULTADO EVALUACIÓN DEL DISEÑO DEL CONTROL]],DATOS!$AS$49:$AS$57,Tabla46[[#This Row],[RESULTADO EVALUACION DE LA EJECUCION]]))</f>
        <v/>
      </c>
    </row>
    <row r="408" spans="1:21" ht="15" customHeight="1" x14ac:dyDescent="0.25">
      <c r="A408" s="3"/>
      <c r="B408" s="2"/>
      <c r="C408" s="2"/>
      <c r="D408" s="72"/>
      <c r="E408" s="4"/>
      <c r="F408" s="173"/>
      <c r="G408" s="352" t="str">
        <f>IFERROR(VLOOKUP(Tabla46[[#This Row],[ID RIESGO]],'1. IDENTIFICACION DEL RIESGO'!$AB$27:$AL$38,11,0),"")</f>
        <v/>
      </c>
      <c r="H408" s="173"/>
      <c r="I408" s="173"/>
      <c r="J408" s="173"/>
      <c r="K408" s="173"/>
      <c r="L408" s="175"/>
      <c r="M408" s="175"/>
      <c r="N408" s="173" t="str">
        <f>IF(Tabla46[[#This Row],[ID RIESGO]]="","",IF(Tabla46[[#This Row],[DESCRIPCION DEL CONTROL]]="",0,15))</f>
        <v/>
      </c>
      <c r="O408" s="169" t="str">
        <f>IF(Tabla46[[#This Row],[ID RIESGO]]="","",IF(Tabla46[[#This Row],[RESPONSABLE DEL CONTROL (CARGO)]]="",0,20))</f>
        <v/>
      </c>
      <c r="P408" s="345">
        <f>IF(Tabla46[[#This Row],[PERIODICIDAD DE EJECUCIÓN DEL CONTROL]]="",0,20)</f>
        <v>0</v>
      </c>
      <c r="Q40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8" s="345" t="str">
        <f>IF(ISTEXT(Tabla46[[#This Row],[VALOR EVALUACION DISENO]]),"",IF(Tabla46[[#This Row],[VALOR EVALUACION DISENO]]&gt;96,DATOS!$AV$21,IF(Tabla46[[#This Row],[VALOR EVALUACION DISENO]]&gt;=86,DATOS!$AV$22,DATOS!$AV$23)))</f>
        <v/>
      </c>
      <c r="S408" s="278"/>
      <c r="T408" s="345" t="str">
        <f>IFERROR(VLOOKUP(Tabla46[[#This Row],[% DE CUMPLIMIENTO DE LA EJECUCION DEL CONTROL]],DATOS!$AS$38:$AT$40,2,0),"")</f>
        <v/>
      </c>
      <c r="U408" s="129" t="str">
        <f>IF(Tabla46[[#This Row],[RESULTADO EVALUACIÓN DEL DISEÑO DEL CONTROL]]="","",SUMIFS(DATOS!$AT$49:$AT$57,DATOS!$AR$49:$AR$57,Tabla46[[#This Row],[RESULTADO EVALUACIÓN DEL DISEÑO DEL CONTROL]],DATOS!$AS$49:$AS$57,Tabla46[[#This Row],[RESULTADO EVALUACION DE LA EJECUCION]]))</f>
        <v/>
      </c>
    </row>
    <row r="409" spans="1:21" ht="15" customHeight="1" x14ac:dyDescent="0.25">
      <c r="A409" s="3"/>
      <c r="B409" s="2"/>
      <c r="C409" s="2"/>
      <c r="D409" s="72"/>
      <c r="E409" s="4"/>
      <c r="F409" s="173"/>
      <c r="G409" s="352" t="str">
        <f>IFERROR(VLOOKUP(Tabla46[[#This Row],[ID RIESGO]],'1. IDENTIFICACION DEL RIESGO'!$AB$27:$AL$38,11,0),"")</f>
        <v/>
      </c>
      <c r="H409" s="173"/>
      <c r="I409" s="173"/>
      <c r="J409" s="173"/>
      <c r="K409" s="173"/>
      <c r="L409" s="175"/>
      <c r="M409" s="175"/>
      <c r="N409" s="173" t="str">
        <f>IF(Tabla46[[#This Row],[ID RIESGO]]="","",IF(Tabla46[[#This Row],[DESCRIPCION DEL CONTROL]]="",0,15))</f>
        <v/>
      </c>
      <c r="O409" s="169" t="str">
        <f>IF(Tabla46[[#This Row],[ID RIESGO]]="","",IF(Tabla46[[#This Row],[RESPONSABLE DEL CONTROL (CARGO)]]="",0,20))</f>
        <v/>
      </c>
      <c r="P409" s="345">
        <f>IF(Tabla46[[#This Row],[PERIODICIDAD DE EJECUCIÓN DEL CONTROL]]="",0,20)</f>
        <v>0</v>
      </c>
      <c r="Q40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9" s="345" t="str">
        <f>IF(ISTEXT(Tabla46[[#This Row],[VALOR EVALUACION DISENO]]),"",IF(Tabla46[[#This Row],[VALOR EVALUACION DISENO]]&gt;96,DATOS!$AV$21,IF(Tabla46[[#This Row],[VALOR EVALUACION DISENO]]&gt;=86,DATOS!$AV$22,DATOS!$AV$23)))</f>
        <v/>
      </c>
      <c r="S409" s="278"/>
      <c r="T409" s="345" t="str">
        <f>IFERROR(VLOOKUP(Tabla46[[#This Row],[% DE CUMPLIMIENTO DE LA EJECUCION DEL CONTROL]],DATOS!$AS$38:$AT$40,2,0),"")</f>
        <v/>
      </c>
      <c r="U409" s="129" t="str">
        <f>IF(Tabla46[[#This Row],[RESULTADO EVALUACIÓN DEL DISEÑO DEL CONTROL]]="","",SUMIFS(DATOS!$AT$49:$AT$57,DATOS!$AR$49:$AR$57,Tabla46[[#This Row],[RESULTADO EVALUACIÓN DEL DISEÑO DEL CONTROL]],DATOS!$AS$49:$AS$57,Tabla46[[#This Row],[RESULTADO EVALUACION DE LA EJECUCION]]))</f>
        <v/>
      </c>
    </row>
    <row r="410" spans="1:21" ht="15" customHeight="1" x14ac:dyDescent="0.25">
      <c r="A410" s="3"/>
      <c r="B410" s="2"/>
      <c r="C410" s="2"/>
      <c r="D410" s="72"/>
      <c r="E410" s="4"/>
      <c r="F410" s="173"/>
      <c r="G410" s="352" t="str">
        <f>IFERROR(VLOOKUP(Tabla46[[#This Row],[ID RIESGO]],'1. IDENTIFICACION DEL RIESGO'!$AB$27:$AL$38,11,0),"")</f>
        <v/>
      </c>
      <c r="H410" s="173"/>
      <c r="I410" s="173"/>
      <c r="J410" s="173"/>
      <c r="K410" s="173"/>
      <c r="L410" s="175"/>
      <c r="M410" s="175"/>
      <c r="N410" s="173" t="str">
        <f>IF(Tabla46[[#This Row],[ID RIESGO]]="","",IF(Tabla46[[#This Row],[DESCRIPCION DEL CONTROL]]="",0,15))</f>
        <v/>
      </c>
      <c r="O410" s="169" t="str">
        <f>IF(Tabla46[[#This Row],[ID RIESGO]]="","",IF(Tabla46[[#This Row],[RESPONSABLE DEL CONTROL (CARGO)]]="",0,20))</f>
        <v/>
      </c>
      <c r="P410" s="345">
        <f>IF(Tabla46[[#This Row],[PERIODICIDAD DE EJECUCIÓN DEL CONTROL]]="",0,20)</f>
        <v>0</v>
      </c>
      <c r="Q41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0" s="345" t="str">
        <f>IF(ISTEXT(Tabla46[[#This Row],[VALOR EVALUACION DISENO]]),"",IF(Tabla46[[#This Row],[VALOR EVALUACION DISENO]]&gt;96,DATOS!$AV$21,IF(Tabla46[[#This Row],[VALOR EVALUACION DISENO]]&gt;=86,DATOS!$AV$22,DATOS!$AV$23)))</f>
        <v/>
      </c>
      <c r="S410" s="278"/>
      <c r="T410" s="345" t="str">
        <f>IFERROR(VLOOKUP(Tabla46[[#This Row],[% DE CUMPLIMIENTO DE LA EJECUCION DEL CONTROL]],DATOS!$AS$38:$AT$40,2,0),"")</f>
        <v/>
      </c>
      <c r="U410" s="129" t="str">
        <f>IF(Tabla46[[#This Row],[RESULTADO EVALUACIÓN DEL DISEÑO DEL CONTROL]]="","",SUMIFS(DATOS!$AT$49:$AT$57,DATOS!$AR$49:$AR$57,Tabla46[[#This Row],[RESULTADO EVALUACIÓN DEL DISEÑO DEL CONTROL]],DATOS!$AS$49:$AS$57,Tabla46[[#This Row],[RESULTADO EVALUACION DE LA EJECUCION]]))</f>
        <v/>
      </c>
    </row>
    <row r="411" spans="1:21" ht="15" customHeight="1" x14ac:dyDescent="0.25">
      <c r="A411" s="3"/>
      <c r="B411" s="2"/>
      <c r="C411" s="2"/>
      <c r="D411" s="72"/>
      <c r="E411" s="4"/>
      <c r="F411" s="173"/>
      <c r="G411" s="352" t="str">
        <f>IFERROR(VLOOKUP(Tabla46[[#This Row],[ID RIESGO]],'1. IDENTIFICACION DEL RIESGO'!$AB$27:$AL$38,11,0),"")</f>
        <v/>
      </c>
      <c r="H411" s="173"/>
      <c r="I411" s="173"/>
      <c r="J411" s="173"/>
      <c r="K411" s="173"/>
      <c r="L411" s="175"/>
      <c r="M411" s="175"/>
      <c r="N411" s="173" t="str">
        <f>IF(Tabla46[[#This Row],[ID RIESGO]]="","",IF(Tabla46[[#This Row],[DESCRIPCION DEL CONTROL]]="",0,15))</f>
        <v/>
      </c>
      <c r="O411" s="169" t="str">
        <f>IF(Tabla46[[#This Row],[ID RIESGO]]="","",IF(Tabla46[[#This Row],[RESPONSABLE DEL CONTROL (CARGO)]]="",0,20))</f>
        <v/>
      </c>
      <c r="P411" s="345">
        <f>IF(Tabla46[[#This Row],[PERIODICIDAD DE EJECUCIÓN DEL CONTROL]]="",0,20)</f>
        <v>0</v>
      </c>
      <c r="Q41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1" s="345" t="str">
        <f>IF(ISTEXT(Tabla46[[#This Row],[VALOR EVALUACION DISENO]]),"",IF(Tabla46[[#This Row],[VALOR EVALUACION DISENO]]&gt;96,DATOS!$AV$21,IF(Tabla46[[#This Row],[VALOR EVALUACION DISENO]]&gt;=86,DATOS!$AV$22,DATOS!$AV$23)))</f>
        <v/>
      </c>
      <c r="S411" s="278"/>
      <c r="T411" s="345" t="str">
        <f>IFERROR(VLOOKUP(Tabla46[[#This Row],[% DE CUMPLIMIENTO DE LA EJECUCION DEL CONTROL]],DATOS!$AS$38:$AT$40,2,0),"")</f>
        <v/>
      </c>
      <c r="U411" s="129" t="str">
        <f>IF(Tabla46[[#This Row],[RESULTADO EVALUACIÓN DEL DISEÑO DEL CONTROL]]="","",SUMIFS(DATOS!$AT$49:$AT$57,DATOS!$AR$49:$AR$57,Tabla46[[#This Row],[RESULTADO EVALUACIÓN DEL DISEÑO DEL CONTROL]],DATOS!$AS$49:$AS$57,Tabla46[[#This Row],[RESULTADO EVALUACION DE LA EJECUCION]]))</f>
        <v/>
      </c>
    </row>
    <row r="412" spans="1:21" ht="15" customHeight="1" x14ac:dyDescent="0.25">
      <c r="A412" s="3"/>
      <c r="B412" s="2"/>
      <c r="C412" s="2"/>
      <c r="D412" s="72"/>
      <c r="E412" s="4"/>
      <c r="F412" s="173"/>
      <c r="G412" s="352" t="str">
        <f>IFERROR(VLOOKUP(Tabla46[[#This Row],[ID RIESGO]],'1. IDENTIFICACION DEL RIESGO'!$AB$27:$AL$38,11,0),"")</f>
        <v/>
      </c>
      <c r="H412" s="173"/>
      <c r="I412" s="173"/>
      <c r="J412" s="173"/>
      <c r="K412" s="173"/>
      <c r="L412" s="175"/>
      <c r="M412" s="175"/>
      <c r="N412" s="173" t="str">
        <f>IF(Tabla46[[#This Row],[ID RIESGO]]="","",IF(Tabla46[[#This Row],[DESCRIPCION DEL CONTROL]]="",0,15))</f>
        <v/>
      </c>
      <c r="O412" s="169" t="str">
        <f>IF(Tabla46[[#This Row],[ID RIESGO]]="","",IF(Tabla46[[#This Row],[RESPONSABLE DEL CONTROL (CARGO)]]="",0,20))</f>
        <v/>
      </c>
      <c r="P412" s="345">
        <f>IF(Tabla46[[#This Row],[PERIODICIDAD DE EJECUCIÓN DEL CONTROL]]="",0,20)</f>
        <v>0</v>
      </c>
      <c r="Q41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2" s="345" t="str">
        <f>IF(ISTEXT(Tabla46[[#This Row],[VALOR EVALUACION DISENO]]),"",IF(Tabla46[[#This Row],[VALOR EVALUACION DISENO]]&gt;96,DATOS!$AV$21,IF(Tabla46[[#This Row],[VALOR EVALUACION DISENO]]&gt;=86,DATOS!$AV$22,DATOS!$AV$23)))</f>
        <v/>
      </c>
      <c r="S412" s="278"/>
      <c r="T412" s="345" t="str">
        <f>IFERROR(VLOOKUP(Tabla46[[#This Row],[% DE CUMPLIMIENTO DE LA EJECUCION DEL CONTROL]],DATOS!$AS$38:$AT$40,2,0),"")</f>
        <v/>
      </c>
      <c r="U412" s="129" t="str">
        <f>IF(Tabla46[[#This Row],[RESULTADO EVALUACIÓN DEL DISEÑO DEL CONTROL]]="","",SUMIFS(DATOS!$AT$49:$AT$57,DATOS!$AR$49:$AR$57,Tabla46[[#This Row],[RESULTADO EVALUACIÓN DEL DISEÑO DEL CONTROL]],DATOS!$AS$49:$AS$57,Tabla46[[#This Row],[RESULTADO EVALUACION DE LA EJECUCION]]))</f>
        <v/>
      </c>
    </row>
    <row r="413" spans="1:21" ht="15" customHeight="1" x14ac:dyDescent="0.25">
      <c r="A413" s="3"/>
      <c r="B413" s="2"/>
      <c r="C413" s="2"/>
      <c r="D413" s="72"/>
      <c r="E413" s="4"/>
      <c r="F413" s="173"/>
      <c r="G413" s="352" t="str">
        <f>IFERROR(VLOOKUP(Tabla46[[#This Row],[ID RIESGO]],'1. IDENTIFICACION DEL RIESGO'!$AB$27:$AL$38,11,0),"")</f>
        <v/>
      </c>
      <c r="H413" s="173"/>
      <c r="I413" s="173"/>
      <c r="J413" s="173"/>
      <c r="K413" s="173"/>
      <c r="L413" s="175"/>
      <c r="M413" s="175"/>
      <c r="N413" s="173" t="str">
        <f>IF(Tabla46[[#This Row],[ID RIESGO]]="","",IF(Tabla46[[#This Row],[DESCRIPCION DEL CONTROL]]="",0,15))</f>
        <v/>
      </c>
      <c r="O413" s="169" t="str">
        <f>IF(Tabla46[[#This Row],[ID RIESGO]]="","",IF(Tabla46[[#This Row],[RESPONSABLE DEL CONTROL (CARGO)]]="",0,20))</f>
        <v/>
      </c>
      <c r="P413" s="345">
        <f>IF(Tabla46[[#This Row],[PERIODICIDAD DE EJECUCIÓN DEL CONTROL]]="",0,20)</f>
        <v>0</v>
      </c>
      <c r="Q41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3" s="345" t="str">
        <f>IF(ISTEXT(Tabla46[[#This Row],[VALOR EVALUACION DISENO]]),"",IF(Tabla46[[#This Row],[VALOR EVALUACION DISENO]]&gt;96,DATOS!$AV$21,IF(Tabla46[[#This Row],[VALOR EVALUACION DISENO]]&gt;=86,DATOS!$AV$22,DATOS!$AV$23)))</f>
        <v/>
      </c>
      <c r="S413" s="278"/>
      <c r="T413" s="345" t="str">
        <f>IFERROR(VLOOKUP(Tabla46[[#This Row],[% DE CUMPLIMIENTO DE LA EJECUCION DEL CONTROL]],DATOS!$AS$38:$AT$40,2,0),"")</f>
        <v/>
      </c>
      <c r="U413" s="129" t="str">
        <f>IF(Tabla46[[#This Row],[RESULTADO EVALUACIÓN DEL DISEÑO DEL CONTROL]]="","",SUMIFS(DATOS!$AT$49:$AT$57,DATOS!$AR$49:$AR$57,Tabla46[[#This Row],[RESULTADO EVALUACIÓN DEL DISEÑO DEL CONTROL]],DATOS!$AS$49:$AS$57,Tabla46[[#This Row],[RESULTADO EVALUACION DE LA EJECUCION]]))</f>
        <v/>
      </c>
    </row>
    <row r="414" spans="1:21" ht="15" customHeight="1" x14ac:dyDescent="0.25">
      <c r="A414" s="3"/>
      <c r="B414" s="2"/>
      <c r="C414" s="2"/>
      <c r="D414" s="72"/>
      <c r="E414" s="4"/>
      <c r="F414" s="173"/>
      <c r="G414" s="352" t="str">
        <f>IFERROR(VLOOKUP(Tabla46[[#This Row],[ID RIESGO]],'1. IDENTIFICACION DEL RIESGO'!$AB$27:$AL$38,11,0),"")</f>
        <v/>
      </c>
      <c r="H414" s="173"/>
      <c r="I414" s="173"/>
      <c r="J414" s="173"/>
      <c r="K414" s="173"/>
      <c r="L414" s="175"/>
      <c r="M414" s="175"/>
      <c r="N414" s="173" t="str">
        <f>IF(Tabla46[[#This Row],[ID RIESGO]]="","",IF(Tabla46[[#This Row],[DESCRIPCION DEL CONTROL]]="",0,15))</f>
        <v/>
      </c>
      <c r="O414" s="169" t="str">
        <f>IF(Tabla46[[#This Row],[ID RIESGO]]="","",IF(Tabla46[[#This Row],[RESPONSABLE DEL CONTROL (CARGO)]]="",0,20))</f>
        <v/>
      </c>
      <c r="P414" s="345">
        <f>IF(Tabla46[[#This Row],[PERIODICIDAD DE EJECUCIÓN DEL CONTROL]]="",0,20)</f>
        <v>0</v>
      </c>
      <c r="Q41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4" s="345" t="str">
        <f>IF(ISTEXT(Tabla46[[#This Row],[VALOR EVALUACION DISENO]]),"",IF(Tabla46[[#This Row],[VALOR EVALUACION DISENO]]&gt;96,DATOS!$AV$21,IF(Tabla46[[#This Row],[VALOR EVALUACION DISENO]]&gt;=86,DATOS!$AV$22,DATOS!$AV$23)))</f>
        <v/>
      </c>
      <c r="S414" s="278"/>
      <c r="T414" s="345" t="str">
        <f>IFERROR(VLOOKUP(Tabla46[[#This Row],[% DE CUMPLIMIENTO DE LA EJECUCION DEL CONTROL]],DATOS!$AS$38:$AT$40,2,0),"")</f>
        <v/>
      </c>
      <c r="U414" s="129" t="str">
        <f>IF(Tabla46[[#This Row],[RESULTADO EVALUACIÓN DEL DISEÑO DEL CONTROL]]="","",SUMIFS(DATOS!$AT$49:$AT$57,DATOS!$AR$49:$AR$57,Tabla46[[#This Row],[RESULTADO EVALUACIÓN DEL DISEÑO DEL CONTROL]],DATOS!$AS$49:$AS$57,Tabla46[[#This Row],[RESULTADO EVALUACION DE LA EJECUCION]]))</f>
        <v/>
      </c>
    </row>
    <row r="415" spans="1:21" ht="15" customHeight="1" x14ac:dyDescent="0.25">
      <c r="A415" s="3"/>
      <c r="B415" s="2"/>
      <c r="C415" s="2"/>
      <c r="D415" s="72"/>
      <c r="E415" s="4"/>
      <c r="F415" s="173"/>
      <c r="G415" s="352" t="str">
        <f>IFERROR(VLOOKUP(Tabla46[[#This Row],[ID RIESGO]],'1. IDENTIFICACION DEL RIESGO'!$AB$27:$AL$38,11,0),"")</f>
        <v/>
      </c>
      <c r="H415" s="173"/>
      <c r="I415" s="173"/>
      <c r="J415" s="173"/>
      <c r="K415" s="173"/>
      <c r="L415" s="175"/>
      <c r="M415" s="175"/>
      <c r="N415" s="173" t="str">
        <f>IF(Tabla46[[#This Row],[ID RIESGO]]="","",IF(Tabla46[[#This Row],[DESCRIPCION DEL CONTROL]]="",0,15))</f>
        <v/>
      </c>
      <c r="O415" s="169" t="str">
        <f>IF(Tabla46[[#This Row],[ID RIESGO]]="","",IF(Tabla46[[#This Row],[RESPONSABLE DEL CONTROL (CARGO)]]="",0,20))</f>
        <v/>
      </c>
      <c r="P415" s="345">
        <f>IF(Tabla46[[#This Row],[PERIODICIDAD DE EJECUCIÓN DEL CONTROL]]="",0,20)</f>
        <v>0</v>
      </c>
      <c r="Q41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5" s="345" t="str">
        <f>IF(ISTEXT(Tabla46[[#This Row],[VALOR EVALUACION DISENO]]),"",IF(Tabla46[[#This Row],[VALOR EVALUACION DISENO]]&gt;96,DATOS!$AV$21,IF(Tabla46[[#This Row],[VALOR EVALUACION DISENO]]&gt;=86,DATOS!$AV$22,DATOS!$AV$23)))</f>
        <v/>
      </c>
      <c r="S415" s="278"/>
      <c r="T415" s="345" t="str">
        <f>IFERROR(VLOOKUP(Tabla46[[#This Row],[% DE CUMPLIMIENTO DE LA EJECUCION DEL CONTROL]],DATOS!$AS$38:$AT$40,2,0),"")</f>
        <v/>
      </c>
      <c r="U415" s="129" t="str">
        <f>IF(Tabla46[[#This Row],[RESULTADO EVALUACIÓN DEL DISEÑO DEL CONTROL]]="","",SUMIFS(DATOS!$AT$49:$AT$57,DATOS!$AR$49:$AR$57,Tabla46[[#This Row],[RESULTADO EVALUACIÓN DEL DISEÑO DEL CONTROL]],DATOS!$AS$49:$AS$57,Tabla46[[#This Row],[RESULTADO EVALUACION DE LA EJECUCION]]))</f>
        <v/>
      </c>
    </row>
    <row r="416" spans="1:21" ht="15" customHeight="1" x14ac:dyDescent="0.25">
      <c r="A416" s="3"/>
      <c r="B416" s="2"/>
      <c r="C416" s="2"/>
      <c r="D416" s="72"/>
      <c r="E416" s="4"/>
      <c r="F416" s="173"/>
      <c r="G416" s="352" t="str">
        <f>IFERROR(VLOOKUP(Tabla46[[#This Row],[ID RIESGO]],'1. IDENTIFICACION DEL RIESGO'!$AB$27:$AL$38,11,0),"")</f>
        <v/>
      </c>
      <c r="H416" s="173"/>
      <c r="I416" s="173"/>
      <c r="J416" s="173"/>
      <c r="K416" s="173"/>
      <c r="L416" s="175"/>
      <c r="M416" s="175"/>
      <c r="N416" s="173" t="str">
        <f>IF(Tabla46[[#This Row],[ID RIESGO]]="","",IF(Tabla46[[#This Row],[DESCRIPCION DEL CONTROL]]="",0,15))</f>
        <v/>
      </c>
      <c r="O416" s="169" t="str">
        <f>IF(Tabla46[[#This Row],[ID RIESGO]]="","",IF(Tabla46[[#This Row],[RESPONSABLE DEL CONTROL (CARGO)]]="",0,20))</f>
        <v/>
      </c>
      <c r="P416" s="345">
        <f>IF(Tabla46[[#This Row],[PERIODICIDAD DE EJECUCIÓN DEL CONTROL]]="",0,20)</f>
        <v>0</v>
      </c>
      <c r="Q41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6" s="345" t="str">
        <f>IF(ISTEXT(Tabla46[[#This Row],[VALOR EVALUACION DISENO]]),"",IF(Tabla46[[#This Row],[VALOR EVALUACION DISENO]]&gt;96,DATOS!$AV$21,IF(Tabla46[[#This Row],[VALOR EVALUACION DISENO]]&gt;=86,DATOS!$AV$22,DATOS!$AV$23)))</f>
        <v/>
      </c>
      <c r="S416" s="278"/>
      <c r="T416" s="345" t="str">
        <f>IFERROR(VLOOKUP(Tabla46[[#This Row],[% DE CUMPLIMIENTO DE LA EJECUCION DEL CONTROL]],DATOS!$AS$38:$AT$40,2,0),"")</f>
        <v/>
      </c>
      <c r="U416" s="129" t="str">
        <f>IF(Tabla46[[#This Row],[RESULTADO EVALUACIÓN DEL DISEÑO DEL CONTROL]]="","",SUMIFS(DATOS!$AT$49:$AT$57,DATOS!$AR$49:$AR$57,Tabla46[[#This Row],[RESULTADO EVALUACIÓN DEL DISEÑO DEL CONTROL]],DATOS!$AS$49:$AS$57,Tabla46[[#This Row],[RESULTADO EVALUACION DE LA EJECUCION]]))</f>
        <v/>
      </c>
    </row>
    <row r="417" spans="1:21" ht="15" customHeight="1" x14ac:dyDescent="0.25">
      <c r="A417" s="3"/>
      <c r="B417" s="2"/>
      <c r="C417" s="2"/>
      <c r="D417" s="72"/>
      <c r="E417" s="4"/>
      <c r="F417" s="173"/>
      <c r="G417" s="352" t="str">
        <f>IFERROR(VLOOKUP(Tabla46[[#This Row],[ID RIESGO]],'1. IDENTIFICACION DEL RIESGO'!$AB$27:$AL$38,11,0),"")</f>
        <v/>
      </c>
      <c r="H417" s="173"/>
      <c r="I417" s="173"/>
      <c r="J417" s="173"/>
      <c r="K417" s="173"/>
      <c r="L417" s="175"/>
      <c r="M417" s="175"/>
      <c r="N417" s="173" t="str">
        <f>IF(Tabla46[[#This Row],[ID RIESGO]]="","",IF(Tabla46[[#This Row],[DESCRIPCION DEL CONTROL]]="",0,15))</f>
        <v/>
      </c>
      <c r="O417" s="169" t="str">
        <f>IF(Tabla46[[#This Row],[ID RIESGO]]="","",IF(Tabla46[[#This Row],[RESPONSABLE DEL CONTROL (CARGO)]]="",0,20))</f>
        <v/>
      </c>
      <c r="P417" s="345">
        <f>IF(Tabla46[[#This Row],[PERIODICIDAD DE EJECUCIÓN DEL CONTROL]]="",0,20)</f>
        <v>0</v>
      </c>
      <c r="Q41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7" s="345" t="str">
        <f>IF(ISTEXT(Tabla46[[#This Row],[VALOR EVALUACION DISENO]]),"",IF(Tabla46[[#This Row],[VALOR EVALUACION DISENO]]&gt;96,DATOS!$AV$21,IF(Tabla46[[#This Row],[VALOR EVALUACION DISENO]]&gt;=86,DATOS!$AV$22,DATOS!$AV$23)))</f>
        <v/>
      </c>
      <c r="S417" s="278"/>
      <c r="T417" s="345" t="str">
        <f>IFERROR(VLOOKUP(Tabla46[[#This Row],[% DE CUMPLIMIENTO DE LA EJECUCION DEL CONTROL]],DATOS!$AS$38:$AT$40,2,0),"")</f>
        <v/>
      </c>
      <c r="U417" s="129" t="str">
        <f>IF(Tabla46[[#This Row],[RESULTADO EVALUACIÓN DEL DISEÑO DEL CONTROL]]="","",SUMIFS(DATOS!$AT$49:$AT$57,DATOS!$AR$49:$AR$57,Tabla46[[#This Row],[RESULTADO EVALUACIÓN DEL DISEÑO DEL CONTROL]],DATOS!$AS$49:$AS$57,Tabla46[[#This Row],[RESULTADO EVALUACION DE LA EJECUCION]]))</f>
        <v/>
      </c>
    </row>
    <row r="418" spans="1:21" ht="15" customHeight="1" x14ac:dyDescent="0.25">
      <c r="A418" s="3"/>
      <c r="B418" s="2"/>
      <c r="C418" s="2"/>
      <c r="D418" s="72"/>
      <c r="E418" s="4"/>
      <c r="F418" s="173"/>
      <c r="G418" s="352" t="str">
        <f>IFERROR(VLOOKUP(Tabla46[[#This Row],[ID RIESGO]],'1. IDENTIFICACION DEL RIESGO'!$AB$27:$AL$38,11,0),"")</f>
        <v/>
      </c>
      <c r="H418" s="173"/>
      <c r="I418" s="173"/>
      <c r="J418" s="173"/>
      <c r="K418" s="173"/>
      <c r="L418" s="175"/>
      <c r="M418" s="175"/>
      <c r="N418" s="173" t="str">
        <f>IF(Tabla46[[#This Row],[ID RIESGO]]="","",IF(Tabla46[[#This Row],[DESCRIPCION DEL CONTROL]]="",0,15))</f>
        <v/>
      </c>
      <c r="O418" s="169" t="str">
        <f>IF(Tabla46[[#This Row],[ID RIESGO]]="","",IF(Tabla46[[#This Row],[RESPONSABLE DEL CONTROL (CARGO)]]="",0,20))</f>
        <v/>
      </c>
      <c r="P418" s="345">
        <f>IF(Tabla46[[#This Row],[PERIODICIDAD DE EJECUCIÓN DEL CONTROL]]="",0,20)</f>
        <v>0</v>
      </c>
      <c r="Q41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8" s="345" t="str">
        <f>IF(ISTEXT(Tabla46[[#This Row],[VALOR EVALUACION DISENO]]),"",IF(Tabla46[[#This Row],[VALOR EVALUACION DISENO]]&gt;96,DATOS!$AV$21,IF(Tabla46[[#This Row],[VALOR EVALUACION DISENO]]&gt;=86,DATOS!$AV$22,DATOS!$AV$23)))</f>
        <v/>
      </c>
      <c r="S418" s="278"/>
      <c r="T418" s="345" t="str">
        <f>IFERROR(VLOOKUP(Tabla46[[#This Row],[% DE CUMPLIMIENTO DE LA EJECUCION DEL CONTROL]],DATOS!$AS$38:$AT$40,2,0),"")</f>
        <v/>
      </c>
      <c r="U418" s="129" t="str">
        <f>IF(Tabla46[[#This Row],[RESULTADO EVALUACIÓN DEL DISEÑO DEL CONTROL]]="","",SUMIFS(DATOS!$AT$49:$AT$57,DATOS!$AR$49:$AR$57,Tabla46[[#This Row],[RESULTADO EVALUACIÓN DEL DISEÑO DEL CONTROL]],DATOS!$AS$49:$AS$57,Tabla46[[#This Row],[RESULTADO EVALUACION DE LA EJECUCION]]))</f>
        <v/>
      </c>
    </row>
    <row r="419" spans="1:21" ht="15" customHeight="1" x14ac:dyDescent="0.25">
      <c r="A419" s="3"/>
      <c r="B419" s="2"/>
      <c r="C419" s="2"/>
      <c r="D419" s="72"/>
      <c r="E419" s="4"/>
      <c r="F419" s="173"/>
      <c r="G419" s="352" t="str">
        <f>IFERROR(VLOOKUP(Tabla46[[#This Row],[ID RIESGO]],'1. IDENTIFICACION DEL RIESGO'!$AB$27:$AL$38,11,0),"")</f>
        <v/>
      </c>
      <c r="H419" s="173"/>
      <c r="I419" s="173"/>
      <c r="J419" s="173"/>
      <c r="K419" s="173"/>
      <c r="L419" s="175"/>
      <c r="M419" s="175"/>
      <c r="N419" s="173" t="str">
        <f>IF(Tabla46[[#This Row],[ID RIESGO]]="","",IF(Tabla46[[#This Row],[DESCRIPCION DEL CONTROL]]="",0,15))</f>
        <v/>
      </c>
      <c r="O419" s="169" t="str">
        <f>IF(Tabla46[[#This Row],[ID RIESGO]]="","",IF(Tabla46[[#This Row],[RESPONSABLE DEL CONTROL (CARGO)]]="",0,20))</f>
        <v/>
      </c>
      <c r="P419" s="345">
        <f>IF(Tabla46[[#This Row],[PERIODICIDAD DE EJECUCIÓN DEL CONTROL]]="",0,20)</f>
        <v>0</v>
      </c>
      <c r="Q41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9" s="345" t="str">
        <f>IF(ISTEXT(Tabla46[[#This Row],[VALOR EVALUACION DISENO]]),"",IF(Tabla46[[#This Row],[VALOR EVALUACION DISENO]]&gt;96,DATOS!$AV$21,IF(Tabla46[[#This Row],[VALOR EVALUACION DISENO]]&gt;=86,DATOS!$AV$22,DATOS!$AV$23)))</f>
        <v/>
      </c>
      <c r="S419" s="278"/>
      <c r="T419" s="345" t="str">
        <f>IFERROR(VLOOKUP(Tabla46[[#This Row],[% DE CUMPLIMIENTO DE LA EJECUCION DEL CONTROL]],DATOS!$AS$38:$AT$40,2,0),"")</f>
        <v/>
      </c>
      <c r="U419" s="129" t="str">
        <f>IF(Tabla46[[#This Row],[RESULTADO EVALUACIÓN DEL DISEÑO DEL CONTROL]]="","",SUMIFS(DATOS!$AT$49:$AT$57,DATOS!$AR$49:$AR$57,Tabla46[[#This Row],[RESULTADO EVALUACIÓN DEL DISEÑO DEL CONTROL]],DATOS!$AS$49:$AS$57,Tabla46[[#This Row],[RESULTADO EVALUACION DE LA EJECUCION]]))</f>
        <v/>
      </c>
    </row>
    <row r="420" spans="1:21" ht="15" customHeight="1" x14ac:dyDescent="0.25">
      <c r="A420" s="3"/>
      <c r="B420" s="2"/>
      <c r="C420" s="2"/>
      <c r="D420" s="72"/>
      <c r="E420" s="4"/>
      <c r="F420" s="173"/>
      <c r="G420" s="352" t="str">
        <f>IFERROR(VLOOKUP(Tabla46[[#This Row],[ID RIESGO]],'1. IDENTIFICACION DEL RIESGO'!$AB$27:$AL$38,11,0),"")</f>
        <v/>
      </c>
      <c r="H420" s="173"/>
      <c r="I420" s="173"/>
      <c r="J420" s="173"/>
      <c r="K420" s="173"/>
      <c r="L420" s="175"/>
      <c r="M420" s="175"/>
      <c r="N420" s="173" t="str">
        <f>IF(Tabla46[[#This Row],[ID RIESGO]]="","",IF(Tabla46[[#This Row],[DESCRIPCION DEL CONTROL]]="",0,15))</f>
        <v/>
      </c>
      <c r="O420" s="169" t="str">
        <f>IF(Tabla46[[#This Row],[ID RIESGO]]="","",IF(Tabla46[[#This Row],[RESPONSABLE DEL CONTROL (CARGO)]]="",0,20))</f>
        <v/>
      </c>
      <c r="P420" s="345">
        <f>IF(Tabla46[[#This Row],[PERIODICIDAD DE EJECUCIÓN DEL CONTROL]]="",0,20)</f>
        <v>0</v>
      </c>
      <c r="Q42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0" s="345" t="str">
        <f>IF(ISTEXT(Tabla46[[#This Row],[VALOR EVALUACION DISENO]]),"",IF(Tabla46[[#This Row],[VALOR EVALUACION DISENO]]&gt;96,DATOS!$AV$21,IF(Tabla46[[#This Row],[VALOR EVALUACION DISENO]]&gt;=86,DATOS!$AV$22,DATOS!$AV$23)))</f>
        <v/>
      </c>
      <c r="S420" s="278"/>
      <c r="T420" s="345" t="str">
        <f>IFERROR(VLOOKUP(Tabla46[[#This Row],[% DE CUMPLIMIENTO DE LA EJECUCION DEL CONTROL]],DATOS!$AS$38:$AT$40,2,0),"")</f>
        <v/>
      </c>
      <c r="U420" s="129" t="str">
        <f>IF(Tabla46[[#This Row],[RESULTADO EVALUACIÓN DEL DISEÑO DEL CONTROL]]="","",SUMIFS(DATOS!$AT$49:$AT$57,DATOS!$AR$49:$AR$57,Tabla46[[#This Row],[RESULTADO EVALUACIÓN DEL DISEÑO DEL CONTROL]],DATOS!$AS$49:$AS$57,Tabla46[[#This Row],[RESULTADO EVALUACION DE LA EJECUCION]]))</f>
        <v/>
      </c>
    </row>
    <row r="421" spans="1:21" ht="15" customHeight="1" x14ac:dyDescent="0.25">
      <c r="A421" s="3"/>
      <c r="B421" s="2"/>
      <c r="C421" s="2"/>
      <c r="D421" s="72"/>
      <c r="E421" s="4"/>
      <c r="F421" s="173"/>
      <c r="G421" s="352" t="str">
        <f>IFERROR(VLOOKUP(Tabla46[[#This Row],[ID RIESGO]],'1. IDENTIFICACION DEL RIESGO'!$AB$27:$AL$38,11,0),"")</f>
        <v/>
      </c>
      <c r="H421" s="173"/>
      <c r="I421" s="173"/>
      <c r="J421" s="173"/>
      <c r="K421" s="173"/>
      <c r="L421" s="175"/>
      <c r="M421" s="175"/>
      <c r="N421" s="173" t="str">
        <f>IF(Tabla46[[#This Row],[ID RIESGO]]="","",IF(Tabla46[[#This Row],[DESCRIPCION DEL CONTROL]]="",0,15))</f>
        <v/>
      </c>
      <c r="O421" s="169" t="str">
        <f>IF(Tabla46[[#This Row],[ID RIESGO]]="","",IF(Tabla46[[#This Row],[RESPONSABLE DEL CONTROL (CARGO)]]="",0,20))</f>
        <v/>
      </c>
      <c r="P421" s="345">
        <f>IF(Tabla46[[#This Row],[PERIODICIDAD DE EJECUCIÓN DEL CONTROL]]="",0,20)</f>
        <v>0</v>
      </c>
      <c r="Q42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1" s="345" t="str">
        <f>IF(ISTEXT(Tabla46[[#This Row],[VALOR EVALUACION DISENO]]),"",IF(Tabla46[[#This Row],[VALOR EVALUACION DISENO]]&gt;96,DATOS!$AV$21,IF(Tabla46[[#This Row],[VALOR EVALUACION DISENO]]&gt;=86,DATOS!$AV$22,DATOS!$AV$23)))</f>
        <v/>
      </c>
      <c r="S421" s="278"/>
      <c r="T421" s="345" t="str">
        <f>IFERROR(VLOOKUP(Tabla46[[#This Row],[% DE CUMPLIMIENTO DE LA EJECUCION DEL CONTROL]],DATOS!$AS$38:$AT$40,2,0),"")</f>
        <v/>
      </c>
      <c r="U421" s="129" t="str">
        <f>IF(Tabla46[[#This Row],[RESULTADO EVALUACIÓN DEL DISEÑO DEL CONTROL]]="","",SUMIFS(DATOS!$AT$49:$AT$57,DATOS!$AR$49:$AR$57,Tabla46[[#This Row],[RESULTADO EVALUACIÓN DEL DISEÑO DEL CONTROL]],DATOS!$AS$49:$AS$57,Tabla46[[#This Row],[RESULTADO EVALUACION DE LA EJECUCION]]))</f>
        <v/>
      </c>
    </row>
    <row r="422" spans="1:21" ht="15" customHeight="1" x14ac:dyDescent="0.25">
      <c r="A422" s="3"/>
      <c r="B422" s="2"/>
      <c r="C422" s="2"/>
      <c r="D422" s="72"/>
      <c r="E422" s="4"/>
      <c r="F422" s="173"/>
      <c r="G422" s="352" t="str">
        <f>IFERROR(VLOOKUP(Tabla46[[#This Row],[ID RIESGO]],'1. IDENTIFICACION DEL RIESGO'!$AB$27:$AL$38,11,0),"")</f>
        <v/>
      </c>
      <c r="H422" s="173"/>
      <c r="I422" s="173"/>
      <c r="J422" s="173"/>
      <c r="K422" s="173"/>
      <c r="L422" s="175"/>
      <c r="M422" s="175"/>
      <c r="N422" s="173" t="str">
        <f>IF(Tabla46[[#This Row],[ID RIESGO]]="","",IF(Tabla46[[#This Row],[DESCRIPCION DEL CONTROL]]="",0,15))</f>
        <v/>
      </c>
      <c r="O422" s="169" t="str">
        <f>IF(Tabla46[[#This Row],[ID RIESGO]]="","",IF(Tabla46[[#This Row],[RESPONSABLE DEL CONTROL (CARGO)]]="",0,20))</f>
        <v/>
      </c>
      <c r="P422" s="345">
        <f>IF(Tabla46[[#This Row],[PERIODICIDAD DE EJECUCIÓN DEL CONTROL]]="",0,20)</f>
        <v>0</v>
      </c>
      <c r="Q42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2" s="345" t="str">
        <f>IF(ISTEXT(Tabla46[[#This Row],[VALOR EVALUACION DISENO]]),"",IF(Tabla46[[#This Row],[VALOR EVALUACION DISENO]]&gt;96,DATOS!$AV$21,IF(Tabla46[[#This Row],[VALOR EVALUACION DISENO]]&gt;=86,DATOS!$AV$22,DATOS!$AV$23)))</f>
        <v/>
      </c>
      <c r="S422" s="278"/>
      <c r="T422" s="345" t="str">
        <f>IFERROR(VLOOKUP(Tabla46[[#This Row],[% DE CUMPLIMIENTO DE LA EJECUCION DEL CONTROL]],DATOS!$AS$38:$AT$40,2,0),"")</f>
        <v/>
      </c>
      <c r="U422" s="129" t="str">
        <f>IF(Tabla46[[#This Row],[RESULTADO EVALUACIÓN DEL DISEÑO DEL CONTROL]]="","",SUMIFS(DATOS!$AT$49:$AT$57,DATOS!$AR$49:$AR$57,Tabla46[[#This Row],[RESULTADO EVALUACIÓN DEL DISEÑO DEL CONTROL]],DATOS!$AS$49:$AS$57,Tabla46[[#This Row],[RESULTADO EVALUACION DE LA EJECUCION]]))</f>
        <v/>
      </c>
    </row>
    <row r="423" spans="1:21" ht="15" customHeight="1" x14ac:dyDescent="0.25">
      <c r="A423" s="3"/>
      <c r="B423" s="2"/>
      <c r="C423" s="2"/>
      <c r="D423" s="72"/>
      <c r="E423" s="4"/>
      <c r="F423" s="173"/>
      <c r="G423" s="352" t="str">
        <f>IFERROR(VLOOKUP(Tabla46[[#This Row],[ID RIESGO]],'1. IDENTIFICACION DEL RIESGO'!$AB$27:$AL$38,11,0),"")</f>
        <v/>
      </c>
      <c r="H423" s="173"/>
      <c r="I423" s="173"/>
      <c r="J423" s="173"/>
      <c r="K423" s="173"/>
      <c r="L423" s="175"/>
      <c r="M423" s="175"/>
      <c r="N423" s="173" t="str">
        <f>IF(Tabla46[[#This Row],[ID RIESGO]]="","",IF(Tabla46[[#This Row],[DESCRIPCION DEL CONTROL]]="",0,15))</f>
        <v/>
      </c>
      <c r="O423" s="169" t="str">
        <f>IF(Tabla46[[#This Row],[ID RIESGO]]="","",IF(Tabla46[[#This Row],[RESPONSABLE DEL CONTROL (CARGO)]]="",0,20))</f>
        <v/>
      </c>
      <c r="P423" s="345">
        <f>IF(Tabla46[[#This Row],[PERIODICIDAD DE EJECUCIÓN DEL CONTROL]]="",0,20)</f>
        <v>0</v>
      </c>
      <c r="Q42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3" s="345" t="str">
        <f>IF(ISTEXT(Tabla46[[#This Row],[VALOR EVALUACION DISENO]]),"",IF(Tabla46[[#This Row],[VALOR EVALUACION DISENO]]&gt;96,DATOS!$AV$21,IF(Tabla46[[#This Row],[VALOR EVALUACION DISENO]]&gt;=86,DATOS!$AV$22,DATOS!$AV$23)))</f>
        <v/>
      </c>
      <c r="S423" s="278"/>
      <c r="T423" s="345" t="str">
        <f>IFERROR(VLOOKUP(Tabla46[[#This Row],[% DE CUMPLIMIENTO DE LA EJECUCION DEL CONTROL]],DATOS!$AS$38:$AT$40,2,0),"")</f>
        <v/>
      </c>
      <c r="U423" s="129" t="str">
        <f>IF(Tabla46[[#This Row],[RESULTADO EVALUACIÓN DEL DISEÑO DEL CONTROL]]="","",SUMIFS(DATOS!$AT$49:$AT$57,DATOS!$AR$49:$AR$57,Tabla46[[#This Row],[RESULTADO EVALUACIÓN DEL DISEÑO DEL CONTROL]],DATOS!$AS$49:$AS$57,Tabla46[[#This Row],[RESULTADO EVALUACION DE LA EJECUCION]]))</f>
        <v/>
      </c>
    </row>
    <row r="424" spans="1:21" ht="15" customHeight="1" x14ac:dyDescent="0.25">
      <c r="A424" s="3"/>
      <c r="B424" s="2"/>
      <c r="C424" s="2"/>
      <c r="D424" s="72"/>
      <c r="E424" s="4"/>
      <c r="F424" s="173"/>
      <c r="G424" s="352" t="str">
        <f>IFERROR(VLOOKUP(Tabla46[[#This Row],[ID RIESGO]],'1. IDENTIFICACION DEL RIESGO'!$AB$27:$AL$38,11,0),"")</f>
        <v/>
      </c>
      <c r="H424" s="173"/>
      <c r="I424" s="173"/>
      <c r="J424" s="173"/>
      <c r="K424" s="173"/>
      <c r="L424" s="175"/>
      <c r="M424" s="175"/>
      <c r="N424" s="173" t="str">
        <f>IF(Tabla46[[#This Row],[ID RIESGO]]="","",IF(Tabla46[[#This Row],[DESCRIPCION DEL CONTROL]]="",0,15))</f>
        <v/>
      </c>
      <c r="O424" s="169" t="str">
        <f>IF(Tabla46[[#This Row],[ID RIESGO]]="","",IF(Tabla46[[#This Row],[RESPONSABLE DEL CONTROL (CARGO)]]="",0,20))</f>
        <v/>
      </c>
      <c r="P424" s="345">
        <f>IF(Tabla46[[#This Row],[PERIODICIDAD DE EJECUCIÓN DEL CONTROL]]="",0,20)</f>
        <v>0</v>
      </c>
      <c r="Q42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4" s="345" t="str">
        <f>IF(ISTEXT(Tabla46[[#This Row],[VALOR EVALUACION DISENO]]),"",IF(Tabla46[[#This Row],[VALOR EVALUACION DISENO]]&gt;96,DATOS!$AV$21,IF(Tabla46[[#This Row],[VALOR EVALUACION DISENO]]&gt;=86,DATOS!$AV$22,DATOS!$AV$23)))</f>
        <v/>
      </c>
      <c r="S424" s="278"/>
      <c r="T424" s="345" t="str">
        <f>IFERROR(VLOOKUP(Tabla46[[#This Row],[% DE CUMPLIMIENTO DE LA EJECUCION DEL CONTROL]],DATOS!$AS$38:$AT$40,2,0),"")</f>
        <v/>
      </c>
      <c r="U424" s="129" t="str">
        <f>IF(Tabla46[[#This Row],[RESULTADO EVALUACIÓN DEL DISEÑO DEL CONTROL]]="","",SUMIFS(DATOS!$AT$49:$AT$57,DATOS!$AR$49:$AR$57,Tabla46[[#This Row],[RESULTADO EVALUACIÓN DEL DISEÑO DEL CONTROL]],DATOS!$AS$49:$AS$57,Tabla46[[#This Row],[RESULTADO EVALUACION DE LA EJECUCION]]))</f>
        <v/>
      </c>
    </row>
    <row r="425" spans="1:21" ht="15" customHeight="1" x14ac:dyDescent="0.25">
      <c r="A425" s="3"/>
      <c r="B425" s="2"/>
      <c r="C425" s="2"/>
      <c r="D425" s="72"/>
      <c r="E425" s="4"/>
      <c r="F425" s="173"/>
      <c r="G425" s="352" t="str">
        <f>IFERROR(VLOOKUP(Tabla46[[#This Row],[ID RIESGO]],'1. IDENTIFICACION DEL RIESGO'!$AB$27:$AL$38,11,0),"")</f>
        <v/>
      </c>
      <c r="H425" s="173"/>
      <c r="I425" s="173"/>
      <c r="J425" s="173"/>
      <c r="K425" s="173"/>
      <c r="L425" s="175"/>
      <c r="M425" s="175"/>
      <c r="N425" s="173" t="str">
        <f>IF(Tabla46[[#This Row],[ID RIESGO]]="","",IF(Tabla46[[#This Row],[DESCRIPCION DEL CONTROL]]="",0,15))</f>
        <v/>
      </c>
      <c r="O425" s="169" t="str">
        <f>IF(Tabla46[[#This Row],[ID RIESGO]]="","",IF(Tabla46[[#This Row],[RESPONSABLE DEL CONTROL (CARGO)]]="",0,20))</f>
        <v/>
      </c>
      <c r="P425" s="345">
        <f>IF(Tabla46[[#This Row],[PERIODICIDAD DE EJECUCIÓN DEL CONTROL]]="",0,20)</f>
        <v>0</v>
      </c>
      <c r="Q42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5" s="345" t="str">
        <f>IF(ISTEXT(Tabla46[[#This Row],[VALOR EVALUACION DISENO]]),"",IF(Tabla46[[#This Row],[VALOR EVALUACION DISENO]]&gt;96,DATOS!$AV$21,IF(Tabla46[[#This Row],[VALOR EVALUACION DISENO]]&gt;=86,DATOS!$AV$22,DATOS!$AV$23)))</f>
        <v/>
      </c>
      <c r="S425" s="278"/>
      <c r="T425" s="345" t="str">
        <f>IFERROR(VLOOKUP(Tabla46[[#This Row],[% DE CUMPLIMIENTO DE LA EJECUCION DEL CONTROL]],DATOS!$AS$38:$AT$40,2,0),"")</f>
        <v/>
      </c>
      <c r="U425" s="129" t="str">
        <f>IF(Tabla46[[#This Row],[RESULTADO EVALUACIÓN DEL DISEÑO DEL CONTROL]]="","",SUMIFS(DATOS!$AT$49:$AT$57,DATOS!$AR$49:$AR$57,Tabla46[[#This Row],[RESULTADO EVALUACIÓN DEL DISEÑO DEL CONTROL]],DATOS!$AS$49:$AS$57,Tabla46[[#This Row],[RESULTADO EVALUACION DE LA EJECUCION]]))</f>
        <v/>
      </c>
    </row>
    <row r="426" spans="1:21" ht="15" customHeight="1" x14ac:dyDescent="0.25">
      <c r="A426" s="3"/>
      <c r="B426" s="2"/>
      <c r="C426" s="2"/>
      <c r="D426" s="72"/>
      <c r="E426" s="4"/>
      <c r="F426" s="173"/>
      <c r="G426" s="352" t="str">
        <f>IFERROR(VLOOKUP(Tabla46[[#This Row],[ID RIESGO]],'1. IDENTIFICACION DEL RIESGO'!$AB$27:$AL$38,11,0),"")</f>
        <v/>
      </c>
      <c r="H426" s="173"/>
      <c r="I426" s="173"/>
      <c r="J426" s="173"/>
      <c r="K426" s="173"/>
      <c r="L426" s="175"/>
      <c r="M426" s="175"/>
      <c r="N426" s="173" t="str">
        <f>IF(Tabla46[[#This Row],[ID RIESGO]]="","",IF(Tabla46[[#This Row],[DESCRIPCION DEL CONTROL]]="",0,15))</f>
        <v/>
      </c>
      <c r="O426" s="169" t="str">
        <f>IF(Tabla46[[#This Row],[ID RIESGO]]="","",IF(Tabla46[[#This Row],[RESPONSABLE DEL CONTROL (CARGO)]]="",0,20))</f>
        <v/>
      </c>
      <c r="P426" s="345">
        <f>IF(Tabla46[[#This Row],[PERIODICIDAD DE EJECUCIÓN DEL CONTROL]]="",0,20)</f>
        <v>0</v>
      </c>
      <c r="Q42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6" s="345" t="str">
        <f>IF(ISTEXT(Tabla46[[#This Row],[VALOR EVALUACION DISENO]]),"",IF(Tabla46[[#This Row],[VALOR EVALUACION DISENO]]&gt;96,DATOS!$AV$21,IF(Tabla46[[#This Row],[VALOR EVALUACION DISENO]]&gt;=86,DATOS!$AV$22,DATOS!$AV$23)))</f>
        <v/>
      </c>
      <c r="S426" s="278"/>
      <c r="T426" s="345" t="str">
        <f>IFERROR(VLOOKUP(Tabla46[[#This Row],[% DE CUMPLIMIENTO DE LA EJECUCION DEL CONTROL]],DATOS!$AS$38:$AT$40,2,0),"")</f>
        <v/>
      </c>
      <c r="U426" s="129" t="str">
        <f>IF(Tabla46[[#This Row],[RESULTADO EVALUACIÓN DEL DISEÑO DEL CONTROL]]="","",SUMIFS(DATOS!$AT$49:$AT$57,DATOS!$AR$49:$AR$57,Tabla46[[#This Row],[RESULTADO EVALUACIÓN DEL DISEÑO DEL CONTROL]],DATOS!$AS$49:$AS$57,Tabla46[[#This Row],[RESULTADO EVALUACION DE LA EJECUCION]]))</f>
        <v/>
      </c>
    </row>
    <row r="427" spans="1:21" ht="15" customHeight="1" x14ac:dyDescent="0.25">
      <c r="A427" s="3"/>
      <c r="B427" s="2"/>
      <c r="C427" s="2"/>
      <c r="D427" s="72"/>
      <c r="E427" s="4"/>
      <c r="F427" s="173"/>
      <c r="G427" s="352" t="str">
        <f>IFERROR(VLOOKUP(Tabla46[[#This Row],[ID RIESGO]],'1. IDENTIFICACION DEL RIESGO'!$AB$27:$AL$38,11,0),"")</f>
        <v/>
      </c>
      <c r="H427" s="173"/>
      <c r="I427" s="173"/>
      <c r="J427" s="173"/>
      <c r="K427" s="173"/>
      <c r="L427" s="175"/>
      <c r="M427" s="175"/>
      <c r="N427" s="173" t="str">
        <f>IF(Tabla46[[#This Row],[ID RIESGO]]="","",IF(Tabla46[[#This Row],[DESCRIPCION DEL CONTROL]]="",0,15))</f>
        <v/>
      </c>
      <c r="O427" s="169" t="str">
        <f>IF(Tabla46[[#This Row],[ID RIESGO]]="","",IF(Tabla46[[#This Row],[RESPONSABLE DEL CONTROL (CARGO)]]="",0,20))</f>
        <v/>
      </c>
      <c r="P427" s="345">
        <f>IF(Tabla46[[#This Row],[PERIODICIDAD DE EJECUCIÓN DEL CONTROL]]="",0,20)</f>
        <v>0</v>
      </c>
      <c r="Q42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7" s="345" t="str">
        <f>IF(ISTEXT(Tabla46[[#This Row],[VALOR EVALUACION DISENO]]),"",IF(Tabla46[[#This Row],[VALOR EVALUACION DISENO]]&gt;96,DATOS!$AV$21,IF(Tabla46[[#This Row],[VALOR EVALUACION DISENO]]&gt;=86,DATOS!$AV$22,DATOS!$AV$23)))</f>
        <v/>
      </c>
      <c r="S427" s="278"/>
      <c r="T427" s="345" t="str">
        <f>IFERROR(VLOOKUP(Tabla46[[#This Row],[% DE CUMPLIMIENTO DE LA EJECUCION DEL CONTROL]],DATOS!$AS$38:$AT$40,2,0),"")</f>
        <v/>
      </c>
      <c r="U427" s="129" t="str">
        <f>IF(Tabla46[[#This Row],[RESULTADO EVALUACIÓN DEL DISEÑO DEL CONTROL]]="","",SUMIFS(DATOS!$AT$49:$AT$57,DATOS!$AR$49:$AR$57,Tabla46[[#This Row],[RESULTADO EVALUACIÓN DEL DISEÑO DEL CONTROL]],DATOS!$AS$49:$AS$57,Tabla46[[#This Row],[RESULTADO EVALUACION DE LA EJECUCION]]))</f>
        <v/>
      </c>
    </row>
    <row r="428" spans="1:21" ht="15" customHeight="1" x14ac:dyDescent="0.25">
      <c r="A428" s="3"/>
      <c r="B428" s="2"/>
      <c r="C428" s="2"/>
      <c r="D428" s="72"/>
      <c r="E428" s="4"/>
      <c r="F428" s="173"/>
      <c r="G428" s="352" t="str">
        <f>IFERROR(VLOOKUP(Tabla46[[#This Row],[ID RIESGO]],'1. IDENTIFICACION DEL RIESGO'!$AB$27:$AL$38,11,0),"")</f>
        <v/>
      </c>
      <c r="H428" s="173"/>
      <c r="I428" s="173"/>
      <c r="J428" s="173"/>
      <c r="K428" s="173"/>
      <c r="L428" s="175"/>
      <c r="M428" s="175"/>
      <c r="N428" s="173" t="str">
        <f>IF(Tabla46[[#This Row],[ID RIESGO]]="","",IF(Tabla46[[#This Row],[DESCRIPCION DEL CONTROL]]="",0,15))</f>
        <v/>
      </c>
      <c r="O428" s="169" t="str">
        <f>IF(Tabla46[[#This Row],[ID RIESGO]]="","",IF(Tabla46[[#This Row],[RESPONSABLE DEL CONTROL (CARGO)]]="",0,20))</f>
        <v/>
      </c>
      <c r="P428" s="345">
        <f>IF(Tabla46[[#This Row],[PERIODICIDAD DE EJECUCIÓN DEL CONTROL]]="",0,20)</f>
        <v>0</v>
      </c>
      <c r="Q42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8" s="345" t="str">
        <f>IF(ISTEXT(Tabla46[[#This Row],[VALOR EVALUACION DISENO]]),"",IF(Tabla46[[#This Row],[VALOR EVALUACION DISENO]]&gt;96,DATOS!$AV$21,IF(Tabla46[[#This Row],[VALOR EVALUACION DISENO]]&gt;=86,DATOS!$AV$22,DATOS!$AV$23)))</f>
        <v/>
      </c>
      <c r="S428" s="278"/>
      <c r="T428" s="345" t="str">
        <f>IFERROR(VLOOKUP(Tabla46[[#This Row],[% DE CUMPLIMIENTO DE LA EJECUCION DEL CONTROL]],DATOS!$AS$38:$AT$40,2,0),"")</f>
        <v/>
      </c>
      <c r="U428" s="129" t="str">
        <f>IF(Tabla46[[#This Row],[RESULTADO EVALUACIÓN DEL DISEÑO DEL CONTROL]]="","",SUMIFS(DATOS!$AT$49:$AT$57,DATOS!$AR$49:$AR$57,Tabla46[[#This Row],[RESULTADO EVALUACIÓN DEL DISEÑO DEL CONTROL]],DATOS!$AS$49:$AS$57,Tabla46[[#This Row],[RESULTADO EVALUACION DE LA EJECUCION]]))</f>
        <v/>
      </c>
    </row>
    <row r="429" spans="1:21" ht="15" customHeight="1" x14ac:dyDescent="0.25">
      <c r="A429" s="3"/>
      <c r="B429" s="2"/>
      <c r="C429" s="2"/>
      <c r="D429" s="72"/>
      <c r="E429" s="4"/>
      <c r="F429" s="173"/>
      <c r="G429" s="352" t="str">
        <f>IFERROR(VLOOKUP(Tabla46[[#This Row],[ID RIESGO]],'1. IDENTIFICACION DEL RIESGO'!$AB$27:$AL$38,11,0),"")</f>
        <v/>
      </c>
      <c r="H429" s="173"/>
      <c r="I429" s="173"/>
      <c r="J429" s="173"/>
      <c r="K429" s="173"/>
      <c r="L429" s="175"/>
      <c r="M429" s="175"/>
      <c r="N429" s="173" t="str">
        <f>IF(Tabla46[[#This Row],[ID RIESGO]]="","",IF(Tabla46[[#This Row],[DESCRIPCION DEL CONTROL]]="",0,15))</f>
        <v/>
      </c>
      <c r="O429" s="169" t="str">
        <f>IF(Tabla46[[#This Row],[ID RIESGO]]="","",IF(Tabla46[[#This Row],[RESPONSABLE DEL CONTROL (CARGO)]]="",0,20))</f>
        <v/>
      </c>
      <c r="P429" s="345">
        <f>IF(Tabla46[[#This Row],[PERIODICIDAD DE EJECUCIÓN DEL CONTROL]]="",0,20)</f>
        <v>0</v>
      </c>
      <c r="Q42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9" s="345" t="str">
        <f>IF(ISTEXT(Tabla46[[#This Row],[VALOR EVALUACION DISENO]]),"",IF(Tabla46[[#This Row],[VALOR EVALUACION DISENO]]&gt;96,DATOS!$AV$21,IF(Tabla46[[#This Row],[VALOR EVALUACION DISENO]]&gt;=86,DATOS!$AV$22,DATOS!$AV$23)))</f>
        <v/>
      </c>
      <c r="S429" s="278"/>
      <c r="T429" s="345" t="str">
        <f>IFERROR(VLOOKUP(Tabla46[[#This Row],[% DE CUMPLIMIENTO DE LA EJECUCION DEL CONTROL]],DATOS!$AS$38:$AT$40,2,0),"")</f>
        <v/>
      </c>
      <c r="U429" s="129" t="str">
        <f>IF(Tabla46[[#This Row],[RESULTADO EVALUACIÓN DEL DISEÑO DEL CONTROL]]="","",SUMIFS(DATOS!$AT$49:$AT$57,DATOS!$AR$49:$AR$57,Tabla46[[#This Row],[RESULTADO EVALUACIÓN DEL DISEÑO DEL CONTROL]],DATOS!$AS$49:$AS$57,Tabla46[[#This Row],[RESULTADO EVALUACION DE LA EJECUCION]]))</f>
        <v/>
      </c>
    </row>
    <row r="430" spans="1:21" ht="15" customHeight="1" x14ac:dyDescent="0.25">
      <c r="A430" s="3"/>
      <c r="B430" s="2"/>
      <c r="C430" s="2"/>
      <c r="D430" s="72"/>
      <c r="E430" s="4"/>
      <c r="F430" s="173"/>
      <c r="G430" s="352" t="str">
        <f>IFERROR(VLOOKUP(Tabla46[[#This Row],[ID RIESGO]],'1. IDENTIFICACION DEL RIESGO'!$AB$27:$AL$38,11,0),"")</f>
        <v/>
      </c>
      <c r="H430" s="173"/>
      <c r="I430" s="173"/>
      <c r="J430" s="173"/>
      <c r="K430" s="173"/>
      <c r="L430" s="175"/>
      <c r="M430" s="175"/>
      <c r="N430" s="173" t="str">
        <f>IF(Tabla46[[#This Row],[ID RIESGO]]="","",IF(Tabla46[[#This Row],[DESCRIPCION DEL CONTROL]]="",0,15))</f>
        <v/>
      </c>
      <c r="O430" s="169" t="str">
        <f>IF(Tabla46[[#This Row],[ID RIESGO]]="","",IF(Tabla46[[#This Row],[RESPONSABLE DEL CONTROL (CARGO)]]="",0,20))</f>
        <v/>
      </c>
      <c r="P430" s="345">
        <f>IF(Tabla46[[#This Row],[PERIODICIDAD DE EJECUCIÓN DEL CONTROL]]="",0,20)</f>
        <v>0</v>
      </c>
      <c r="Q43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0" s="345" t="str">
        <f>IF(ISTEXT(Tabla46[[#This Row],[VALOR EVALUACION DISENO]]),"",IF(Tabla46[[#This Row],[VALOR EVALUACION DISENO]]&gt;96,DATOS!$AV$21,IF(Tabla46[[#This Row],[VALOR EVALUACION DISENO]]&gt;=86,DATOS!$AV$22,DATOS!$AV$23)))</f>
        <v/>
      </c>
      <c r="S430" s="278"/>
      <c r="T430" s="345" t="str">
        <f>IFERROR(VLOOKUP(Tabla46[[#This Row],[% DE CUMPLIMIENTO DE LA EJECUCION DEL CONTROL]],DATOS!$AS$38:$AT$40,2,0),"")</f>
        <v/>
      </c>
      <c r="U430" s="129" t="str">
        <f>IF(Tabla46[[#This Row],[RESULTADO EVALUACIÓN DEL DISEÑO DEL CONTROL]]="","",SUMIFS(DATOS!$AT$49:$AT$57,DATOS!$AR$49:$AR$57,Tabla46[[#This Row],[RESULTADO EVALUACIÓN DEL DISEÑO DEL CONTROL]],DATOS!$AS$49:$AS$57,Tabla46[[#This Row],[RESULTADO EVALUACION DE LA EJECUCION]]))</f>
        <v/>
      </c>
    </row>
    <row r="431" spans="1:21" ht="15" customHeight="1" x14ac:dyDescent="0.25">
      <c r="A431" s="3"/>
      <c r="B431" s="2"/>
      <c r="C431" s="2"/>
      <c r="D431" s="72"/>
      <c r="E431" s="4"/>
      <c r="F431" s="173"/>
      <c r="G431" s="352" t="str">
        <f>IFERROR(VLOOKUP(Tabla46[[#This Row],[ID RIESGO]],'1. IDENTIFICACION DEL RIESGO'!$AB$27:$AL$38,11,0),"")</f>
        <v/>
      </c>
      <c r="H431" s="173"/>
      <c r="I431" s="173"/>
      <c r="J431" s="173"/>
      <c r="K431" s="173"/>
      <c r="L431" s="175"/>
      <c r="M431" s="175"/>
      <c r="N431" s="173" t="str">
        <f>IF(Tabla46[[#This Row],[ID RIESGO]]="","",IF(Tabla46[[#This Row],[DESCRIPCION DEL CONTROL]]="",0,15))</f>
        <v/>
      </c>
      <c r="O431" s="169" t="str">
        <f>IF(Tabla46[[#This Row],[ID RIESGO]]="","",IF(Tabla46[[#This Row],[RESPONSABLE DEL CONTROL (CARGO)]]="",0,20))</f>
        <v/>
      </c>
      <c r="P431" s="345">
        <f>IF(Tabla46[[#This Row],[PERIODICIDAD DE EJECUCIÓN DEL CONTROL]]="",0,20)</f>
        <v>0</v>
      </c>
      <c r="Q43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1" s="345" t="str">
        <f>IF(ISTEXT(Tabla46[[#This Row],[VALOR EVALUACION DISENO]]),"",IF(Tabla46[[#This Row],[VALOR EVALUACION DISENO]]&gt;96,DATOS!$AV$21,IF(Tabla46[[#This Row],[VALOR EVALUACION DISENO]]&gt;=86,DATOS!$AV$22,DATOS!$AV$23)))</f>
        <v/>
      </c>
      <c r="S431" s="278"/>
      <c r="T431" s="345" t="str">
        <f>IFERROR(VLOOKUP(Tabla46[[#This Row],[% DE CUMPLIMIENTO DE LA EJECUCION DEL CONTROL]],DATOS!$AS$38:$AT$40,2,0),"")</f>
        <v/>
      </c>
      <c r="U431" s="129" t="str">
        <f>IF(Tabla46[[#This Row],[RESULTADO EVALUACIÓN DEL DISEÑO DEL CONTROL]]="","",SUMIFS(DATOS!$AT$49:$AT$57,DATOS!$AR$49:$AR$57,Tabla46[[#This Row],[RESULTADO EVALUACIÓN DEL DISEÑO DEL CONTROL]],DATOS!$AS$49:$AS$57,Tabla46[[#This Row],[RESULTADO EVALUACION DE LA EJECUCION]]))</f>
        <v/>
      </c>
    </row>
    <row r="432" spans="1:21" ht="15" customHeight="1" x14ac:dyDescent="0.25">
      <c r="A432" s="3"/>
      <c r="B432" s="2"/>
      <c r="C432" s="2"/>
      <c r="D432" s="72"/>
      <c r="E432" s="4"/>
      <c r="F432" s="173"/>
      <c r="G432" s="352" t="str">
        <f>IFERROR(VLOOKUP(Tabla46[[#This Row],[ID RIESGO]],'1. IDENTIFICACION DEL RIESGO'!$AB$27:$AL$38,11,0),"")</f>
        <v/>
      </c>
      <c r="H432" s="173"/>
      <c r="I432" s="173"/>
      <c r="J432" s="173"/>
      <c r="K432" s="173"/>
      <c r="L432" s="175"/>
      <c r="M432" s="175"/>
      <c r="N432" s="173" t="str">
        <f>IF(Tabla46[[#This Row],[ID RIESGO]]="","",IF(Tabla46[[#This Row],[DESCRIPCION DEL CONTROL]]="",0,15))</f>
        <v/>
      </c>
      <c r="O432" s="169" t="str">
        <f>IF(Tabla46[[#This Row],[ID RIESGO]]="","",IF(Tabla46[[#This Row],[RESPONSABLE DEL CONTROL (CARGO)]]="",0,20))</f>
        <v/>
      </c>
      <c r="P432" s="345">
        <f>IF(Tabla46[[#This Row],[PERIODICIDAD DE EJECUCIÓN DEL CONTROL]]="",0,20)</f>
        <v>0</v>
      </c>
      <c r="Q43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2" s="345" t="str">
        <f>IF(ISTEXT(Tabla46[[#This Row],[VALOR EVALUACION DISENO]]),"",IF(Tabla46[[#This Row],[VALOR EVALUACION DISENO]]&gt;96,DATOS!$AV$21,IF(Tabla46[[#This Row],[VALOR EVALUACION DISENO]]&gt;=86,DATOS!$AV$22,DATOS!$AV$23)))</f>
        <v/>
      </c>
      <c r="S432" s="278"/>
      <c r="T432" s="345" t="str">
        <f>IFERROR(VLOOKUP(Tabla46[[#This Row],[% DE CUMPLIMIENTO DE LA EJECUCION DEL CONTROL]],DATOS!$AS$38:$AT$40,2,0),"")</f>
        <v/>
      </c>
      <c r="U432" s="129" t="str">
        <f>IF(Tabla46[[#This Row],[RESULTADO EVALUACIÓN DEL DISEÑO DEL CONTROL]]="","",SUMIFS(DATOS!$AT$49:$AT$57,DATOS!$AR$49:$AR$57,Tabla46[[#This Row],[RESULTADO EVALUACIÓN DEL DISEÑO DEL CONTROL]],DATOS!$AS$49:$AS$57,Tabla46[[#This Row],[RESULTADO EVALUACION DE LA EJECUCION]]))</f>
        <v/>
      </c>
    </row>
    <row r="433" spans="1:21" ht="15" customHeight="1" x14ac:dyDescent="0.25">
      <c r="A433" s="3"/>
      <c r="B433" s="2"/>
      <c r="C433" s="2"/>
      <c r="D433" s="72"/>
      <c r="E433" s="4"/>
      <c r="F433" s="173"/>
      <c r="G433" s="352" t="str">
        <f>IFERROR(VLOOKUP(Tabla46[[#This Row],[ID RIESGO]],'1. IDENTIFICACION DEL RIESGO'!$AB$27:$AL$38,11,0),"")</f>
        <v/>
      </c>
      <c r="H433" s="173"/>
      <c r="I433" s="173"/>
      <c r="J433" s="173"/>
      <c r="K433" s="173"/>
      <c r="L433" s="175"/>
      <c r="M433" s="175"/>
      <c r="N433" s="173" t="str">
        <f>IF(Tabla46[[#This Row],[ID RIESGO]]="","",IF(Tabla46[[#This Row],[DESCRIPCION DEL CONTROL]]="",0,15))</f>
        <v/>
      </c>
      <c r="O433" s="169" t="str">
        <f>IF(Tabla46[[#This Row],[ID RIESGO]]="","",IF(Tabla46[[#This Row],[RESPONSABLE DEL CONTROL (CARGO)]]="",0,20))</f>
        <v/>
      </c>
      <c r="P433" s="345">
        <f>IF(Tabla46[[#This Row],[PERIODICIDAD DE EJECUCIÓN DEL CONTROL]]="",0,20)</f>
        <v>0</v>
      </c>
      <c r="Q43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3" s="345" t="str">
        <f>IF(ISTEXT(Tabla46[[#This Row],[VALOR EVALUACION DISENO]]),"",IF(Tabla46[[#This Row],[VALOR EVALUACION DISENO]]&gt;96,DATOS!$AV$21,IF(Tabla46[[#This Row],[VALOR EVALUACION DISENO]]&gt;=86,DATOS!$AV$22,DATOS!$AV$23)))</f>
        <v/>
      </c>
      <c r="S433" s="278"/>
      <c r="T433" s="345" t="str">
        <f>IFERROR(VLOOKUP(Tabla46[[#This Row],[% DE CUMPLIMIENTO DE LA EJECUCION DEL CONTROL]],DATOS!$AS$38:$AT$40,2,0),"")</f>
        <v/>
      </c>
      <c r="U433" s="129" t="str">
        <f>IF(Tabla46[[#This Row],[RESULTADO EVALUACIÓN DEL DISEÑO DEL CONTROL]]="","",SUMIFS(DATOS!$AT$49:$AT$57,DATOS!$AR$49:$AR$57,Tabla46[[#This Row],[RESULTADO EVALUACIÓN DEL DISEÑO DEL CONTROL]],DATOS!$AS$49:$AS$57,Tabla46[[#This Row],[RESULTADO EVALUACION DE LA EJECUCION]]))</f>
        <v/>
      </c>
    </row>
    <row r="434" spans="1:21" ht="15" customHeight="1" x14ac:dyDescent="0.25">
      <c r="A434" s="3"/>
      <c r="B434" s="2"/>
      <c r="C434" s="2"/>
      <c r="D434" s="72"/>
      <c r="E434" s="4"/>
      <c r="F434" s="173"/>
      <c r="G434" s="352" t="str">
        <f>IFERROR(VLOOKUP(Tabla46[[#This Row],[ID RIESGO]],'1. IDENTIFICACION DEL RIESGO'!$AB$27:$AL$38,11,0),"")</f>
        <v/>
      </c>
      <c r="H434" s="173"/>
      <c r="I434" s="173"/>
      <c r="J434" s="173"/>
      <c r="K434" s="173"/>
      <c r="L434" s="175"/>
      <c r="M434" s="175"/>
      <c r="N434" s="173" t="str">
        <f>IF(Tabla46[[#This Row],[ID RIESGO]]="","",IF(Tabla46[[#This Row],[DESCRIPCION DEL CONTROL]]="",0,15))</f>
        <v/>
      </c>
      <c r="O434" s="169" t="str">
        <f>IF(Tabla46[[#This Row],[ID RIESGO]]="","",IF(Tabla46[[#This Row],[RESPONSABLE DEL CONTROL (CARGO)]]="",0,20))</f>
        <v/>
      </c>
      <c r="P434" s="345">
        <f>IF(Tabla46[[#This Row],[PERIODICIDAD DE EJECUCIÓN DEL CONTROL]]="",0,20)</f>
        <v>0</v>
      </c>
      <c r="Q43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4" s="345" t="str">
        <f>IF(ISTEXT(Tabla46[[#This Row],[VALOR EVALUACION DISENO]]),"",IF(Tabla46[[#This Row],[VALOR EVALUACION DISENO]]&gt;96,DATOS!$AV$21,IF(Tabla46[[#This Row],[VALOR EVALUACION DISENO]]&gt;=86,DATOS!$AV$22,DATOS!$AV$23)))</f>
        <v/>
      </c>
      <c r="S434" s="278"/>
      <c r="T434" s="345" t="str">
        <f>IFERROR(VLOOKUP(Tabla46[[#This Row],[% DE CUMPLIMIENTO DE LA EJECUCION DEL CONTROL]],DATOS!$AS$38:$AT$40,2,0),"")</f>
        <v/>
      </c>
      <c r="U434" s="129" t="str">
        <f>IF(Tabla46[[#This Row],[RESULTADO EVALUACIÓN DEL DISEÑO DEL CONTROL]]="","",SUMIFS(DATOS!$AT$49:$AT$57,DATOS!$AR$49:$AR$57,Tabla46[[#This Row],[RESULTADO EVALUACIÓN DEL DISEÑO DEL CONTROL]],DATOS!$AS$49:$AS$57,Tabla46[[#This Row],[RESULTADO EVALUACION DE LA EJECUCION]]))</f>
        <v/>
      </c>
    </row>
    <row r="435" spans="1:21" ht="15" customHeight="1" x14ac:dyDescent="0.25">
      <c r="A435" s="3"/>
      <c r="B435" s="2"/>
      <c r="C435" s="2"/>
      <c r="D435" s="72"/>
      <c r="E435" s="4"/>
      <c r="F435" s="173"/>
      <c r="G435" s="352" t="str">
        <f>IFERROR(VLOOKUP(Tabla46[[#This Row],[ID RIESGO]],'1. IDENTIFICACION DEL RIESGO'!$AB$27:$AL$38,11,0),"")</f>
        <v/>
      </c>
      <c r="H435" s="173"/>
      <c r="I435" s="173"/>
      <c r="J435" s="173"/>
      <c r="K435" s="173"/>
      <c r="L435" s="175"/>
      <c r="M435" s="175"/>
      <c r="N435" s="173" t="str">
        <f>IF(Tabla46[[#This Row],[ID RIESGO]]="","",IF(Tabla46[[#This Row],[DESCRIPCION DEL CONTROL]]="",0,15))</f>
        <v/>
      </c>
      <c r="O435" s="169" t="str">
        <f>IF(Tabla46[[#This Row],[ID RIESGO]]="","",IF(Tabla46[[#This Row],[RESPONSABLE DEL CONTROL (CARGO)]]="",0,20))</f>
        <v/>
      </c>
      <c r="P435" s="345">
        <f>IF(Tabla46[[#This Row],[PERIODICIDAD DE EJECUCIÓN DEL CONTROL]]="",0,20)</f>
        <v>0</v>
      </c>
      <c r="Q43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5" s="345" t="str">
        <f>IF(ISTEXT(Tabla46[[#This Row],[VALOR EVALUACION DISENO]]),"",IF(Tabla46[[#This Row],[VALOR EVALUACION DISENO]]&gt;96,DATOS!$AV$21,IF(Tabla46[[#This Row],[VALOR EVALUACION DISENO]]&gt;=86,DATOS!$AV$22,DATOS!$AV$23)))</f>
        <v/>
      </c>
      <c r="S435" s="278"/>
      <c r="T435" s="345" t="str">
        <f>IFERROR(VLOOKUP(Tabla46[[#This Row],[% DE CUMPLIMIENTO DE LA EJECUCION DEL CONTROL]],DATOS!$AS$38:$AT$40,2,0),"")</f>
        <v/>
      </c>
      <c r="U435" s="129" t="str">
        <f>IF(Tabla46[[#This Row],[RESULTADO EVALUACIÓN DEL DISEÑO DEL CONTROL]]="","",SUMIFS(DATOS!$AT$49:$AT$57,DATOS!$AR$49:$AR$57,Tabla46[[#This Row],[RESULTADO EVALUACIÓN DEL DISEÑO DEL CONTROL]],DATOS!$AS$49:$AS$57,Tabla46[[#This Row],[RESULTADO EVALUACION DE LA EJECUCION]]))</f>
        <v/>
      </c>
    </row>
    <row r="436" spans="1:21" ht="15" customHeight="1" x14ac:dyDescent="0.25">
      <c r="A436" s="3"/>
      <c r="B436" s="2"/>
      <c r="C436" s="2"/>
      <c r="D436" s="72"/>
      <c r="E436" s="4"/>
      <c r="F436" s="173"/>
      <c r="G436" s="352" t="str">
        <f>IFERROR(VLOOKUP(Tabla46[[#This Row],[ID RIESGO]],'1. IDENTIFICACION DEL RIESGO'!$AB$27:$AL$38,11,0),"")</f>
        <v/>
      </c>
      <c r="H436" s="173"/>
      <c r="I436" s="173"/>
      <c r="J436" s="173"/>
      <c r="K436" s="173"/>
      <c r="L436" s="175"/>
      <c r="M436" s="175"/>
      <c r="N436" s="173" t="str">
        <f>IF(Tabla46[[#This Row],[ID RIESGO]]="","",IF(Tabla46[[#This Row],[DESCRIPCION DEL CONTROL]]="",0,15))</f>
        <v/>
      </c>
      <c r="O436" s="169" t="str">
        <f>IF(Tabla46[[#This Row],[ID RIESGO]]="","",IF(Tabla46[[#This Row],[RESPONSABLE DEL CONTROL (CARGO)]]="",0,20))</f>
        <v/>
      </c>
      <c r="P436" s="345">
        <f>IF(Tabla46[[#This Row],[PERIODICIDAD DE EJECUCIÓN DEL CONTROL]]="",0,20)</f>
        <v>0</v>
      </c>
      <c r="Q43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6" s="345" t="str">
        <f>IF(ISTEXT(Tabla46[[#This Row],[VALOR EVALUACION DISENO]]),"",IF(Tabla46[[#This Row],[VALOR EVALUACION DISENO]]&gt;96,DATOS!$AV$21,IF(Tabla46[[#This Row],[VALOR EVALUACION DISENO]]&gt;=86,DATOS!$AV$22,DATOS!$AV$23)))</f>
        <v/>
      </c>
      <c r="S436" s="278"/>
      <c r="T436" s="345" t="str">
        <f>IFERROR(VLOOKUP(Tabla46[[#This Row],[% DE CUMPLIMIENTO DE LA EJECUCION DEL CONTROL]],DATOS!$AS$38:$AT$40,2,0),"")</f>
        <v/>
      </c>
      <c r="U436" s="129" t="str">
        <f>IF(Tabla46[[#This Row],[RESULTADO EVALUACIÓN DEL DISEÑO DEL CONTROL]]="","",SUMIFS(DATOS!$AT$49:$AT$57,DATOS!$AR$49:$AR$57,Tabla46[[#This Row],[RESULTADO EVALUACIÓN DEL DISEÑO DEL CONTROL]],DATOS!$AS$49:$AS$57,Tabla46[[#This Row],[RESULTADO EVALUACION DE LA EJECUCION]]))</f>
        <v/>
      </c>
    </row>
    <row r="437" spans="1:21" ht="15" customHeight="1" x14ac:dyDescent="0.25">
      <c r="A437" s="3"/>
      <c r="B437" s="2"/>
      <c r="C437" s="2"/>
      <c r="D437" s="72"/>
      <c r="E437" s="4"/>
      <c r="F437" s="173"/>
      <c r="G437" s="352" t="str">
        <f>IFERROR(VLOOKUP(Tabla46[[#This Row],[ID RIESGO]],'1. IDENTIFICACION DEL RIESGO'!$AB$27:$AL$38,11,0),"")</f>
        <v/>
      </c>
      <c r="H437" s="173"/>
      <c r="I437" s="173"/>
      <c r="J437" s="173"/>
      <c r="K437" s="173"/>
      <c r="L437" s="175"/>
      <c r="M437" s="175"/>
      <c r="N437" s="173" t="str">
        <f>IF(Tabla46[[#This Row],[ID RIESGO]]="","",IF(Tabla46[[#This Row],[DESCRIPCION DEL CONTROL]]="",0,15))</f>
        <v/>
      </c>
      <c r="O437" s="169" t="str">
        <f>IF(Tabla46[[#This Row],[ID RIESGO]]="","",IF(Tabla46[[#This Row],[RESPONSABLE DEL CONTROL (CARGO)]]="",0,20))</f>
        <v/>
      </c>
      <c r="P437" s="345">
        <f>IF(Tabla46[[#This Row],[PERIODICIDAD DE EJECUCIÓN DEL CONTROL]]="",0,20)</f>
        <v>0</v>
      </c>
      <c r="Q43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7" s="345" t="str">
        <f>IF(ISTEXT(Tabla46[[#This Row],[VALOR EVALUACION DISENO]]),"",IF(Tabla46[[#This Row],[VALOR EVALUACION DISENO]]&gt;96,DATOS!$AV$21,IF(Tabla46[[#This Row],[VALOR EVALUACION DISENO]]&gt;=86,DATOS!$AV$22,DATOS!$AV$23)))</f>
        <v/>
      </c>
      <c r="S437" s="278"/>
      <c r="T437" s="345" t="str">
        <f>IFERROR(VLOOKUP(Tabla46[[#This Row],[% DE CUMPLIMIENTO DE LA EJECUCION DEL CONTROL]],DATOS!$AS$38:$AT$40,2,0),"")</f>
        <v/>
      </c>
      <c r="U437" s="129" t="str">
        <f>IF(Tabla46[[#This Row],[RESULTADO EVALUACIÓN DEL DISEÑO DEL CONTROL]]="","",SUMIFS(DATOS!$AT$49:$AT$57,DATOS!$AR$49:$AR$57,Tabla46[[#This Row],[RESULTADO EVALUACIÓN DEL DISEÑO DEL CONTROL]],DATOS!$AS$49:$AS$57,Tabla46[[#This Row],[RESULTADO EVALUACION DE LA EJECUCION]]))</f>
        <v/>
      </c>
    </row>
    <row r="438" spans="1:21" ht="15" customHeight="1" x14ac:dyDescent="0.25">
      <c r="A438" s="3"/>
      <c r="B438" s="2"/>
      <c r="C438" s="2"/>
      <c r="D438" s="72"/>
      <c r="E438" s="4"/>
      <c r="F438" s="173"/>
      <c r="G438" s="352" t="str">
        <f>IFERROR(VLOOKUP(Tabla46[[#This Row],[ID RIESGO]],'1. IDENTIFICACION DEL RIESGO'!$AB$27:$AL$38,11,0),"")</f>
        <v/>
      </c>
      <c r="H438" s="173"/>
      <c r="I438" s="173"/>
      <c r="J438" s="173"/>
      <c r="K438" s="173"/>
      <c r="L438" s="175"/>
      <c r="M438" s="175"/>
      <c r="N438" s="173" t="str">
        <f>IF(Tabla46[[#This Row],[ID RIESGO]]="","",IF(Tabla46[[#This Row],[DESCRIPCION DEL CONTROL]]="",0,15))</f>
        <v/>
      </c>
      <c r="O438" s="169" t="str">
        <f>IF(Tabla46[[#This Row],[ID RIESGO]]="","",IF(Tabla46[[#This Row],[RESPONSABLE DEL CONTROL (CARGO)]]="",0,20))</f>
        <v/>
      </c>
      <c r="P438" s="345">
        <f>IF(Tabla46[[#This Row],[PERIODICIDAD DE EJECUCIÓN DEL CONTROL]]="",0,20)</f>
        <v>0</v>
      </c>
      <c r="Q43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8" s="345" t="str">
        <f>IF(ISTEXT(Tabla46[[#This Row],[VALOR EVALUACION DISENO]]),"",IF(Tabla46[[#This Row],[VALOR EVALUACION DISENO]]&gt;96,DATOS!$AV$21,IF(Tabla46[[#This Row],[VALOR EVALUACION DISENO]]&gt;=86,DATOS!$AV$22,DATOS!$AV$23)))</f>
        <v/>
      </c>
      <c r="S438" s="278"/>
      <c r="T438" s="345" t="str">
        <f>IFERROR(VLOOKUP(Tabla46[[#This Row],[% DE CUMPLIMIENTO DE LA EJECUCION DEL CONTROL]],DATOS!$AS$38:$AT$40,2,0),"")</f>
        <v/>
      </c>
      <c r="U438" s="129" t="str">
        <f>IF(Tabla46[[#This Row],[RESULTADO EVALUACIÓN DEL DISEÑO DEL CONTROL]]="","",SUMIFS(DATOS!$AT$49:$AT$57,DATOS!$AR$49:$AR$57,Tabla46[[#This Row],[RESULTADO EVALUACIÓN DEL DISEÑO DEL CONTROL]],DATOS!$AS$49:$AS$57,Tabla46[[#This Row],[RESULTADO EVALUACION DE LA EJECUCION]]))</f>
        <v/>
      </c>
    </row>
    <row r="439" spans="1:21" ht="15" customHeight="1" x14ac:dyDescent="0.25">
      <c r="A439" s="3"/>
      <c r="B439" s="2"/>
      <c r="C439" s="2"/>
      <c r="D439" s="72"/>
      <c r="E439" s="4"/>
      <c r="F439" s="173"/>
      <c r="G439" s="352" t="str">
        <f>IFERROR(VLOOKUP(Tabla46[[#This Row],[ID RIESGO]],'1. IDENTIFICACION DEL RIESGO'!$AB$27:$AL$38,11,0),"")</f>
        <v/>
      </c>
      <c r="H439" s="173"/>
      <c r="I439" s="173"/>
      <c r="J439" s="173"/>
      <c r="K439" s="173"/>
      <c r="L439" s="175"/>
      <c r="M439" s="175"/>
      <c r="N439" s="173" t="str">
        <f>IF(Tabla46[[#This Row],[ID RIESGO]]="","",IF(Tabla46[[#This Row],[DESCRIPCION DEL CONTROL]]="",0,15))</f>
        <v/>
      </c>
      <c r="O439" s="169" t="str">
        <f>IF(Tabla46[[#This Row],[ID RIESGO]]="","",IF(Tabla46[[#This Row],[RESPONSABLE DEL CONTROL (CARGO)]]="",0,20))</f>
        <v/>
      </c>
      <c r="P439" s="345">
        <f>IF(Tabla46[[#This Row],[PERIODICIDAD DE EJECUCIÓN DEL CONTROL]]="",0,20)</f>
        <v>0</v>
      </c>
      <c r="Q43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9" s="345" t="str">
        <f>IF(ISTEXT(Tabla46[[#This Row],[VALOR EVALUACION DISENO]]),"",IF(Tabla46[[#This Row],[VALOR EVALUACION DISENO]]&gt;96,DATOS!$AV$21,IF(Tabla46[[#This Row],[VALOR EVALUACION DISENO]]&gt;=86,DATOS!$AV$22,DATOS!$AV$23)))</f>
        <v/>
      </c>
      <c r="S439" s="278"/>
      <c r="T439" s="345" t="str">
        <f>IFERROR(VLOOKUP(Tabla46[[#This Row],[% DE CUMPLIMIENTO DE LA EJECUCION DEL CONTROL]],DATOS!$AS$38:$AT$40,2,0),"")</f>
        <v/>
      </c>
      <c r="U439" s="129" t="str">
        <f>IF(Tabla46[[#This Row],[RESULTADO EVALUACIÓN DEL DISEÑO DEL CONTROL]]="","",SUMIFS(DATOS!$AT$49:$AT$57,DATOS!$AR$49:$AR$57,Tabla46[[#This Row],[RESULTADO EVALUACIÓN DEL DISEÑO DEL CONTROL]],DATOS!$AS$49:$AS$57,Tabla46[[#This Row],[RESULTADO EVALUACION DE LA EJECUCION]]))</f>
        <v/>
      </c>
    </row>
    <row r="440" spans="1:21" ht="15" customHeight="1" x14ac:dyDescent="0.25">
      <c r="A440" s="3"/>
      <c r="B440" s="2"/>
      <c r="C440" s="2"/>
      <c r="D440" s="72"/>
      <c r="E440" s="4"/>
      <c r="F440" s="173"/>
      <c r="G440" s="352" t="str">
        <f>IFERROR(VLOOKUP(Tabla46[[#This Row],[ID RIESGO]],'1. IDENTIFICACION DEL RIESGO'!$AB$27:$AL$38,11,0),"")</f>
        <v/>
      </c>
      <c r="H440" s="173"/>
      <c r="I440" s="173"/>
      <c r="J440" s="173"/>
      <c r="K440" s="173"/>
      <c r="L440" s="175"/>
      <c r="M440" s="175"/>
      <c r="N440" s="173" t="str">
        <f>IF(Tabla46[[#This Row],[ID RIESGO]]="","",IF(Tabla46[[#This Row],[DESCRIPCION DEL CONTROL]]="",0,15))</f>
        <v/>
      </c>
      <c r="O440" s="169" t="str">
        <f>IF(Tabla46[[#This Row],[ID RIESGO]]="","",IF(Tabla46[[#This Row],[RESPONSABLE DEL CONTROL (CARGO)]]="",0,20))</f>
        <v/>
      </c>
      <c r="P440" s="345">
        <f>IF(Tabla46[[#This Row],[PERIODICIDAD DE EJECUCIÓN DEL CONTROL]]="",0,20)</f>
        <v>0</v>
      </c>
      <c r="Q44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0" s="345" t="str">
        <f>IF(ISTEXT(Tabla46[[#This Row],[VALOR EVALUACION DISENO]]),"",IF(Tabla46[[#This Row],[VALOR EVALUACION DISENO]]&gt;96,DATOS!$AV$21,IF(Tabla46[[#This Row],[VALOR EVALUACION DISENO]]&gt;=86,DATOS!$AV$22,DATOS!$AV$23)))</f>
        <v/>
      </c>
      <c r="S440" s="278"/>
      <c r="T440" s="345" t="str">
        <f>IFERROR(VLOOKUP(Tabla46[[#This Row],[% DE CUMPLIMIENTO DE LA EJECUCION DEL CONTROL]],DATOS!$AS$38:$AT$40,2,0),"")</f>
        <v/>
      </c>
      <c r="U440" s="129" t="str">
        <f>IF(Tabla46[[#This Row],[RESULTADO EVALUACIÓN DEL DISEÑO DEL CONTROL]]="","",SUMIFS(DATOS!$AT$49:$AT$57,DATOS!$AR$49:$AR$57,Tabla46[[#This Row],[RESULTADO EVALUACIÓN DEL DISEÑO DEL CONTROL]],DATOS!$AS$49:$AS$57,Tabla46[[#This Row],[RESULTADO EVALUACION DE LA EJECUCION]]))</f>
        <v/>
      </c>
    </row>
    <row r="441" spans="1:21" ht="15" customHeight="1" x14ac:dyDescent="0.25">
      <c r="A441" s="3"/>
      <c r="B441" s="2"/>
      <c r="C441" s="2"/>
      <c r="D441" s="72"/>
      <c r="E441" s="4"/>
      <c r="F441" s="173"/>
      <c r="G441" s="352" t="str">
        <f>IFERROR(VLOOKUP(Tabla46[[#This Row],[ID RIESGO]],'1. IDENTIFICACION DEL RIESGO'!$AB$27:$AL$38,11,0),"")</f>
        <v/>
      </c>
      <c r="H441" s="173"/>
      <c r="I441" s="173"/>
      <c r="J441" s="173"/>
      <c r="K441" s="173"/>
      <c r="L441" s="175"/>
      <c r="M441" s="175"/>
      <c r="N441" s="173" t="str">
        <f>IF(Tabla46[[#This Row],[ID RIESGO]]="","",IF(Tabla46[[#This Row],[DESCRIPCION DEL CONTROL]]="",0,15))</f>
        <v/>
      </c>
      <c r="O441" s="169" t="str">
        <f>IF(Tabla46[[#This Row],[ID RIESGO]]="","",IF(Tabla46[[#This Row],[RESPONSABLE DEL CONTROL (CARGO)]]="",0,20))</f>
        <v/>
      </c>
      <c r="P441" s="345">
        <f>IF(Tabla46[[#This Row],[PERIODICIDAD DE EJECUCIÓN DEL CONTROL]]="",0,20)</f>
        <v>0</v>
      </c>
      <c r="Q44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1" s="345" t="str">
        <f>IF(ISTEXT(Tabla46[[#This Row],[VALOR EVALUACION DISENO]]),"",IF(Tabla46[[#This Row],[VALOR EVALUACION DISENO]]&gt;96,DATOS!$AV$21,IF(Tabla46[[#This Row],[VALOR EVALUACION DISENO]]&gt;=86,DATOS!$AV$22,DATOS!$AV$23)))</f>
        <v/>
      </c>
      <c r="S441" s="278"/>
      <c r="T441" s="345" t="str">
        <f>IFERROR(VLOOKUP(Tabla46[[#This Row],[% DE CUMPLIMIENTO DE LA EJECUCION DEL CONTROL]],DATOS!$AS$38:$AT$40,2,0),"")</f>
        <v/>
      </c>
      <c r="U441" s="129" t="str">
        <f>IF(Tabla46[[#This Row],[RESULTADO EVALUACIÓN DEL DISEÑO DEL CONTROL]]="","",SUMIFS(DATOS!$AT$49:$AT$57,DATOS!$AR$49:$AR$57,Tabla46[[#This Row],[RESULTADO EVALUACIÓN DEL DISEÑO DEL CONTROL]],DATOS!$AS$49:$AS$57,Tabla46[[#This Row],[RESULTADO EVALUACION DE LA EJECUCION]]))</f>
        <v/>
      </c>
    </row>
    <row r="442" spans="1:21" ht="15" customHeight="1" x14ac:dyDescent="0.25">
      <c r="A442" s="3"/>
      <c r="B442" s="2"/>
      <c r="C442" s="2"/>
      <c r="D442" s="72"/>
      <c r="E442" s="4"/>
      <c r="F442" s="173"/>
      <c r="G442" s="352" t="str">
        <f>IFERROR(VLOOKUP(Tabla46[[#This Row],[ID RIESGO]],'1. IDENTIFICACION DEL RIESGO'!$AB$27:$AL$38,11,0),"")</f>
        <v/>
      </c>
      <c r="H442" s="173"/>
      <c r="I442" s="173"/>
      <c r="J442" s="173"/>
      <c r="K442" s="173"/>
      <c r="L442" s="175"/>
      <c r="M442" s="175"/>
      <c r="N442" s="173" t="str">
        <f>IF(Tabla46[[#This Row],[ID RIESGO]]="","",IF(Tabla46[[#This Row],[DESCRIPCION DEL CONTROL]]="",0,15))</f>
        <v/>
      </c>
      <c r="O442" s="169" t="str">
        <f>IF(Tabla46[[#This Row],[ID RIESGO]]="","",IF(Tabla46[[#This Row],[RESPONSABLE DEL CONTROL (CARGO)]]="",0,20))</f>
        <v/>
      </c>
      <c r="P442" s="345">
        <f>IF(Tabla46[[#This Row],[PERIODICIDAD DE EJECUCIÓN DEL CONTROL]]="",0,20)</f>
        <v>0</v>
      </c>
      <c r="Q44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2" s="345" t="str">
        <f>IF(ISTEXT(Tabla46[[#This Row],[VALOR EVALUACION DISENO]]),"",IF(Tabla46[[#This Row],[VALOR EVALUACION DISENO]]&gt;96,DATOS!$AV$21,IF(Tabla46[[#This Row],[VALOR EVALUACION DISENO]]&gt;=86,DATOS!$AV$22,DATOS!$AV$23)))</f>
        <v/>
      </c>
      <c r="S442" s="278"/>
      <c r="T442" s="345" t="str">
        <f>IFERROR(VLOOKUP(Tabla46[[#This Row],[% DE CUMPLIMIENTO DE LA EJECUCION DEL CONTROL]],DATOS!$AS$38:$AT$40,2,0),"")</f>
        <v/>
      </c>
      <c r="U442" s="129" t="str">
        <f>IF(Tabla46[[#This Row],[RESULTADO EVALUACIÓN DEL DISEÑO DEL CONTROL]]="","",SUMIFS(DATOS!$AT$49:$AT$57,DATOS!$AR$49:$AR$57,Tabla46[[#This Row],[RESULTADO EVALUACIÓN DEL DISEÑO DEL CONTROL]],DATOS!$AS$49:$AS$57,Tabla46[[#This Row],[RESULTADO EVALUACION DE LA EJECUCION]]))</f>
        <v/>
      </c>
    </row>
    <row r="443" spans="1:21" ht="15" customHeight="1" x14ac:dyDescent="0.25">
      <c r="A443" s="3"/>
      <c r="B443" s="2"/>
      <c r="C443" s="2"/>
      <c r="D443" s="72"/>
      <c r="E443" s="4"/>
      <c r="F443" s="173"/>
      <c r="G443" s="352" t="str">
        <f>IFERROR(VLOOKUP(Tabla46[[#This Row],[ID RIESGO]],'1. IDENTIFICACION DEL RIESGO'!$AB$27:$AL$38,11,0),"")</f>
        <v/>
      </c>
      <c r="H443" s="173"/>
      <c r="I443" s="173"/>
      <c r="J443" s="173"/>
      <c r="K443" s="173"/>
      <c r="L443" s="175"/>
      <c r="M443" s="175"/>
      <c r="N443" s="173" t="str">
        <f>IF(Tabla46[[#This Row],[ID RIESGO]]="","",IF(Tabla46[[#This Row],[DESCRIPCION DEL CONTROL]]="",0,15))</f>
        <v/>
      </c>
      <c r="O443" s="169" t="str">
        <f>IF(Tabla46[[#This Row],[ID RIESGO]]="","",IF(Tabla46[[#This Row],[RESPONSABLE DEL CONTROL (CARGO)]]="",0,20))</f>
        <v/>
      </c>
      <c r="P443" s="345">
        <f>IF(Tabla46[[#This Row],[PERIODICIDAD DE EJECUCIÓN DEL CONTROL]]="",0,20)</f>
        <v>0</v>
      </c>
      <c r="Q44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3" s="345" t="str">
        <f>IF(ISTEXT(Tabla46[[#This Row],[VALOR EVALUACION DISENO]]),"",IF(Tabla46[[#This Row],[VALOR EVALUACION DISENO]]&gt;96,DATOS!$AV$21,IF(Tabla46[[#This Row],[VALOR EVALUACION DISENO]]&gt;=86,DATOS!$AV$22,DATOS!$AV$23)))</f>
        <v/>
      </c>
      <c r="S443" s="278"/>
      <c r="T443" s="345" t="str">
        <f>IFERROR(VLOOKUP(Tabla46[[#This Row],[% DE CUMPLIMIENTO DE LA EJECUCION DEL CONTROL]],DATOS!$AS$38:$AT$40,2,0),"")</f>
        <v/>
      </c>
      <c r="U443" s="129" t="str">
        <f>IF(Tabla46[[#This Row],[RESULTADO EVALUACIÓN DEL DISEÑO DEL CONTROL]]="","",SUMIFS(DATOS!$AT$49:$AT$57,DATOS!$AR$49:$AR$57,Tabla46[[#This Row],[RESULTADO EVALUACIÓN DEL DISEÑO DEL CONTROL]],DATOS!$AS$49:$AS$57,Tabla46[[#This Row],[RESULTADO EVALUACION DE LA EJECUCION]]))</f>
        <v/>
      </c>
    </row>
    <row r="444" spans="1:21" ht="15" customHeight="1" x14ac:dyDescent="0.25">
      <c r="A444" s="3"/>
      <c r="B444" s="2"/>
      <c r="C444" s="2"/>
      <c r="D444" s="72"/>
      <c r="E444" s="4"/>
      <c r="F444" s="173"/>
      <c r="G444" s="352" t="str">
        <f>IFERROR(VLOOKUP(Tabla46[[#This Row],[ID RIESGO]],'1. IDENTIFICACION DEL RIESGO'!$AB$27:$AL$38,11,0),"")</f>
        <v/>
      </c>
      <c r="H444" s="173"/>
      <c r="I444" s="173"/>
      <c r="J444" s="173"/>
      <c r="K444" s="173"/>
      <c r="L444" s="175"/>
      <c r="M444" s="175"/>
      <c r="N444" s="173" t="str">
        <f>IF(Tabla46[[#This Row],[ID RIESGO]]="","",IF(Tabla46[[#This Row],[DESCRIPCION DEL CONTROL]]="",0,15))</f>
        <v/>
      </c>
      <c r="O444" s="169" t="str">
        <f>IF(Tabla46[[#This Row],[ID RIESGO]]="","",IF(Tabla46[[#This Row],[RESPONSABLE DEL CONTROL (CARGO)]]="",0,20))</f>
        <v/>
      </c>
      <c r="P444" s="345">
        <f>IF(Tabla46[[#This Row],[PERIODICIDAD DE EJECUCIÓN DEL CONTROL]]="",0,20)</f>
        <v>0</v>
      </c>
      <c r="Q44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4" s="345" t="str">
        <f>IF(ISTEXT(Tabla46[[#This Row],[VALOR EVALUACION DISENO]]),"",IF(Tabla46[[#This Row],[VALOR EVALUACION DISENO]]&gt;96,DATOS!$AV$21,IF(Tabla46[[#This Row],[VALOR EVALUACION DISENO]]&gt;=86,DATOS!$AV$22,DATOS!$AV$23)))</f>
        <v/>
      </c>
      <c r="S444" s="278"/>
      <c r="T444" s="345" t="str">
        <f>IFERROR(VLOOKUP(Tabla46[[#This Row],[% DE CUMPLIMIENTO DE LA EJECUCION DEL CONTROL]],DATOS!$AS$38:$AT$40,2,0),"")</f>
        <v/>
      </c>
      <c r="U444" s="129" t="str">
        <f>IF(Tabla46[[#This Row],[RESULTADO EVALUACIÓN DEL DISEÑO DEL CONTROL]]="","",SUMIFS(DATOS!$AT$49:$AT$57,DATOS!$AR$49:$AR$57,Tabla46[[#This Row],[RESULTADO EVALUACIÓN DEL DISEÑO DEL CONTROL]],DATOS!$AS$49:$AS$57,Tabla46[[#This Row],[RESULTADO EVALUACION DE LA EJECUCION]]))</f>
        <v/>
      </c>
    </row>
    <row r="445" spans="1:21" ht="15" customHeight="1" x14ac:dyDescent="0.25">
      <c r="A445" s="3"/>
      <c r="B445" s="2"/>
      <c r="C445" s="2"/>
      <c r="D445" s="72"/>
      <c r="E445" s="4"/>
      <c r="F445" s="173"/>
      <c r="G445" s="352" t="str">
        <f>IFERROR(VLOOKUP(Tabla46[[#This Row],[ID RIESGO]],'1. IDENTIFICACION DEL RIESGO'!$AB$27:$AL$38,11,0),"")</f>
        <v/>
      </c>
      <c r="H445" s="173"/>
      <c r="I445" s="173"/>
      <c r="J445" s="173"/>
      <c r="K445" s="173"/>
      <c r="L445" s="175"/>
      <c r="M445" s="175"/>
      <c r="N445" s="173" t="str">
        <f>IF(Tabla46[[#This Row],[ID RIESGO]]="","",IF(Tabla46[[#This Row],[DESCRIPCION DEL CONTROL]]="",0,15))</f>
        <v/>
      </c>
      <c r="O445" s="169" t="str">
        <f>IF(Tabla46[[#This Row],[ID RIESGO]]="","",IF(Tabla46[[#This Row],[RESPONSABLE DEL CONTROL (CARGO)]]="",0,20))</f>
        <v/>
      </c>
      <c r="P445" s="345">
        <f>IF(Tabla46[[#This Row],[PERIODICIDAD DE EJECUCIÓN DEL CONTROL]]="",0,20)</f>
        <v>0</v>
      </c>
      <c r="Q44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5" s="345" t="str">
        <f>IF(ISTEXT(Tabla46[[#This Row],[VALOR EVALUACION DISENO]]),"",IF(Tabla46[[#This Row],[VALOR EVALUACION DISENO]]&gt;96,DATOS!$AV$21,IF(Tabla46[[#This Row],[VALOR EVALUACION DISENO]]&gt;=86,DATOS!$AV$22,DATOS!$AV$23)))</f>
        <v/>
      </c>
      <c r="S445" s="278"/>
      <c r="T445" s="345" t="str">
        <f>IFERROR(VLOOKUP(Tabla46[[#This Row],[% DE CUMPLIMIENTO DE LA EJECUCION DEL CONTROL]],DATOS!$AS$38:$AT$40,2,0),"")</f>
        <v/>
      </c>
      <c r="U445" s="129" t="str">
        <f>IF(Tabla46[[#This Row],[RESULTADO EVALUACIÓN DEL DISEÑO DEL CONTROL]]="","",SUMIFS(DATOS!$AT$49:$AT$57,DATOS!$AR$49:$AR$57,Tabla46[[#This Row],[RESULTADO EVALUACIÓN DEL DISEÑO DEL CONTROL]],DATOS!$AS$49:$AS$57,Tabla46[[#This Row],[RESULTADO EVALUACION DE LA EJECUCION]]))</f>
        <v/>
      </c>
    </row>
    <row r="446" spans="1:21" ht="15" customHeight="1" x14ac:dyDescent="0.25">
      <c r="A446" s="3"/>
      <c r="B446" s="2"/>
      <c r="C446" s="2"/>
      <c r="D446" s="72"/>
      <c r="E446" s="4"/>
      <c r="F446" s="173"/>
      <c r="G446" s="352" t="str">
        <f>IFERROR(VLOOKUP(Tabla46[[#This Row],[ID RIESGO]],'1. IDENTIFICACION DEL RIESGO'!$AB$27:$AL$38,11,0),"")</f>
        <v/>
      </c>
      <c r="H446" s="173"/>
      <c r="I446" s="173"/>
      <c r="J446" s="173"/>
      <c r="K446" s="173"/>
      <c r="L446" s="175"/>
      <c r="M446" s="175"/>
      <c r="N446" s="173" t="str">
        <f>IF(Tabla46[[#This Row],[ID RIESGO]]="","",IF(Tabla46[[#This Row],[DESCRIPCION DEL CONTROL]]="",0,15))</f>
        <v/>
      </c>
      <c r="O446" s="169" t="str">
        <f>IF(Tabla46[[#This Row],[ID RIESGO]]="","",IF(Tabla46[[#This Row],[RESPONSABLE DEL CONTROL (CARGO)]]="",0,20))</f>
        <v/>
      </c>
      <c r="P446" s="345">
        <f>IF(Tabla46[[#This Row],[PERIODICIDAD DE EJECUCIÓN DEL CONTROL]]="",0,20)</f>
        <v>0</v>
      </c>
      <c r="Q44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6" s="345" t="str">
        <f>IF(ISTEXT(Tabla46[[#This Row],[VALOR EVALUACION DISENO]]),"",IF(Tabla46[[#This Row],[VALOR EVALUACION DISENO]]&gt;96,DATOS!$AV$21,IF(Tabla46[[#This Row],[VALOR EVALUACION DISENO]]&gt;=86,DATOS!$AV$22,DATOS!$AV$23)))</f>
        <v/>
      </c>
      <c r="S446" s="278"/>
      <c r="T446" s="345" t="str">
        <f>IFERROR(VLOOKUP(Tabla46[[#This Row],[% DE CUMPLIMIENTO DE LA EJECUCION DEL CONTROL]],DATOS!$AS$38:$AT$40,2,0),"")</f>
        <v/>
      </c>
      <c r="U446" s="129" t="str">
        <f>IF(Tabla46[[#This Row],[RESULTADO EVALUACIÓN DEL DISEÑO DEL CONTROL]]="","",SUMIFS(DATOS!$AT$49:$AT$57,DATOS!$AR$49:$AR$57,Tabla46[[#This Row],[RESULTADO EVALUACIÓN DEL DISEÑO DEL CONTROL]],DATOS!$AS$49:$AS$57,Tabla46[[#This Row],[RESULTADO EVALUACION DE LA EJECUCION]]))</f>
        <v/>
      </c>
    </row>
    <row r="447" spans="1:21" ht="15" customHeight="1" x14ac:dyDescent="0.25">
      <c r="A447" s="3"/>
      <c r="B447" s="2"/>
      <c r="C447" s="2"/>
      <c r="D447" s="72"/>
      <c r="E447" s="4"/>
      <c r="F447" s="173"/>
      <c r="G447" s="352" t="str">
        <f>IFERROR(VLOOKUP(Tabla46[[#This Row],[ID RIESGO]],'1. IDENTIFICACION DEL RIESGO'!$AB$27:$AL$38,11,0),"")</f>
        <v/>
      </c>
      <c r="H447" s="173"/>
      <c r="I447" s="173"/>
      <c r="J447" s="173"/>
      <c r="K447" s="173"/>
      <c r="L447" s="175"/>
      <c r="M447" s="175"/>
      <c r="N447" s="173" t="str">
        <f>IF(Tabla46[[#This Row],[ID RIESGO]]="","",IF(Tabla46[[#This Row],[DESCRIPCION DEL CONTROL]]="",0,15))</f>
        <v/>
      </c>
      <c r="O447" s="169" t="str">
        <f>IF(Tabla46[[#This Row],[ID RIESGO]]="","",IF(Tabla46[[#This Row],[RESPONSABLE DEL CONTROL (CARGO)]]="",0,20))</f>
        <v/>
      </c>
      <c r="P447" s="345">
        <f>IF(Tabla46[[#This Row],[PERIODICIDAD DE EJECUCIÓN DEL CONTROL]]="",0,20)</f>
        <v>0</v>
      </c>
      <c r="Q44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7" s="345" t="str">
        <f>IF(ISTEXT(Tabla46[[#This Row],[VALOR EVALUACION DISENO]]),"",IF(Tabla46[[#This Row],[VALOR EVALUACION DISENO]]&gt;96,DATOS!$AV$21,IF(Tabla46[[#This Row],[VALOR EVALUACION DISENO]]&gt;=86,DATOS!$AV$22,DATOS!$AV$23)))</f>
        <v/>
      </c>
      <c r="S447" s="278"/>
      <c r="T447" s="345" t="str">
        <f>IFERROR(VLOOKUP(Tabla46[[#This Row],[% DE CUMPLIMIENTO DE LA EJECUCION DEL CONTROL]],DATOS!$AS$38:$AT$40,2,0),"")</f>
        <v/>
      </c>
      <c r="U447" s="129" t="str">
        <f>IF(Tabla46[[#This Row],[RESULTADO EVALUACIÓN DEL DISEÑO DEL CONTROL]]="","",SUMIFS(DATOS!$AT$49:$AT$57,DATOS!$AR$49:$AR$57,Tabla46[[#This Row],[RESULTADO EVALUACIÓN DEL DISEÑO DEL CONTROL]],DATOS!$AS$49:$AS$57,Tabla46[[#This Row],[RESULTADO EVALUACION DE LA EJECUCION]]))</f>
        <v/>
      </c>
    </row>
    <row r="448" spans="1:21" ht="15" customHeight="1" x14ac:dyDescent="0.25">
      <c r="A448" s="3"/>
      <c r="B448" s="2"/>
      <c r="C448" s="2"/>
      <c r="D448" s="72"/>
      <c r="E448" s="4"/>
      <c r="F448" s="173"/>
      <c r="G448" s="352" t="str">
        <f>IFERROR(VLOOKUP(Tabla46[[#This Row],[ID RIESGO]],'1. IDENTIFICACION DEL RIESGO'!$AB$27:$AL$38,11,0),"")</f>
        <v/>
      </c>
      <c r="H448" s="173"/>
      <c r="I448" s="173"/>
      <c r="J448" s="173"/>
      <c r="K448" s="173"/>
      <c r="L448" s="175"/>
      <c r="M448" s="175"/>
      <c r="N448" s="173" t="str">
        <f>IF(Tabla46[[#This Row],[ID RIESGO]]="","",IF(Tabla46[[#This Row],[DESCRIPCION DEL CONTROL]]="",0,15))</f>
        <v/>
      </c>
      <c r="O448" s="169" t="str">
        <f>IF(Tabla46[[#This Row],[ID RIESGO]]="","",IF(Tabla46[[#This Row],[RESPONSABLE DEL CONTROL (CARGO)]]="",0,20))</f>
        <v/>
      </c>
      <c r="P448" s="345">
        <f>IF(Tabla46[[#This Row],[PERIODICIDAD DE EJECUCIÓN DEL CONTROL]]="",0,20)</f>
        <v>0</v>
      </c>
      <c r="Q44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8" s="345" t="str">
        <f>IF(ISTEXT(Tabla46[[#This Row],[VALOR EVALUACION DISENO]]),"",IF(Tabla46[[#This Row],[VALOR EVALUACION DISENO]]&gt;96,DATOS!$AV$21,IF(Tabla46[[#This Row],[VALOR EVALUACION DISENO]]&gt;=86,DATOS!$AV$22,DATOS!$AV$23)))</f>
        <v/>
      </c>
      <c r="S448" s="278"/>
      <c r="T448" s="345" t="str">
        <f>IFERROR(VLOOKUP(Tabla46[[#This Row],[% DE CUMPLIMIENTO DE LA EJECUCION DEL CONTROL]],DATOS!$AS$38:$AT$40,2,0),"")</f>
        <v/>
      </c>
      <c r="U448" s="129" t="str">
        <f>IF(Tabla46[[#This Row],[RESULTADO EVALUACIÓN DEL DISEÑO DEL CONTROL]]="","",SUMIFS(DATOS!$AT$49:$AT$57,DATOS!$AR$49:$AR$57,Tabla46[[#This Row],[RESULTADO EVALUACIÓN DEL DISEÑO DEL CONTROL]],DATOS!$AS$49:$AS$57,Tabla46[[#This Row],[RESULTADO EVALUACION DE LA EJECUCION]]))</f>
        <v/>
      </c>
    </row>
    <row r="449" spans="1:21" ht="15" customHeight="1" x14ac:dyDescent="0.25">
      <c r="A449" s="3"/>
      <c r="B449" s="2"/>
      <c r="C449" s="2"/>
      <c r="D449" s="72"/>
      <c r="E449" s="4"/>
      <c r="F449" s="173"/>
      <c r="G449" s="352" t="str">
        <f>IFERROR(VLOOKUP(Tabla46[[#This Row],[ID RIESGO]],'1. IDENTIFICACION DEL RIESGO'!$AB$27:$AL$38,11,0),"")</f>
        <v/>
      </c>
      <c r="H449" s="173"/>
      <c r="I449" s="173"/>
      <c r="J449" s="173"/>
      <c r="K449" s="173"/>
      <c r="L449" s="175"/>
      <c r="M449" s="175"/>
      <c r="N449" s="173" t="str">
        <f>IF(Tabla46[[#This Row],[ID RIESGO]]="","",IF(Tabla46[[#This Row],[DESCRIPCION DEL CONTROL]]="",0,15))</f>
        <v/>
      </c>
      <c r="O449" s="169" t="str">
        <f>IF(Tabla46[[#This Row],[ID RIESGO]]="","",IF(Tabla46[[#This Row],[RESPONSABLE DEL CONTROL (CARGO)]]="",0,20))</f>
        <v/>
      </c>
      <c r="P449" s="345">
        <f>IF(Tabla46[[#This Row],[PERIODICIDAD DE EJECUCIÓN DEL CONTROL]]="",0,20)</f>
        <v>0</v>
      </c>
      <c r="Q44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9" s="345" t="str">
        <f>IF(ISTEXT(Tabla46[[#This Row],[VALOR EVALUACION DISENO]]),"",IF(Tabla46[[#This Row],[VALOR EVALUACION DISENO]]&gt;96,DATOS!$AV$21,IF(Tabla46[[#This Row],[VALOR EVALUACION DISENO]]&gt;=86,DATOS!$AV$22,DATOS!$AV$23)))</f>
        <v/>
      </c>
      <c r="S449" s="278"/>
      <c r="T449" s="345" t="str">
        <f>IFERROR(VLOOKUP(Tabla46[[#This Row],[% DE CUMPLIMIENTO DE LA EJECUCION DEL CONTROL]],DATOS!$AS$38:$AT$40,2,0),"")</f>
        <v/>
      </c>
      <c r="U449" s="129" t="str">
        <f>IF(Tabla46[[#This Row],[RESULTADO EVALUACIÓN DEL DISEÑO DEL CONTROL]]="","",SUMIFS(DATOS!$AT$49:$AT$57,DATOS!$AR$49:$AR$57,Tabla46[[#This Row],[RESULTADO EVALUACIÓN DEL DISEÑO DEL CONTROL]],DATOS!$AS$49:$AS$57,Tabla46[[#This Row],[RESULTADO EVALUACION DE LA EJECUCION]]))</f>
        <v/>
      </c>
    </row>
    <row r="450" spans="1:21" ht="15" customHeight="1" x14ac:dyDescent="0.25">
      <c r="A450" s="3"/>
      <c r="B450" s="2"/>
      <c r="C450" s="2"/>
      <c r="D450" s="72"/>
      <c r="E450" s="4"/>
      <c r="F450" s="173"/>
      <c r="G450" s="352" t="str">
        <f>IFERROR(VLOOKUP(Tabla46[[#This Row],[ID RIESGO]],'1. IDENTIFICACION DEL RIESGO'!$AB$27:$AL$38,11,0),"")</f>
        <v/>
      </c>
      <c r="H450" s="173"/>
      <c r="I450" s="173"/>
      <c r="J450" s="173"/>
      <c r="K450" s="173"/>
      <c r="L450" s="175"/>
      <c r="M450" s="175"/>
      <c r="N450" s="173" t="str">
        <f>IF(Tabla46[[#This Row],[ID RIESGO]]="","",IF(Tabla46[[#This Row],[DESCRIPCION DEL CONTROL]]="",0,15))</f>
        <v/>
      </c>
      <c r="O450" s="169" t="str">
        <f>IF(Tabla46[[#This Row],[ID RIESGO]]="","",IF(Tabla46[[#This Row],[RESPONSABLE DEL CONTROL (CARGO)]]="",0,20))</f>
        <v/>
      </c>
      <c r="P450" s="345">
        <f>IF(Tabla46[[#This Row],[PERIODICIDAD DE EJECUCIÓN DEL CONTROL]]="",0,20)</f>
        <v>0</v>
      </c>
      <c r="Q45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0" s="345" t="str">
        <f>IF(ISTEXT(Tabla46[[#This Row],[VALOR EVALUACION DISENO]]),"",IF(Tabla46[[#This Row],[VALOR EVALUACION DISENO]]&gt;96,DATOS!$AV$21,IF(Tabla46[[#This Row],[VALOR EVALUACION DISENO]]&gt;=86,DATOS!$AV$22,DATOS!$AV$23)))</f>
        <v/>
      </c>
      <c r="S450" s="278"/>
      <c r="T450" s="345" t="str">
        <f>IFERROR(VLOOKUP(Tabla46[[#This Row],[% DE CUMPLIMIENTO DE LA EJECUCION DEL CONTROL]],DATOS!$AS$38:$AT$40,2,0),"")</f>
        <v/>
      </c>
      <c r="U450" s="129" t="str">
        <f>IF(Tabla46[[#This Row],[RESULTADO EVALUACIÓN DEL DISEÑO DEL CONTROL]]="","",SUMIFS(DATOS!$AT$49:$AT$57,DATOS!$AR$49:$AR$57,Tabla46[[#This Row],[RESULTADO EVALUACIÓN DEL DISEÑO DEL CONTROL]],DATOS!$AS$49:$AS$57,Tabla46[[#This Row],[RESULTADO EVALUACION DE LA EJECUCION]]))</f>
        <v/>
      </c>
    </row>
    <row r="451" spans="1:21" ht="15" customHeight="1" x14ac:dyDescent="0.25">
      <c r="A451" s="3"/>
      <c r="B451" s="2"/>
      <c r="C451" s="2"/>
      <c r="D451" s="72"/>
      <c r="E451" s="4"/>
      <c r="F451" s="173"/>
      <c r="G451" s="352" t="str">
        <f>IFERROR(VLOOKUP(Tabla46[[#This Row],[ID RIESGO]],'1. IDENTIFICACION DEL RIESGO'!$AB$27:$AL$38,11,0),"")</f>
        <v/>
      </c>
      <c r="H451" s="173"/>
      <c r="I451" s="173"/>
      <c r="J451" s="173"/>
      <c r="K451" s="173"/>
      <c r="L451" s="175"/>
      <c r="M451" s="175"/>
      <c r="N451" s="173" t="str">
        <f>IF(Tabla46[[#This Row],[ID RIESGO]]="","",IF(Tabla46[[#This Row],[DESCRIPCION DEL CONTROL]]="",0,15))</f>
        <v/>
      </c>
      <c r="O451" s="169" t="str">
        <f>IF(Tabla46[[#This Row],[ID RIESGO]]="","",IF(Tabla46[[#This Row],[RESPONSABLE DEL CONTROL (CARGO)]]="",0,20))</f>
        <v/>
      </c>
      <c r="P451" s="345">
        <f>IF(Tabla46[[#This Row],[PERIODICIDAD DE EJECUCIÓN DEL CONTROL]]="",0,20)</f>
        <v>0</v>
      </c>
      <c r="Q45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1" s="345" t="str">
        <f>IF(ISTEXT(Tabla46[[#This Row],[VALOR EVALUACION DISENO]]),"",IF(Tabla46[[#This Row],[VALOR EVALUACION DISENO]]&gt;96,DATOS!$AV$21,IF(Tabla46[[#This Row],[VALOR EVALUACION DISENO]]&gt;=86,DATOS!$AV$22,DATOS!$AV$23)))</f>
        <v/>
      </c>
      <c r="S451" s="278"/>
      <c r="T451" s="345" t="str">
        <f>IFERROR(VLOOKUP(Tabla46[[#This Row],[% DE CUMPLIMIENTO DE LA EJECUCION DEL CONTROL]],DATOS!$AS$38:$AT$40,2,0),"")</f>
        <v/>
      </c>
      <c r="U451" s="129" t="str">
        <f>IF(Tabla46[[#This Row],[RESULTADO EVALUACIÓN DEL DISEÑO DEL CONTROL]]="","",SUMIFS(DATOS!$AT$49:$AT$57,DATOS!$AR$49:$AR$57,Tabla46[[#This Row],[RESULTADO EVALUACIÓN DEL DISEÑO DEL CONTROL]],DATOS!$AS$49:$AS$57,Tabla46[[#This Row],[RESULTADO EVALUACION DE LA EJECUCION]]))</f>
        <v/>
      </c>
    </row>
    <row r="452" spans="1:21" ht="15" customHeight="1" x14ac:dyDescent="0.25">
      <c r="A452" s="3"/>
      <c r="B452" s="2"/>
      <c r="C452" s="2"/>
      <c r="D452" s="72"/>
      <c r="E452" s="4"/>
      <c r="F452" s="173"/>
      <c r="G452" s="352" t="str">
        <f>IFERROR(VLOOKUP(Tabla46[[#This Row],[ID RIESGO]],'1. IDENTIFICACION DEL RIESGO'!$AB$27:$AL$38,11,0),"")</f>
        <v/>
      </c>
      <c r="H452" s="173"/>
      <c r="I452" s="173"/>
      <c r="J452" s="173"/>
      <c r="K452" s="173"/>
      <c r="L452" s="175"/>
      <c r="M452" s="175"/>
      <c r="N452" s="173" t="str">
        <f>IF(Tabla46[[#This Row],[ID RIESGO]]="","",IF(Tabla46[[#This Row],[DESCRIPCION DEL CONTROL]]="",0,15))</f>
        <v/>
      </c>
      <c r="O452" s="169" t="str">
        <f>IF(Tabla46[[#This Row],[ID RIESGO]]="","",IF(Tabla46[[#This Row],[RESPONSABLE DEL CONTROL (CARGO)]]="",0,20))</f>
        <v/>
      </c>
      <c r="P452" s="345">
        <f>IF(Tabla46[[#This Row],[PERIODICIDAD DE EJECUCIÓN DEL CONTROL]]="",0,20)</f>
        <v>0</v>
      </c>
      <c r="Q45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2" s="345" t="str">
        <f>IF(ISTEXT(Tabla46[[#This Row],[VALOR EVALUACION DISENO]]),"",IF(Tabla46[[#This Row],[VALOR EVALUACION DISENO]]&gt;96,DATOS!$AV$21,IF(Tabla46[[#This Row],[VALOR EVALUACION DISENO]]&gt;=86,DATOS!$AV$22,DATOS!$AV$23)))</f>
        <v/>
      </c>
      <c r="S452" s="278"/>
      <c r="T452" s="345" t="str">
        <f>IFERROR(VLOOKUP(Tabla46[[#This Row],[% DE CUMPLIMIENTO DE LA EJECUCION DEL CONTROL]],DATOS!$AS$38:$AT$40,2,0),"")</f>
        <v/>
      </c>
      <c r="U452" s="129" t="str">
        <f>IF(Tabla46[[#This Row],[RESULTADO EVALUACIÓN DEL DISEÑO DEL CONTROL]]="","",SUMIFS(DATOS!$AT$49:$AT$57,DATOS!$AR$49:$AR$57,Tabla46[[#This Row],[RESULTADO EVALUACIÓN DEL DISEÑO DEL CONTROL]],DATOS!$AS$49:$AS$57,Tabla46[[#This Row],[RESULTADO EVALUACION DE LA EJECUCION]]))</f>
        <v/>
      </c>
    </row>
    <row r="453" spans="1:21" ht="15" customHeight="1" x14ac:dyDescent="0.25">
      <c r="A453" s="3"/>
      <c r="B453" s="2"/>
      <c r="C453" s="2"/>
      <c r="D453" s="72"/>
      <c r="E453" s="4"/>
      <c r="F453" s="173"/>
      <c r="G453" s="352" t="str">
        <f>IFERROR(VLOOKUP(Tabla46[[#This Row],[ID RIESGO]],'1. IDENTIFICACION DEL RIESGO'!$AB$27:$AL$38,11,0),"")</f>
        <v/>
      </c>
      <c r="H453" s="173"/>
      <c r="I453" s="173"/>
      <c r="J453" s="173"/>
      <c r="K453" s="173"/>
      <c r="L453" s="175"/>
      <c r="M453" s="175"/>
      <c r="N453" s="173" t="str">
        <f>IF(Tabla46[[#This Row],[ID RIESGO]]="","",IF(Tabla46[[#This Row],[DESCRIPCION DEL CONTROL]]="",0,15))</f>
        <v/>
      </c>
      <c r="O453" s="169" t="str">
        <f>IF(Tabla46[[#This Row],[ID RIESGO]]="","",IF(Tabla46[[#This Row],[RESPONSABLE DEL CONTROL (CARGO)]]="",0,20))</f>
        <v/>
      </c>
      <c r="P453" s="345">
        <f>IF(Tabla46[[#This Row],[PERIODICIDAD DE EJECUCIÓN DEL CONTROL]]="",0,20)</f>
        <v>0</v>
      </c>
      <c r="Q45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3" s="345" t="str">
        <f>IF(ISTEXT(Tabla46[[#This Row],[VALOR EVALUACION DISENO]]),"",IF(Tabla46[[#This Row],[VALOR EVALUACION DISENO]]&gt;96,DATOS!$AV$21,IF(Tabla46[[#This Row],[VALOR EVALUACION DISENO]]&gt;=86,DATOS!$AV$22,DATOS!$AV$23)))</f>
        <v/>
      </c>
      <c r="S453" s="278"/>
      <c r="T453" s="345" t="str">
        <f>IFERROR(VLOOKUP(Tabla46[[#This Row],[% DE CUMPLIMIENTO DE LA EJECUCION DEL CONTROL]],DATOS!$AS$38:$AT$40,2,0),"")</f>
        <v/>
      </c>
      <c r="U453" s="129" t="str">
        <f>IF(Tabla46[[#This Row],[RESULTADO EVALUACIÓN DEL DISEÑO DEL CONTROL]]="","",SUMIFS(DATOS!$AT$49:$AT$57,DATOS!$AR$49:$AR$57,Tabla46[[#This Row],[RESULTADO EVALUACIÓN DEL DISEÑO DEL CONTROL]],DATOS!$AS$49:$AS$57,Tabla46[[#This Row],[RESULTADO EVALUACION DE LA EJECUCION]]))</f>
        <v/>
      </c>
    </row>
    <row r="454" spans="1:21" ht="15" customHeight="1" x14ac:dyDescent="0.25">
      <c r="A454" s="3"/>
      <c r="B454" s="2"/>
      <c r="C454" s="2"/>
      <c r="D454" s="72"/>
      <c r="E454" s="4"/>
      <c r="F454" s="173"/>
      <c r="G454" s="352" t="str">
        <f>IFERROR(VLOOKUP(Tabla46[[#This Row],[ID RIESGO]],'1. IDENTIFICACION DEL RIESGO'!$AB$27:$AL$38,11,0),"")</f>
        <v/>
      </c>
      <c r="H454" s="173"/>
      <c r="I454" s="173"/>
      <c r="J454" s="173"/>
      <c r="K454" s="173"/>
      <c r="L454" s="175"/>
      <c r="M454" s="175"/>
      <c r="N454" s="173" t="str">
        <f>IF(Tabla46[[#This Row],[ID RIESGO]]="","",IF(Tabla46[[#This Row],[DESCRIPCION DEL CONTROL]]="",0,15))</f>
        <v/>
      </c>
      <c r="O454" s="169" t="str">
        <f>IF(Tabla46[[#This Row],[ID RIESGO]]="","",IF(Tabla46[[#This Row],[RESPONSABLE DEL CONTROL (CARGO)]]="",0,20))</f>
        <v/>
      </c>
      <c r="P454" s="345">
        <f>IF(Tabla46[[#This Row],[PERIODICIDAD DE EJECUCIÓN DEL CONTROL]]="",0,20)</f>
        <v>0</v>
      </c>
      <c r="Q45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4" s="345" t="str">
        <f>IF(ISTEXT(Tabla46[[#This Row],[VALOR EVALUACION DISENO]]),"",IF(Tabla46[[#This Row],[VALOR EVALUACION DISENO]]&gt;96,DATOS!$AV$21,IF(Tabla46[[#This Row],[VALOR EVALUACION DISENO]]&gt;=86,DATOS!$AV$22,DATOS!$AV$23)))</f>
        <v/>
      </c>
      <c r="S454" s="278"/>
      <c r="T454" s="345" t="str">
        <f>IFERROR(VLOOKUP(Tabla46[[#This Row],[% DE CUMPLIMIENTO DE LA EJECUCION DEL CONTROL]],DATOS!$AS$38:$AT$40,2,0),"")</f>
        <v/>
      </c>
      <c r="U454" s="129" t="str">
        <f>IF(Tabla46[[#This Row],[RESULTADO EVALUACIÓN DEL DISEÑO DEL CONTROL]]="","",SUMIFS(DATOS!$AT$49:$AT$57,DATOS!$AR$49:$AR$57,Tabla46[[#This Row],[RESULTADO EVALUACIÓN DEL DISEÑO DEL CONTROL]],DATOS!$AS$49:$AS$57,Tabla46[[#This Row],[RESULTADO EVALUACION DE LA EJECUCION]]))</f>
        <v/>
      </c>
    </row>
    <row r="455" spans="1:21" ht="15" customHeight="1" x14ac:dyDescent="0.25">
      <c r="A455" s="3"/>
      <c r="B455" s="2"/>
      <c r="C455" s="2"/>
      <c r="D455" s="72"/>
      <c r="E455" s="4"/>
      <c r="F455" s="173"/>
      <c r="G455" s="352" t="str">
        <f>IFERROR(VLOOKUP(Tabla46[[#This Row],[ID RIESGO]],'1. IDENTIFICACION DEL RIESGO'!$AB$27:$AL$38,11,0),"")</f>
        <v/>
      </c>
      <c r="H455" s="173"/>
      <c r="I455" s="173"/>
      <c r="J455" s="173"/>
      <c r="K455" s="173"/>
      <c r="L455" s="175"/>
      <c r="M455" s="175"/>
      <c r="N455" s="173" t="str">
        <f>IF(Tabla46[[#This Row],[ID RIESGO]]="","",IF(Tabla46[[#This Row],[DESCRIPCION DEL CONTROL]]="",0,15))</f>
        <v/>
      </c>
      <c r="O455" s="169" t="str">
        <f>IF(Tabla46[[#This Row],[ID RIESGO]]="","",IF(Tabla46[[#This Row],[RESPONSABLE DEL CONTROL (CARGO)]]="",0,20))</f>
        <v/>
      </c>
      <c r="P455" s="345">
        <f>IF(Tabla46[[#This Row],[PERIODICIDAD DE EJECUCIÓN DEL CONTROL]]="",0,20)</f>
        <v>0</v>
      </c>
      <c r="Q45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5" s="345" t="str">
        <f>IF(ISTEXT(Tabla46[[#This Row],[VALOR EVALUACION DISENO]]),"",IF(Tabla46[[#This Row],[VALOR EVALUACION DISENO]]&gt;96,DATOS!$AV$21,IF(Tabla46[[#This Row],[VALOR EVALUACION DISENO]]&gt;=86,DATOS!$AV$22,DATOS!$AV$23)))</f>
        <v/>
      </c>
      <c r="S455" s="278"/>
      <c r="T455" s="345" t="str">
        <f>IFERROR(VLOOKUP(Tabla46[[#This Row],[% DE CUMPLIMIENTO DE LA EJECUCION DEL CONTROL]],DATOS!$AS$38:$AT$40,2,0),"")</f>
        <v/>
      </c>
      <c r="U455" s="129" t="str">
        <f>IF(Tabla46[[#This Row],[RESULTADO EVALUACIÓN DEL DISEÑO DEL CONTROL]]="","",SUMIFS(DATOS!$AT$49:$AT$57,DATOS!$AR$49:$AR$57,Tabla46[[#This Row],[RESULTADO EVALUACIÓN DEL DISEÑO DEL CONTROL]],DATOS!$AS$49:$AS$57,Tabla46[[#This Row],[RESULTADO EVALUACION DE LA EJECUCION]]))</f>
        <v/>
      </c>
    </row>
    <row r="456" spans="1:21" ht="15" customHeight="1" x14ac:dyDescent="0.25">
      <c r="A456" s="3"/>
      <c r="B456" s="2"/>
      <c r="C456" s="2"/>
      <c r="D456" s="72"/>
      <c r="E456" s="4"/>
      <c r="F456" s="173"/>
      <c r="G456" s="352" t="str">
        <f>IFERROR(VLOOKUP(Tabla46[[#This Row],[ID RIESGO]],'1. IDENTIFICACION DEL RIESGO'!$AB$27:$AL$38,11,0),"")</f>
        <v/>
      </c>
      <c r="H456" s="173"/>
      <c r="I456" s="173"/>
      <c r="J456" s="173"/>
      <c r="K456" s="173"/>
      <c r="L456" s="175"/>
      <c r="M456" s="175"/>
      <c r="N456" s="173" t="str">
        <f>IF(Tabla46[[#This Row],[ID RIESGO]]="","",IF(Tabla46[[#This Row],[DESCRIPCION DEL CONTROL]]="",0,15))</f>
        <v/>
      </c>
      <c r="O456" s="169" t="str">
        <f>IF(Tabla46[[#This Row],[ID RIESGO]]="","",IF(Tabla46[[#This Row],[RESPONSABLE DEL CONTROL (CARGO)]]="",0,20))</f>
        <v/>
      </c>
      <c r="P456" s="345">
        <f>IF(Tabla46[[#This Row],[PERIODICIDAD DE EJECUCIÓN DEL CONTROL]]="",0,20)</f>
        <v>0</v>
      </c>
      <c r="Q45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6" s="345" t="str">
        <f>IF(ISTEXT(Tabla46[[#This Row],[VALOR EVALUACION DISENO]]),"",IF(Tabla46[[#This Row],[VALOR EVALUACION DISENO]]&gt;96,DATOS!$AV$21,IF(Tabla46[[#This Row],[VALOR EVALUACION DISENO]]&gt;=86,DATOS!$AV$22,DATOS!$AV$23)))</f>
        <v/>
      </c>
      <c r="S456" s="278"/>
      <c r="T456" s="345" t="str">
        <f>IFERROR(VLOOKUP(Tabla46[[#This Row],[% DE CUMPLIMIENTO DE LA EJECUCION DEL CONTROL]],DATOS!$AS$38:$AT$40,2,0),"")</f>
        <v/>
      </c>
      <c r="U456" s="129" t="str">
        <f>IF(Tabla46[[#This Row],[RESULTADO EVALUACIÓN DEL DISEÑO DEL CONTROL]]="","",SUMIFS(DATOS!$AT$49:$AT$57,DATOS!$AR$49:$AR$57,Tabla46[[#This Row],[RESULTADO EVALUACIÓN DEL DISEÑO DEL CONTROL]],DATOS!$AS$49:$AS$57,Tabla46[[#This Row],[RESULTADO EVALUACION DE LA EJECUCION]]))</f>
        <v/>
      </c>
    </row>
    <row r="457" spans="1:21" ht="15" customHeight="1" x14ac:dyDescent="0.25">
      <c r="A457" s="3"/>
      <c r="B457" s="2"/>
      <c r="C457" s="2"/>
      <c r="D457" s="72"/>
      <c r="E457" s="4"/>
      <c r="F457" s="173"/>
      <c r="G457" s="352" t="str">
        <f>IFERROR(VLOOKUP(Tabla46[[#This Row],[ID RIESGO]],'1. IDENTIFICACION DEL RIESGO'!$AB$27:$AL$38,11,0),"")</f>
        <v/>
      </c>
      <c r="H457" s="173"/>
      <c r="I457" s="173"/>
      <c r="J457" s="173"/>
      <c r="K457" s="173"/>
      <c r="L457" s="175"/>
      <c r="M457" s="175"/>
      <c r="N457" s="173" t="str">
        <f>IF(Tabla46[[#This Row],[ID RIESGO]]="","",IF(Tabla46[[#This Row],[DESCRIPCION DEL CONTROL]]="",0,15))</f>
        <v/>
      </c>
      <c r="O457" s="169" t="str">
        <f>IF(Tabla46[[#This Row],[ID RIESGO]]="","",IF(Tabla46[[#This Row],[RESPONSABLE DEL CONTROL (CARGO)]]="",0,20))</f>
        <v/>
      </c>
      <c r="P457" s="345">
        <f>IF(Tabla46[[#This Row],[PERIODICIDAD DE EJECUCIÓN DEL CONTROL]]="",0,20)</f>
        <v>0</v>
      </c>
      <c r="Q45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7" s="345" t="str">
        <f>IF(ISTEXT(Tabla46[[#This Row],[VALOR EVALUACION DISENO]]),"",IF(Tabla46[[#This Row],[VALOR EVALUACION DISENO]]&gt;96,DATOS!$AV$21,IF(Tabla46[[#This Row],[VALOR EVALUACION DISENO]]&gt;=86,DATOS!$AV$22,DATOS!$AV$23)))</f>
        <v/>
      </c>
      <c r="S457" s="278"/>
      <c r="T457" s="345" t="str">
        <f>IFERROR(VLOOKUP(Tabla46[[#This Row],[% DE CUMPLIMIENTO DE LA EJECUCION DEL CONTROL]],DATOS!$AS$38:$AT$40,2,0),"")</f>
        <v/>
      </c>
      <c r="U457" s="129" t="str">
        <f>IF(Tabla46[[#This Row],[RESULTADO EVALUACIÓN DEL DISEÑO DEL CONTROL]]="","",SUMIFS(DATOS!$AT$49:$AT$57,DATOS!$AR$49:$AR$57,Tabla46[[#This Row],[RESULTADO EVALUACIÓN DEL DISEÑO DEL CONTROL]],DATOS!$AS$49:$AS$57,Tabla46[[#This Row],[RESULTADO EVALUACION DE LA EJECUCION]]))</f>
        <v/>
      </c>
    </row>
    <row r="458" spans="1:21" ht="15" customHeight="1" x14ac:dyDescent="0.25">
      <c r="A458" s="3"/>
      <c r="B458" s="2"/>
      <c r="C458" s="2"/>
      <c r="D458" s="72"/>
      <c r="E458" s="4"/>
      <c r="F458" s="173"/>
      <c r="G458" s="352" t="str">
        <f>IFERROR(VLOOKUP(Tabla46[[#This Row],[ID RIESGO]],'1. IDENTIFICACION DEL RIESGO'!$AB$27:$AL$38,11,0),"")</f>
        <v/>
      </c>
      <c r="H458" s="173"/>
      <c r="I458" s="173"/>
      <c r="J458" s="173"/>
      <c r="K458" s="173"/>
      <c r="L458" s="175"/>
      <c r="M458" s="175"/>
      <c r="N458" s="173" t="str">
        <f>IF(Tabla46[[#This Row],[ID RIESGO]]="","",IF(Tabla46[[#This Row],[DESCRIPCION DEL CONTROL]]="",0,15))</f>
        <v/>
      </c>
      <c r="O458" s="169" t="str">
        <f>IF(Tabla46[[#This Row],[ID RIESGO]]="","",IF(Tabla46[[#This Row],[RESPONSABLE DEL CONTROL (CARGO)]]="",0,20))</f>
        <v/>
      </c>
      <c r="P458" s="345">
        <f>IF(Tabla46[[#This Row],[PERIODICIDAD DE EJECUCIÓN DEL CONTROL]]="",0,20)</f>
        <v>0</v>
      </c>
      <c r="Q45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8" s="345" t="str">
        <f>IF(ISTEXT(Tabla46[[#This Row],[VALOR EVALUACION DISENO]]),"",IF(Tabla46[[#This Row],[VALOR EVALUACION DISENO]]&gt;96,DATOS!$AV$21,IF(Tabla46[[#This Row],[VALOR EVALUACION DISENO]]&gt;=86,DATOS!$AV$22,DATOS!$AV$23)))</f>
        <v/>
      </c>
      <c r="S458" s="278"/>
      <c r="T458" s="345" t="str">
        <f>IFERROR(VLOOKUP(Tabla46[[#This Row],[% DE CUMPLIMIENTO DE LA EJECUCION DEL CONTROL]],DATOS!$AS$38:$AT$40,2,0),"")</f>
        <v/>
      </c>
      <c r="U458" s="129" t="str">
        <f>IF(Tabla46[[#This Row],[RESULTADO EVALUACIÓN DEL DISEÑO DEL CONTROL]]="","",SUMIFS(DATOS!$AT$49:$AT$57,DATOS!$AR$49:$AR$57,Tabla46[[#This Row],[RESULTADO EVALUACIÓN DEL DISEÑO DEL CONTROL]],DATOS!$AS$49:$AS$57,Tabla46[[#This Row],[RESULTADO EVALUACION DE LA EJECUCION]]))</f>
        <v/>
      </c>
    </row>
    <row r="459" spans="1:21" ht="15" customHeight="1" x14ac:dyDescent="0.25">
      <c r="A459" s="3"/>
      <c r="B459" s="2"/>
      <c r="C459" s="2"/>
      <c r="D459" s="72"/>
      <c r="E459" s="4"/>
      <c r="F459" s="173"/>
      <c r="G459" s="352" t="str">
        <f>IFERROR(VLOOKUP(Tabla46[[#This Row],[ID RIESGO]],'1. IDENTIFICACION DEL RIESGO'!$AB$27:$AL$38,11,0),"")</f>
        <v/>
      </c>
      <c r="H459" s="173"/>
      <c r="I459" s="173"/>
      <c r="J459" s="173"/>
      <c r="K459" s="173"/>
      <c r="L459" s="175"/>
      <c r="M459" s="175"/>
      <c r="N459" s="173" t="str">
        <f>IF(Tabla46[[#This Row],[ID RIESGO]]="","",IF(Tabla46[[#This Row],[DESCRIPCION DEL CONTROL]]="",0,15))</f>
        <v/>
      </c>
      <c r="O459" s="169" t="str">
        <f>IF(Tabla46[[#This Row],[ID RIESGO]]="","",IF(Tabla46[[#This Row],[RESPONSABLE DEL CONTROL (CARGO)]]="",0,20))</f>
        <v/>
      </c>
      <c r="P459" s="345">
        <f>IF(Tabla46[[#This Row],[PERIODICIDAD DE EJECUCIÓN DEL CONTROL]]="",0,20)</f>
        <v>0</v>
      </c>
      <c r="Q45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9" s="345" t="str">
        <f>IF(ISTEXT(Tabla46[[#This Row],[VALOR EVALUACION DISENO]]),"",IF(Tabla46[[#This Row],[VALOR EVALUACION DISENO]]&gt;96,DATOS!$AV$21,IF(Tabla46[[#This Row],[VALOR EVALUACION DISENO]]&gt;=86,DATOS!$AV$22,DATOS!$AV$23)))</f>
        <v/>
      </c>
      <c r="S459" s="278"/>
      <c r="T459" s="345" t="str">
        <f>IFERROR(VLOOKUP(Tabla46[[#This Row],[% DE CUMPLIMIENTO DE LA EJECUCION DEL CONTROL]],DATOS!$AS$38:$AT$40,2,0),"")</f>
        <v/>
      </c>
      <c r="U459" s="129" t="str">
        <f>IF(Tabla46[[#This Row],[RESULTADO EVALUACIÓN DEL DISEÑO DEL CONTROL]]="","",SUMIFS(DATOS!$AT$49:$AT$57,DATOS!$AR$49:$AR$57,Tabla46[[#This Row],[RESULTADO EVALUACIÓN DEL DISEÑO DEL CONTROL]],DATOS!$AS$49:$AS$57,Tabla46[[#This Row],[RESULTADO EVALUACION DE LA EJECUCION]]))</f>
        <v/>
      </c>
    </row>
    <row r="460" spans="1:21" ht="15" customHeight="1" x14ac:dyDescent="0.25">
      <c r="A460" s="3"/>
      <c r="B460" s="2"/>
      <c r="C460" s="2"/>
      <c r="D460" s="72"/>
      <c r="E460" s="4"/>
      <c r="F460" s="173"/>
      <c r="G460" s="352" t="str">
        <f>IFERROR(VLOOKUP(Tabla46[[#This Row],[ID RIESGO]],'1. IDENTIFICACION DEL RIESGO'!$AB$27:$AL$38,11,0),"")</f>
        <v/>
      </c>
      <c r="H460" s="173"/>
      <c r="I460" s="173"/>
      <c r="J460" s="173"/>
      <c r="K460" s="173"/>
      <c r="L460" s="175"/>
      <c r="M460" s="175"/>
      <c r="N460" s="173" t="str">
        <f>IF(Tabla46[[#This Row],[ID RIESGO]]="","",IF(Tabla46[[#This Row],[DESCRIPCION DEL CONTROL]]="",0,15))</f>
        <v/>
      </c>
      <c r="O460" s="169" t="str">
        <f>IF(Tabla46[[#This Row],[ID RIESGO]]="","",IF(Tabla46[[#This Row],[RESPONSABLE DEL CONTROL (CARGO)]]="",0,20))</f>
        <v/>
      </c>
      <c r="P460" s="345">
        <f>IF(Tabla46[[#This Row],[PERIODICIDAD DE EJECUCIÓN DEL CONTROL]]="",0,20)</f>
        <v>0</v>
      </c>
      <c r="Q46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0" s="345" t="str">
        <f>IF(ISTEXT(Tabla46[[#This Row],[VALOR EVALUACION DISENO]]),"",IF(Tabla46[[#This Row],[VALOR EVALUACION DISENO]]&gt;96,DATOS!$AV$21,IF(Tabla46[[#This Row],[VALOR EVALUACION DISENO]]&gt;=86,DATOS!$AV$22,DATOS!$AV$23)))</f>
        <v/>
      </c>
      <c r="S460" s="278"/>
      <c r="T460" s="345" t="str">
        <f>IFERROR(VLOOKUP(Tabla46[[#This Row],[% DE CUMPLIMIENTO DE LA EJECUCION DEL CONTROL]],DATOS!$AS$38:$AT$40,2,0),"")</f>
        <v/>
      </c>
      <c r="U460" s="129" t="str">
        <f>IF(Tabla46[[#This Row],[RESULTADO EVALUACIÓN DEL DISEÑO DEL CONTROL]]="","",SUMIFS(DATOS!$AT$49:$AT$57,DATOS!$AR$49:$AR$57,Tabla46[[#This Row],[RESULTADO EVALUACIÓN DEL DISEÑO DEL CONTROL]],DATOS!$AS$49:$AS$57,Tabla46[[#This Row],[RESULTADO EVALUACION DE LA EJECUCION]]))</f>
        <v/>
      </c>
    </row>
    <row r="461" spans="1:21" ht="15" customHeight="1" x14ac:dyDescent="0.25">
      <c r="A461" s="3"/>
      <c r="B461" s="2"/>
      <c r="C461" s="2"/>
      <c r="D461" s="72"/>
      <c r="E461" s="4"/>
      <c r="F461" s="173"/>
      <c r="G461" s="352" t="str">
        <f>IFERROR(VLOOKUP(Tabla46[[#This Row],[ID RIESGO]],'1. IDENTIFICACION DEL RIESGO'!$AB$27:$AL$38,11,0),"")</f>
        <v/>
      </c>
      <c r="H461" s="173"/>
      <c r="I461" s="173"/>
      <c r="J461" s="173"/>
      <c r="K461" s="173"/>
      <c r="L461" s="175"/>
      <c r="M461" s="175"/>
      <c r="N461" s="173" t="str">
        <f>IF(Tabla46[[#This Row],[ID RIESGO]]="","",IF(Tabla46[[#This Row],[DESCRIPCION DEL CONTROL]]="",0,15))</f>
        <v/>
      </c>
      <c r="O461" s="169" t="str">
        <f>IF(Tabla46[[#This Row],[ID RIESGO]]="","",IF(Tabla46[[#This Row],[RESPONSABLE DEL CONTROL (CARGO)]]="",0,20))</f>
        <v/>
      </c>
      <c r="P461" s="345">
        <f>IF(Tabla46[[#This Row],[PERIODICIDAD DE EJECUCIÓN DEL CONTROL]]="",0,20)</f>
        <v>0</v>
      </c>
      <c r="Q46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1" s="345" t="str">
        <f>IF(ISTEXT(Tabla46[[#This Row],[VALOR EVALUACION DISENO]]),"",IF(Tabla46[[#This Row],[VALOR EVALUACION DISENO]]&gt;96,DATOS!$AV$21,IF(Tabla46[[#This Row],[VALOR EVALUACION DISENO]]&gt;=86,DATOS!$AV$22,DATOS!$AV$23)))</f>
        <v/>
      </c>
      <c r="S461" s="278"/>
      <c r="T461" s="345" t="str">
        <f>IFERROR(VLOOKUP(Tabla46[[#This Row],[% DE CUMPLIMIENTO DE LA EJECUCION DEL CONTROL]],DATOS!$AS$38:$AT$40,2,0),"")</f>
        <v/>
      </c>
      <c r="U461" s="129" t="str">
        <f>IF(Tabla46[[#This Row],[RESULTADO EVALUACIÓN DEL DISEÑO DEL CONTROL]]="","",SUMIFS(DATOS!$AT$49:$AT$57,DATOS!$AR$49:$AR$57,Tabla46[[#This Row],[RESULTADO EVALUACIÓN DEL DISEÑO DEL CONTROL]],DATOS!$AS$49:$AS$57,Tabla46[[#This Row],[RESULTADO EVALUACION DE LA EJECUCION]]))</f>
        <v/>
      </c>
    </row>
    <row r="462" spans="1:21" ht="15" customHeight="1" x14ac:dyDescent="0.25">
      <c r="A462" s="3"/>
      <c r="B462" s="2"/>
      <c r="C462" s="2"/>
      <c r="D462" s="72"/>
      <c r="E462" s="4"/>
      <c r="F462" s="173"/>
      <c r="G462" s="352" t="str">
        <f>IFERROR(VLOOKUP(Tabla46[[#This Row],[ID RIESGO]],'1. IDENTIFICACION DEL RIESGO'!$AB$27:$AL$38,11,0),"")</f>
        <v/>
      </c>
      <c r="H462" s="173"/>
      <c r="I462" s="173"/>
      <c r="J462" s="173"/>
      <c r="K462" s="173"/>
      <c r="L462" s="175"/>
      <c r="M462" s="175"/>
      <c r="N462" s="173" t="str">
        <f>IF(Tabla46[[#This Row],[ID RIESGO]]="","",IF(Tabla46[[#This Row],[DESCRIPCION DEL CONTROL]]="",0,15))</f>
        <v/>
      </c>
      <c r="O462" s="169" t="str">
        <f>IF(Tabla46[[#This Row],[ID RIESGO]]="","",IF(Tabla46[[#This Row],[RESPONSABLE DEL CONTROL (CARGO)]]="",0,20))</f>
        <v/>
      </c>
      <c r="P462" s="345">
        <f>IF(Tabla46[[#This Row],[PERIODICIDAD DE EJECUCIÓN DEL CONTROL]]="",0,20)</f>
        <v>0</v>
      </c>
      <c r="Q46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2" s="345" t="str">
        <f>IF(ISTEXT(Tabla46[[#This Row],[VALOR EVALUACION DISENO]]),"",IF(Tabla46[[#This Row],[VALOR EVALUACION DISENO]]&gt;96,DATOS!$AV$21,IF(Tabla46[[#This Row],[VALOR EVALUACION DISENO]]&gt;=86,DATOS!$AV$22,DATOS!$AV$23)))</f>
        <v/>
      </c>
      <c r="S462" s="278"/>
      <c r="T462" s="345" t="str">
        <f>IFERROR(VLOOKUP(Tabla46[[#This Row],[% DE CUMPLIMIENTO DE LA EJECUCION DEL CONTROL]],DATOS!$AS$38:$AT$40,2,0),"")</f>
        <v/>
      </c>
      <c r="U462" s="129" t="str">
        <f>IF(Tabla46[[#This Row],[RESULTADO EVALUACIÓN DEL DISEÑO DEL CONTROL]]="","",SUMIFS(DATOS!$AT$49:$AT$57,DATOS!$AR$49:$AR$57,Tabla46[[#This Row],[RESULTADO EVALUACIÓN DEL DISEÑO DEL CONTROL]],DATOS!$AS$49:$AS$57,Tabla46[[#This Row],[RESULTADO EVALUACION DE LA EJECUCION]]))</f>
        <v/>
      </c>
    </row>
    <row r="463" spans="1:21" ht="15" customHeight="1" x14ac:dyDescent="0.25">
      <c r="A463" s="3"/>
      <c r="B463" s="2"/>
      <c r="C463" s="2"/>
      <c r="D463" s="72"/>
      <c r="E463" s="4"/>
      <c r="F463" s="173"/>
      <c r="G463" s="352" t="str">
        <f>IFERROR(VLOOKUP(Tabla46[[#This Row],[ID RIESGO]],'1. IDENTIFICACION DEL RIESGO'!$AB$27:$AL$38,11,0),"")</f>
        <v/>
      </c>
      <c r="H463" s="173"/>
      <c r="I463" s="173"/>
      <c r="J463" s="173"/>
      <c r="K463" s="173"/>
      <c r="L463" s="175"/>
      <c r="M463" s="175"/>
      <c r="N463" s="173" t="str">
        <f>IF(Tabla46[[#This Row],[ID RIESGO]]="","",IF(Tabla46[[#This Row],[DESCRIPCION DEL CONTROL]]="",0,15))</f>
        <v/>
      </c>
      <c r="O463" s="169" t="str">
        <f>IF(Tabla46[[#This Row],[ID RIESGO]]="","",IF(Tabla46[[#This Row],[RESPONSABLE DEL CONTROL (CARGO)]]="",0,20))</f>
        <v/>
      </c>
      <c r="P463" s="345">
        <f>IF(Tabla46[[#This Row],[PERIODICIDAD DE EJECUCIÓN DEL CONTROL]]="",0,20)</f>
        <v>0</v>
      </c>
      <c r="Q46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3" s="345" t="str">
        <f>IF(ISTEXT(Tabla46[[#This Row],[VALOR EVALUACION DISENO]]),"",IF(Tabla46[[#This Row],[VALOR EVALUACION DISENO]]&gt;96,DATOS!$AV$21,IF(Tabla46[[#This Row],[VALOR EVALUACION DISENO]]&gt;=86,DATOS!$AV$22,DATOS!$AV$23)))</f>
        <v/>
      </c>
      <c r="S463" s="278"/>
      <c r="T463" s="345" t="str">
        <f>IFERROR(VLOOKUP(Tabla46[[#This Row],[% DE CUMPLIMIENTO DE LA EJECUCION DEL CONTROL]],DATOS!$AS$38:$AT$40,2,0),"")</f>
        <v/>
      </c>
      <c r="U463" s="129" t="str">
        <f>IF(Tabla46[[#This Row],[RESULTADO EVALUACIÓN DEL DISEÑO DEL CONTROL]]="","",SUMIFS(DATOS!$AT$49:$AT$57,DATOS!$AR$49:$AR$57,Tabla46[[#This Row],[RESULTADO EVALUACIÓN DEL DISEÑO DEL CONTROL]],DATOS!$AS$49:$AS$57,Tabla46[[#This Row],[RESULTADO EVALUACION DE LA EJECUCION]]))</f>
        <v/>
      </c>
    </row>
    <row r="464" spans="1:21" ht="15" customHeight="1" x14ac:dyDescent="0.25">
      <c r="A464" s="3"/>
      <c r="B464" s="2"/>
      <c r="C464" s="2"/>
      <c r="D464" s="72"/>
      <c r="E464" s="4"/>
      <c r="F464" s="173"/>
      <c r="G464" s="352" t="str">
        <f>IFERROR(VLOOKUP(Tabla46[[#This Row],[ID RIESGO]],'1. IDENTIFICACION DEL RIESGO'!$AB$27:$AL$38,11,0),"")</f>
        <v/>
      </c>
      <c r="H464" s="173"/>
      <c r="I464" s="173"/>
      <c r="J464" s="173"/>
      <c r="K464" s="173"/>
      <c r="L464" s="175"/>
      <c r="M464" s="175"/>
      <c r="N464" s="173" t="str">
        <f>IF(Tabla46[[#This Row],[ID RIESGO]]="","",IF(Tabla46[[#This Row],[DESCRIPCION DEL CONTROL]]="",0,15))</f>
        <v/>
      </c>
      <c r="O464" s="169" t="str">
        <f>IF(Tabla46[[#This Row],[ID RIESGO]]="","",IF(Tabla46[[#This Row],[RESPONSABLE DEL CONTROL (CARGO)]]="",0,20))</f>
        <v/>
      </c>
      <c r="P464" s="345">
        <f>IF(Tabla46[[#This Row],[PERIODICIDAD DE EJECUCIÓN DEL CONTROL]]="",0,20)</f>
        <v>0</v>
      </c>
      <c r="Q46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4" s="345" t="str">
        <f>IF(ISTEXT(Tabla46[[#This Row],[VALOR EVALUACION DISENO]]),"",IF(Tabla46[[#This Row],[VALOR EVALUACION DISENO]]&gt;96,DATOS!$AV$21,IF(Tabla46[[#This Row],[VALOR EVALUACION DISENO]]&gt;=86,DATOS!$AV$22,DATOS!$AV$23)))</f>
        <v/>
      </c>
      <c r="S464" s="278"/>
      <c r="T464" s="345" t="str">
        <f>IFERROR(VLOOKUP(Tabla46[[#This Row],[% DE CUMPLIMIENTO DE LA EJECUCION DEL CONTROL]],DATOS!$AS$38:$AT$40,2,0),"")</f>
        <v/>
      </c>
      <c r="U464" s="129" t="str">
        <f>IF(Tabla46[[#This Row],[RESULTADO EVALUACIÓN DEL DISEÑO DEL CONTROL]]="","",SUMIFS(DATOS!$AT$49:$AT$57,DATOS!$AR$49:$AR$57,Tabla46[[#This Row],[RESULTADO EVALUACIÓN DEL DISEÑO DEL CONTROL]],DATOS!$AS$49:$AS$57,Tabla46[[#This Row],[RESULTADO EVALUACION DE LA EJECUCION]]))</f>
        <v/>
      </c>
    </row>
    <row r="465" spans="1:21" ht="15" customHeight="1" x14ac:dyDescent="0.25">
      <c r="A465" s="3"/>
      <c r="B465" s="2"/>
      <c r="C465" s="2"/>
      <c r="D465" s="72"/>
      <c r="E465" s="4"/>
      <c r="F465" s="173"/>
      <c r="G465" s="352" t="str">
        <f>IFERROR(VLOOKUP(Tabla46[[#This Row],[ID RIESGO]],'1. IDENTIFICACION DEL RIESGO'!$AB$27:$AL$38,11,0),"")</f>
        <v/>
      </c>
      <c r="H465" s="173"/>
      <c r="I465" s="173"/>
      <c r="J465" s="173"/>
      <c r="K465" s="173"/>
      <c r="L465" s="175"/>
      <c r="M465" s="175"/>
      <c r="N465" s="173" t="str">
        <f>IF(Tabla46[[#This Row],[ID RIESGO]]="","",IF(Tabla46[[#This Row],[DESCRIPCION DEL CONTROL]]="",0,15))</f>
        <v/>
      </c>
      <c r="O465" s="169" t="str">
        <f>IF(Tabla46[[#This Row],[ID RIESGO]]="","",IF(Tabla46[[#This Row],[RESPONSABLE DEL CONTROL (CARGO)]]="",0,20))</f>
        <v/>
      </c>
      <c r="P465" s="345">
        <f>IF(Tabla46[[#This Row],[PERIODICIDAD DE EJECUCIÓN DEL CONTROL]]="",0,20)</f>
        <v>0</v>
      </c>
      <c r="Q46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5" s="345" t="str">
        <f>IF(ISTEXT(Tabla46[[#This Row],[VALOR EVALUACION DISENO]]),"",IF(Tabla46[[#This Row],[VALOR EVALUACION DISENO]]&gt;96,DATOS!$AV$21,IF(Tabla46[[#This Row],[VALOR EVALUACION DISENO]]&gt;=86,DATOS!$AV$22,DATOS!$AV$23)))</f>
        <v/>
      </c>
      <c r="S465" s="278"/>
      <c r="T465" s="345" t="str">
        <f>IFERROR(VLOOKUP(Tabla46[[#This Row],[% DE CUMPLIMIENTO DE LA EJECUCION DEL CONTROL]],DATOS!$AS$38:$AT$40,2,0),"")</f>
        <v/>
      </c>
      <c r="U465" s="129" t="str">
        <f>IF(Tabla46[[#This Row],[RESULTADO EVALUACIÓN DEL DISEÑO DEL CONTROL]]="","",SUMIFS(DATOS!$AT$49:$AT$57,DATOS!$AR$49:$AR$57,Tabla46[[#This Row],[RESULTADO EVALUACIÓN DEL DISEÑO DEL CONTROL]],DATOS!$AS$49:$AS$57,Tabla46[[#This Row],[RESULTADO EVALUACION DE LA EJECUCION]]))</f>
        <v/>
      </c>
    </row>
    <row r="466" spans="1:21" ht="15" customHeight="1" x14ac:dyDescent="0.25">
      <c r="A466" s="3"/>
      <c r="B466" s="2"/>
      <c r="C466" s="2"/>
      <c r="D466" s="72"/>
      <c r="E466" s="4"/>
      <c r="F466" s="173"/>
      <c r="G466" s="352" t="str">
        <f>IFERROR(VLOOKUP(Tabla46[[#This Row],[ID RIESGO]],'1. IDENTIFICACION DEL RIESGO'!$AB$27:$AL$38,11,0),"")</f>
        <v/>
      </c>
      <c r="H466" s="173"/>
      <c r="I466" s="173"/>
      <c r="J466" s="173"/>
      <c r="K466" s="173"/>
      <c r="L466" s="175"/>
      <c r="M466" s="175"/>
      <c r="N466" s="173" t="str">
        <f>IF(Tabla46[[#This Row],[ID RIESGO]]="","",IF(Tabla46[[#This Row],[DESCRIPCION DEL CONTROL]]="",0,15))</f>
        <v/>
      </c>
      <c r="O466" s="169" t="str">
        <f>IF(Tabla46[[#This Row],[ID RIESGO]]="","",IF(Tabla46[[#This Row],[RESPONSABLE DEL CONTROL (CARGO)]]="",0,20))</f>
        <v/>
      </c>
      <c r="P466" s="345">
        <f>IF(Tabla46[[#This Row],[PERIODICIDAD DE EJECUCIÓN DEL CONTROL]]="",0,20)</f>
        <v>0</v>
      </c>
      <c r="Q46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6" s="345" t="str">
        <f>IF(ISTEXT(Tabla46[[#This Row],[VALOR EVALUACION DISENO]]),"",IF(Tabla46[[#This Row],[VALOR EVALUACION DISENO]]&gt;96,DATOS!$AV$21,IF(Tabla46[[#This Row],[VALOR EVALUACION DISENO]]&gt;=86,DATOS!$AV$22,DATOS!$AV$23)))</f>
        <v/>
      </c>
      <c r="S466" s="278"/>
      <c r="T466" s="345" t="str">
        <f>IFERROR(VLOOKUP(Tabla46[[#This Row],[% DE CUMPLIMIENTO DE LA EJECUCION DEL CONTROL]],DATOS!$AS$38:$AT$40,2,0),"")</f>
        <v/>
      </c>
      <c r="U466" s="129" t="str">
        <f>IF(Tabla46[[#This Row],[RESULTADO EVALUACIÓN DEL DISEÑO DEL CONTROL]]="","",SUMIFS(DATOS!$AT$49:$AT$57,DATOS!$AR$49:$AR$57,Tabla46[[#This Row],[RESULTADO EVALUACIÓN DEL DISEÑO DEL CONTROL]],DATOS!$AS$49:$AS$57,Tabla46[[#This Row],[RESULTADO EVALUACION DE LA EJECUCION]]))</f>
        <v/>
      </c>
    </row>
    <row r="467" spans="1:21" ht="15" customHeight="1" x14ac:dyDescent="0.25">
      <c r="A467" s="3"/>
      <c r="B467" s="2"/>
      <c r="C467" s="2"/>
      <c r="D467" s="72"/>
      <c r="E467" s="4"/>
      <c r="F467" s="173"/>
      <c r="G467" s="352" t="str">
        <f>IFERROR(VLOOKUP(Tabla46[[#This Row],[ID RIESGO]],'1. IDENTIFICACION DEL RIESGO'!$AB$27:$AL$38,11,0),"")</f>
        <v/>
      </c>
      <c r="H467" s="173"/>
      <c r="I467" s="173"/>
      <c r="J467" s="173"/>
      <c r="K467" s="173"/>
      <c r="L467" s="175"/>
      <c r="M467" s="175"/>
      <c r="N467" s="173" t="str">
        <f>IF(Tabla46[[#This Row],[ID RIESGO]]="","",IF(Tabla46[[#This Row],[DESCRIPCION DEL CONTROL]]="",0,15))</f>
        <v/>
      </c>
      <c r="O467" s="169" t="str">
        <f>IF(Tabla46[[#This Row],[ID RIESGO]]="","",IF(Tabla46[[#This Row],[RESPONSABLE DEL CONTROL (CARGO)]]="",0,20))</f>
        <v/>
      </c>
      <c r="P467" s="345">
        <f>IF(Tabla46[[#This Row],[PERIODICIDAD DE EJECUCIÓN DEL CONTROL]]="",0,20)</f>
        <v>0</v>
      </c>
      <c r="Q46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7" s="345" t="str">
        <f>IF(ISTEXT(Tabla46[[#This Row],[VALOR EVALUACION DISENO]]),"",IF(Tabla46[[#This Row],[VALOR EVALUACION DISENO]]&gt;96,DATOS!$AV$21,IF(Tabla46[[#This Row],[VALOR EVALUACION DISENO]]&gt;=86,DATOS!$AV$22,DATOS!$AV$23)))</f>
        <v/>
      </c>
      <c r="S467" s="278"/>
      <c r="T467" s="345" t="str">
        <f>IFERROR(VLOOKUP(Tabla46[[#This Row],[% DE CUMPLIMIENTO DE LA EJECUCION DEL CONTROL]],DATOS!$AS$38:$AT$40,2,0),"")</f>
        <v/>
      </c>
      <c r="U467" s="129" t="str">
        <f>IF(Tabla46[[#This Row],[RESULTADO EVALUACIÓN DEL DISEÑO DEL CONTROL]]="","",SUMIFS(DATOS!$AT$49:$AT$57,DATOS!$AR$49:$AR$57,Tabla46[[#This Row],[RESULTADO EVALUACIÓN DEL DISEÑO DEL CONTROL]],DATOS!$AS$49:$AS$57,Tabla46[[#This Row],[RESULTADO EVALUACION DE LA EJECUCION]]))</f>
        <v/>
      </c>
    </row>
    <row r="468" spans="1:21" ht="15" customHeight="1" x14ac:dyDescent="0.25">
      <c r="A468" s="3"/>
      <c r="B468" s="2"/>
      <c r="C468" s="2"/>
      <c r="D468" s="72"/>
      <c r="E468" s="4"/>
      <c r="F468" s="173"/>
      <c r="G468" s="352" t="str">
        <f>IFERROR(VLOOKUP(Tabla46[[#This Row],[ID RIESGO]],'1. IDENTIFICACION DEL RIESGO'!$AB$27:$AL$38,11,0),"")</f>
        <v/>
      </c>
      <c r="H468" s="173"/>
      <c r="I468" s="173"/>
      <c r="J468" s="173"/>
      <c r="K468" s="173"/>
      <c r="L468" s="175"/>
      <c r="M468" s="175"/>
      <c r="N468" s="173" t="str">
        <f>IF(Tabla46[[#This Row],[ID RIESGO]]="","",IF(Tabla46[[#This Row],[DESCRIPCION DEL CONTROL]]="",0,15))</f>
        <v/>
      </c>
      <c r="O468" s="169" t="str">
        <f>IF(Tabla46[[#This Row],[ID RIESGO]]="","",IF(Tabla46[[#This Row],[RESPONSABLE DEL CONTROL (CARGO)]]="",0,20))</f>
        <v/>
      </c>
      <c r="P468" s="345">
        <f>IF(Tabla46[[#This Row],[PERIODICIDAD DE EJECUCIÓN DEL CONTROL]]="",0,20)</f>
        <v>0</v>
      </c>
      <c r="Q46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8" s="345" t="str">
        <f>IF(ISTEXT(Tabla46[[#This Row],[VALOR EVALUACION DISENO]]),"",IF(Tabla46[[#This Row],[VALOR EVALUACION DISENO]]&gt;96,DATOS!$AV$21,IF(Tabla46[[#This Row],[VALOR EVALUACION DISENO]]&gt;=86,DATOS!$AV$22,DATOS!$AV$23)))</f>
        <v/>
      </c>
      <c r="S468" s="278"/>
      <c r="T468" s="345" t="str">
        <f>IFERROR(VLOOKUP(Tabla46[[#This Row],[% DE CUMPLIMIENTO DE LA EJECUCION DEL CONTROL]],DATOS!$AS$38:$AT$40,2,0),"")</f>
        <v/>
      </c>
      <c r="U468" s="129" t="str">
        <f>IF(Tabla46[[#This Row],[RESULTADO EVALUACIÓN DEL DISEÑO DEL CONTROL]]="","",SUMIFS(DATOS!$AT$49:$AT$57,DATOS!$AR$49:$AR$57,Tabla46[[#This Row],[RESULTADO EVALUACIÓN DEL DISEÑO DEL CONTROL]],DATOS!$AS$49:$AS$57,Tabla46[[#This Row],[RESULTADO EVALUACION DE LA EJECUCION]]))</f>
        <v/>
      </c>
    </row>
    <row r="469" spans="1:21" ht="15" customHeight="1" x14ac:dyDescent="0.25">
      <c r="A469" s="3"/>
      <c r="B469" s="2"/>
      <c r="C469" s="2"/>
      <c r="D469" s="72"/>
      <c r="E469" s="4"/>
      <c r="F469" s="173"/>
      <c r="G469" s="352" t="str">
        <f>IFERROR(VLOOKUP(Tabla46[[#This Row],[ID RIESGO]],'1. IDENTIFICACION DEL RIESGO'!$AB$27:$AL$38,11,0),"")</f>
        <v/>
      </c>
      <c r="H469" s="173"/>
      <c r="I469" s="173"/>
      <c r="J469" s="173"/>
      <c r="K469" s="173"/>
      <c r="L469" s="175"/>
      <c r="M469" s="175"/>
      <c r="N469" s="173" t="str">
        <f>IF(Tabla46[[#This Row],[ID RIESGO]]="","",IF(Tabla46[[#This Row],[DESCRIPCION DEL CONTROL]]="",0,15))</f>
        <v/>
      </c>
      <c r="O469" s="169" t="str">
        <f>IF(Tabla46[[#This Row],[ID RIESGO]]="","",IF(Tabla46[[#This Row],[RESPONSABLE DEL CONTROL (CARGO)]]="",0,20))</f>
        <v/>
      </c>
      <c r="P469" s="345">
        <f>IF(Tabla46[[#This Row],[PERIODICIDAD DE EJECUCIÓN DEL CONTROL]]="",0,20)</f>
        <v>0</v>
      </c>
      <c r="Q46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9" s="345" t="str">
        <f>IF(ISTEXT(Tabla46[[#This Row],[VALOR EVALUACION DISENO]]),"",IF(Tabla46[[#This Row],[VALOR EVALUACION DISENO]]&gt;96,DATOS!$AV$21,IF(Tabla46[[#This Row],[VALOR EVALUACION DISENO]]&gt;=86,DATOS!$AV$22,DATOS!$AV$23)))</f>
        <v/>
      </c>
      <c r="S469" s="278"/>
      <c r="T469" s="345" t="str">
        <f>IFERROR(VLOOKUP(Tabla46[[#This Row],[% DE CUMPLIMIENTO DE LA EJECUCION DEL CONTROL]],DATOS!$AS$38:$AT$40,2,0),"")</f>
        <v/>
      </c>
      <c r="U469" s="129" t="str">
        <f>IF(Tabla46[[#This Row],[RESULTADO EVALUACIÓN DEL DISEÑO DEL CONTROL]]="","",SUMIFS(DATOS!$AT$49:$AT$57,DATOS!$AR$49:$AR$57,Tabla46[[#This Row],[RESULTADO EVALUACIÓN DEL DISEÑO DEL CONTROL]],DATOS!$AS$49:$AS$57,Tabla46[[#This Row],[RESULTADO EVALUACION DE LA EJECUCION]]))</f>
        <v/>
      </c>
    </row>
    <row r="470" spans="1:21" ht="15" customHeight="1" x14ac:dyDescent="0.25">
      <c r="A470" s="3"/>
      <c r="B470" s="2"/>
      <c r="C470" s="2"/>
      <c r="D470" s="72"/>
      <c r="E470" s="4"/>
      <c r="F470" s="173"/>
      <c r="G470" s="352" t="str">
        <f>IFERROR(VLOOKUP(Tabla46[[#This Row],[ID RIESGO]],'1. IDENTIFICACION DEL RIESGO'!$AB$27:$AL$38,11,0),"")</f>
        <v/>
      </c>
      <c r="H470" s="173"/>
      <c r="I470" s="173"/>
      <c r="J470" s="173"/>
      <c r="K470" s="173"/>
      <c r="L470" s="175"/>
      <c r="M470" s="175"/>
      <c r="N470" s="173" t="str">
        <f>IF(Tabla46[[#This Row],[ID RIESGO]]="","",IF(Tabla46[[#This Row],[DESCRIPCION DEL CONTROL]]="",0,15))</f>
        <v/>
      </c>
      <c r="O470" s="169" t="str">
        <f>IF(Tabla46[[#This Row],[ID RIESGO]]="","",IF(Tabla46[[#This Row],[RESPONSABLE DEL CONTROL (CARGO)]]="",0,20))</f>
        <v/>
      </c>
      <c r="P470" s="345">
        <f>IF(Tabla46[[#This Row],[PERIODICIDAD DE EJECUCIÓN DEL CONTROL]]="",0,20)</f>
        <v>0</v>
      </c>
      <c r="Q47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0" s="345" t="str">
        <f>IF(ISTEXT(Tabla46[[#This Row],[VALOR EVALUACION DISENO]]),"",IF(Tabla46[[#This Row],[VALOR EVALUACION DISENO]]&gt;96,DATOS!$AV$21,IF(Tabla46[[#This Row],[VALOR EVALUACION DISENO]]&gt;=86,DATOS!$AV$22,DATOS!$AV$23)))</f>
        <v/>
      </c>
      <c r="S470" s="278"/>
      <c r="T470" s="345" t="str">
        <f>IFERROR(VLOOKUP(Tabla46[[#This Row],[% DE CUMPLIMIENTO DE LA EJECUCION DEL CONTROL]],DATOS!$AS$38:$AT$40,2,0),"")</f>
        <v/>
      </c>
      <c r="U470" s="129" t="str">
        <f>IF(Tabla46[[#This Row],[RESULTADO EVALUACIÓN DEL DISEÑO DEL CONTROL]]="","",SUMIFS(DATOS!$AT$49:$AT$57,DATOS!$AR$49:$AR$57,Tabla46[[#This Row],[RESULTADO EVALUACIÓN DEL DISEÑO DEL CONTROL]],DATOS!$AS$49:$AS$57,Tabla46[[#This Row],[RESULTADO EVALUACION DE LA EJECUCION]]))</f>
        <v/>
      </c>
    </row>
    <row r="471" spans="1:21" ht="15" customHeight="1" x14ac:dyDescent="0.25">
      <c r="A471" s="3"/>
      <c r="B471" s="2"/>
      <c r="C471" s="2"/>
      <c r="D471" s="72"/>
      <c r="E471" s="4"/>
      <c r="F471" s="173"/>
      <c r="G471" s="352" t="str">
        <f>IFERROR(VLOOKUP(Tabla46[[#This Row],[ID RIESGO]],'1. IDENTIFICACION DEL RIESGO'!$AB$27:$AL$38,11,0),"")</f>
        <v/>
      </c>
      <c r="H471" s="173"/>
      <c r="I471" s="173"/>
      <c r="J471" s="173"/>
      <c r="K471" s="173"/>
      <c r="L471" s="175"/>
      <c r="M471" s="175"/>
      <c r="N471" s="173" t="str">
        <f>IF(Tabla46[[#This Row],[ID RIESGO]]="","",IF(Tabla46[[#This Row],[DESCRIPCION DEL CONTROL]]="",0,15))</f>
        <v/>
      </c>
      <c r="O471" s="169" t="str">
        <f>IF(Tabla46[[#This Row],[ID RIESGO]]="","",IF(Tabla46[[#This Row],[RESPONSABLE DEL CONTROL (CARGO)]]="",0,20))</f>
        <v/>
      </c>
      <c r="P471" s="345">
        <f>IF(Tabla46[[#This Row],[PERIODICIDAD DE EJECUCIÓN DEL CONTROL]]="",0,20)</f>
        <v>0</v>
      </c>
      <c r="Q47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1" s="345" t="str">
        <f>IF(ISTEXT(Tabla46[[#This Row],[VALOR EVALUACION DISENO]]),"",IF(Tabla46[[#This Row],[VALOR EVALUACION DISENO]]&gt;96,DATOS!$AV$21,IF(Tabla46[[#This Row],[VALOR EVALUACION DISENO]]&gt;=86,DATOS!$AV$22,DATOS!$AV$23)))</f>
        <v/>
      </c>
      <c r="S471" s="278"/>
      <c r="T471" s="345" t="str">
        <f>IFERROR(VLOOKUP(Tabla46[[#This Row],[% DE CUMPLIMIENTO DE LA EJECUCION DEL CONTROL]],DATOS!$AS$38:$AT$40,2,0),"")</f>
        <v/>
      </c>
      <c r="U471" s="129" t="str">
        <f>IF(Tabla46[[#This Row],[RESULTADO EVALUACIÓN DEL DISEÑO DEL CONTROL]]="","",SUMIFS(DATOS!$AT$49:$AT$57,DATOS!$AR$49:$AR$57,Tabla46[[#This Row],[RESULTADO EVALUACIÓN DEL DISEÑO DEL CONTROL]],DATOS!$AS$49:$AS$57,Tabla46[[#This Row],[RESULTADO EVALUACION DE LA EJECUCION]]))</f>
        <v/>
      </c>
    </row>
    <row r="472" spans="1:21" ht="15" customHeight="1" x14ac:dyDescent="0.25">
      <c r="A472" s="3"/>
      <c r="B472" s="2"/>
      <c r="C472" s="2"/>
      <c r="D472" s="72"/>
      <c r="E472" s="4"/>
      <c r="F472" s="173"/>
      <c r="G472" s="352" t="str">
        <f>IFERROR(VLOOKUP(Tabla46[[#This Row],[ID RIESGO]],'1. IDENTIFICACION DEL RIESGO'!$AB$27:$AL$38,11,0),"")</f>
        <v/>
      </c>
      <c r="H472" s="173"/>
      <c r="I472" s="173"/>
      <c r="J472" s="173"/>
      <c r="K472" s="173"/>
      <c r="L472" s="175"/>
      <c r="M472" s="175"/>
      <c r="N472" s="173" t="str">
        <f>IF(Tabla46[[#This Row],[ID RIESGO]]="","",IF(Tabla46[[#This Row],[DESCRIPCION DEL CONTROL]]="",0,15))</f>
        <v/>
      </c>
      <c r="O472" s="169" t="str">
        <f>IF(Tabla46[[#This Row],[ID RIESGO]]="","",IF(Tabla46[[#This Row],[RESPONSABLE DEL CONTROL (CARGO)]]="",0,20))</f>
        <v/>
      </c>
      <c r="P472" s="345">
        <f>IF(Tabla46[[#This Row],[PERIODICIDAD DE EJECUCIÓN DEL CONTROL]]="",0,20)</f>
        <v>0</v>
      </c>
      <c r="Q47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2" s="345" t="str">
        <f>IF(ISTEXT(Tabla46[[#This Row],[VALOR EVALUACION DISENO]]),"",IF(Tabla46[[#This Row],[VALOR EVALUACION DISENO]]&gt;96,DATOS!$AV$21,IF(Tabla46[[#This Row],[VALOR EVALUACION DISENO]]&gt;=86,DATOS!$AV$22,DATOS!$AV$23)))</f>
        <v/>
      </c>
      <c r="S472" s="278"/>
      <c r="T472" s="345" t="str">
        <f>IFERROR(VLOOKUP(Tabla46[[#This Row],[% DE CUMPLIMIENTO DE LA EJECUCION DEL CONTROL]],DATOS!$AS$38:$AT$40,2,0),"")</f>
        <v/>
      </c>
      <c r="U472" s="129" t="str">
        <f>IF(Tabla46[[#This Row],[RESULTADO EVALUACIÓN DEL DISEÑO DEL CONTROL]]="","",SUMIFS(DATOS!$AT$49:$AT$57,DATOS!$AR$49:$AR$57,Tabla46[[#This Row],[RESULTADO EVALUACIÓN DEL DISEÑO DEL CONTROL]],DATOS!$AS$49:$AS$57,Tabla46[[#This Row],[RESULTADO EVALUACION DE LA EJECUCION]]))</f>
        <v/>
      </c>
    </row>
    <row r="473" spans="1:21" ht="15" customHeight="1" x14ac:dyDescent="0.25">
      <c r="A473" s="3"/>
      <c r="B473" s="2"/>
      <c r="C473" s="2"/>
      <c r="D473" s="72"/>
      <c r="E473" s="4"/>
      <c r="F473" s="173"/>
      <c r="G473" s="352" t="str">
        <f>IFERROR(VLOOKUP(Tabla46[[#This Row],[ID RIESGO]],'1. IDENTIFICACION DEL RIESGO'!$AB$27:$AL$38,11,0),"")</f>
        <v/>
      </c>
      <c r="H473" s="173"/>
      <c r="I473" s="173"/>
      <c r="J473" s="173"/>
      <c r="K473" s="173"/>
      <c r="L473" s="175"/>
      <c r="M473" s="175"/>
      <c r="N473" s="173" t="str">
        <f>IF(Tabla46[[#This Row],[ID RIESGO]]="","",IF(Tabla46[[#This Row],[DESCRIPCION DEL CONTROL]]="",0,15))</f>
        <v/>
      </c>
      <c r="O473" s="169" t="str">
        <f>IF(Tabla46[[#This Row],[ID RIESGO]]="","",IF(Tabla46[[#This Row],[RESPONSABLE DEL CONTROL (CARGO)]]="",0,20))</f>
        <v/>
      </c>
      <c r="P473" s="345">
        <f>IF(Tabla46[[#This Row],[PERIODICIDAD DE EJECUCIÓN DEL CONTROL]]="",0,20)</f>
        <v>0</v>
      </c>
      <c r="Q47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3" s="345" t="str">
        <f>IF(ISTEXT(Tabla46[[#This Row],[VALOR EVALUACION DISENO]]),"",IF(Tabla46[[#This Row],[VALOR EVALUACION DISENO]]&gt;96,DATOS!$AV$21,IF(Tabla46[[#This Row],[VALOR EVALUACION DISENO]]&gt;=86,DATOS!$AV$22,DATOS!$AV$23)))</f>
        <v/>
      </c>
      <c r="S473" s="278"/>
      <c r="T473" s="345" t="str">
        <f>IFERROR(VLOOKUP(Tabla46[[#This Row],[% DE CUMPLIMIENTO DE LA EJECUCION DEL CONTROL]],DATOS!$AS$38:$AT$40,2,0),"")</f>
        <v/>
      </c>
      <c r="U473" s="129" t="str">
        <f>IF(Tabla46[[#This Row],[RESULTADO EVALUACIÓN DEL DISEÑO DEL CONTROL]]="","",SUMIFS(DATOS!$AT$49:$AT$57,DATOS!$AR$49:$AR$57,Tabla46[[#This Row],[RESULTADO EVALUACIÓN DEL DISEÑO DEL CONTROL]],DATOS!$AS$49:$AS$57,Tabla46[[#This Row],[RESULTADO EVALUACION DE LA EJECUCION]]))</f>
        <v/>
      </c>
    </row>
    <row r="474" spans="1:21" ht="15" customHeight="1" x14ac:dyDescent="0.25">
      <c r="A474" s="3"/>
      <c r="B474" s="2"/>
      <c r="C474" s="2"/>
      <c r="D474" s="72"/>
      <c r="E474" s="4"/>
      <c r="F474" s="173"/>
      <c r="G474" s="352" t="str">
        <f>IFERROR(VLOOKUP(Tabla46[[#This Row],[ID RIESGO]],'1. IDENTIFICACION DEL RIESGO'!$AB$27:$AL$38,11,0),"")</f>
        <v/>
      </c>
      <c r="H474" s="173"/>
      <c r="I474" s="173"/>
      <c r="J474" s="173"/>
      <c r="K474" s="173"/>
      <c r="L474" s="175"/>
      <c r="M474" s="175"/>
      <c r="N474" s="173" t="str">
        <f>IF(Tabla46[[#This Row],[ID RIESGO]]="","",IF(Tabla46[[#This Row],[DESCRIPCION DEL CONTROL]]="",0,15))</f>
        <v/>
      </c>
      <c r="O474" s="169" t="str">
        <f>IF(Tabla46[[#This Row],[ID RIESGO]]="","",IF(Tabla46[[#This Row],[RESPONSABLE DEL CONTROL (CARGO)]]="",0,20))</f>
        <v/>
      </c>
      <c r="P474" s="345">
        <f>IF(Tabla46[[#This Row],[PERIODICIDAD DE EJECUCIÓN DEL CONTROL]]="",0,20)</f>
        <v>0</v>
      </c>
      <c r="Q47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4" s="345" t="str">
        <f>IF(ISTEXT(Tabla46[[#This Row],[VALOR EVALUACION DISENO]]),"",IF(Tabla46[[#This Row],[VALOR EVALUACION DISENO]]&gt;96,DATOS!$AV$21,IF(Tabla46[[#This Row],[VALOR EVALUACION DISENO]]&gt;=86,DATOS!$AV$22,DATOS!$AV$23)))</f>
        <v/>
      </c>
      <c r="S474" s="278"/>
      <c r="T474" s="345" t="str">
        <f>IFERROR(VLOOKUP(Tabla46[[#This Row],[% DE CUMPLIMIENTO DE LA EJECUCION DEL CONTROL]],DATOS!$AS$38:$AT$40,2,0),"")</f>
        <v/>
      </c>
      <c r="U474" s="129" t="str">
        <f>IF(Tabla46[[#This Row],[RESULTADO EVALUACIÓN DEL DISEÑO DEL CONTROL]]="","",SUMIFS(DATOS!$AT$49:$AT$57,DATOS!$AR$49:$AR$57,Tabla46[[#This Row],[RESULTADO EVALUACIÓN DEL DISEÑO DEL CONTROL]],DATOS!$AS$49:$AS$57,Tabla46[[#This Row],[RESULTADO EVALUACION DE LA EJECUCION]]))</f>
        <v/>
      </c>
    </row>
    <row r="475" spans="1:21" ht="15" customHeight="1" x14ac:dyDescent="0.25">
      <c r="A475" s="3"/>
      <c r="B475" s="2"/>
      <c r="C475" s="2"/>
      <c r="D475" s="72"/>
      <c r="E475" s="4"/>
      <c r="F475" s="173"/>
      <c r="G475" s="352" t="str">
        <f>IFERROR(VLOOKUP(Tabla46[[#This Row],[ID RIESGO]],'1. IDENTIFICACION DEL RIESGO'!$AB$27:$AL$38,11,0),"")</f>
        <v/>
      </c>
      <c r="H475" s="173"/>
      <c r="I475" s="173"/>
      <c r="J475" s="173"/>
      <c r="K475" s="173"/>
      <c r="L475" s="175"/>
      <c r="M475" s="175"/>
      <c r="N475" s="173" t="str">
        <f>IF(Tabla46[[#This Row],[ID RIESGO]]="","",IF(Tabla46[[#This Row],[DESCRIPCION DEL CONTROL]]="",0,15))</f>
        <v/>
      </c>
      <c r="O475" s="169" t="str">
        <f>IF(Tabla46[[#This Row],[ID RIESGO]]="","",IF(Tabla46[[#This Row],[RESPONSABLE DEL CONTROL (CARGO)]]="",0,20))</f>
        <v/>
      </c>
      <c r="P475" s="345">
        <f>IF(Tabla46[[#This Row],[PERIODICIDAD DE EJECUCIÓN DEL CONTROL]]="",0,20)</f>
        <v>0</v>
      </c>
      <c r="Q47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5" s="345" t="str">
        <f>IF(ISTEXT(Tabla46[[#This Row],[VALOR EVALUACION DISENO]]),"",IF(Tabla46[[#This Row],[VALOR EVALUACION DISENO]]&gt;96,DATOS!$AV$21,IF(Tabla46[[#This Row],[VALOR EVALUACION DISENO]]&gt;=86,DATOS!$AV$22,DATOS!$AV$23)))</f>
        <v/>
      </c>
      <c r="S475" s="278"/>
      <c r="T475" s="345" t="str">
        <f>IFERROR(VLOOKUP(Tabla46[[#This Row],[% DE CUMPLIMIENTO DE LA EJECUCION DEL CONTROL]],DATOS!$AS$38:$AT$40,2,0),"")</f>
        <v/>
      </c>
      <c r="U475" s="129" t="str">
        <f>IF(Tabla46[[#This Row],[RESULTADO EVALUACIÓN DEL DISEÑO DEL CONTROL]]="","",SUMIFS(DATOS!$AT$49:$AT$57,DATOS!$AR$49:$AR$57,Tabla46[[#This Row],[RESULTADO EVALUACIÓN DEL DISEÑO DEL CONTROL]],DATOS!$AS$49:$AS$57,Tabla46[[#This Row],[RESULTADO EVALUACION DE LA EJECUCION]]))</f>
        <v/>
      </c>
    </row>
    <row r="476" spans="1:21" ht="15" customHeight="1" x14ac:dyDescent="0.25">
      <c r="A476" s="3"/>
      <c r="B476" s="2"/>
      <c r="C476" s="2"/>
      <c r="D476" s="72"/>
      <c r="E476" s="4"/>
      <c r="F476" s="173"/>
      <c r="G476" s="352" t="str">
        <f>IFERROR(VLOOKUP(Tabla46[[#This Row],[ID RIESGO]],'1. IDENTIFICACION DEL RIESGO'!$AB$27:$AL$38,11,0),"")</f>
        <v/>
      </c>
      <c r="H476" s="173"/>
      <c r="I476" s="173"/>
      <c r="J476" s="173"/>
      <c r="K476" s="173"/>
      <c r="L476" s="175"/>
      <c r="M476" s="175"/>
      <c r="N476" s="173" t="str">
        <f>IF(Tabla46[[#This Row],[ID RIESGO]]="","",IF(Tabla46[[#This Row],[DESCRIPCION DEL CONTROL]]="",0,15))</f>
        <v/>
      </c>
      <c r="O476" s="169" t="str">
        <f>IF(Tabla46[[#This Row],[ID RIESGO]]="","",IF(Tabla46[[#This Row],[RESPONSABLE DEL CONTROL (CARGO)]]="",0,20))</f>
        <v/>
      </c>
      <c r="P476" s="345">
        <f>IF(Tabla46[[#This Row],[PERIODICIDAD DE EJECUCIÓN DEL CONTROL]]="",0,20)</f>
        <v>0</v>
      </c>
      <c r="Q47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6" s="345" t="str">
        <f>IF(ISTEXT(Tabla46[[#This Row],[VALOR EVALUACION DISENO]]),"",IF(Tabla46[[#This Row],[VALOR EVALUACION DISENO]]&gt;96,DATOS!$AV$21,IF(Tabla46[[#This Row],[VALOR EVALUACION DISENO]]&gt;=86,DATOS!$AV$22,DATOS!$AV$23)))</f>
        <v/>
      </c>
      <c r="S476" s="278"/>
      <c r="T476" s="345" t="str">
        <f>IFERROR(VLOOKUP(Tabla46[[#This Row],[% DE CUMPLIMIENTO DE LA EJECUCION DEL CONTROL]],DATOS!$AS$38:$AT$40,2,0),"")</f>
        <v/>
      </c>
      <c r="U476" s="129" t="str">
        <f>IF(Tabla46[[#This Row],[RESULTADO EVALUACIÓN DEL DISEÑO DEL CONTROL]]="","",SUMIFS(DATOS!$AT$49:$AT$57,DATOS!$AR$49:$AR$57,Tabla46[[#This Row],[RESULTADO EVALUACIÓN DEL DISEÑO DEL CONTROL]],DATOS!$AS$49:$AS$57,Tabla46[[#This Row],[RESULTADO EVALUACION DE LA EJECUCION]]))</f>
        <v/>
      </c>
    </row>
    <row r="477" spans="1:21" ht="15" customHeight="1" x14ac:dyDescent="0.25">
      <c r="A477" s="3"/>
      <c r="B477" s="2"/>
      <c r="C477" s="2"/>
      <c r="D477" s="72"/>
      <c r="E477" s="4"/>
      <c r="F477" s="173"/>
      <c r="G477" s="352" t="str">
        <f>IFERROR(VLOOKUP(Tabla46[[#This Row],[ID RIESGO]],'1. IDENTIFICACION DEL RIESGO'!$AB$27:$AL$38,11,0),"")</f>
        <v/>
      </c>
      <c r="H477" s="173"/>
      <c r="I477" s="173"/>
      <c r="J477" s="173"/>
      <c r="K477" s="173"/>
      <c r="L477" s="175"/>
      <c r="M477" s="175"/>
      <c r="N477" s="173" t="str">
        <f>IF(Tabla46[[#This Row],[ID RIESGO]]="","",IF(Tabla46[[#This Row],[DESCRIPCION DEL CONTROL]]="",0,15))</f>
        <v/>
      </c>
      <c r="O477" s="169" t="str">
        <f>IF(Tabla46[[#This Row],[ID RIESGO]]="","",IF(Tabla46[[#This Row],[RESPONSABLE DEL CONTROL (CARGO)]]="",0,20))</f>
        <v/>
      </c>
      <c r="P477" s="345">
        <f>IF(Tabla46[[#This Row],[PERIODICIDAD DE EJECUCIÓN DEL CONTROL]]="",0,20)</f>
        <v>0</v>
      </c>
      <c r="Q47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7" s="345" t="str">
        <f>IF(ISTEXT(Tabla46[[#This Row],[VALOR EVALUACION DISENO]]),"",IF(Tabla46[[#This Row],[VALOR EVALUACION DISENO]]&gt;96,DATOS!$AV$21,IF(Tabla46[[#This Row],[VALOR EVALUACION DISENO]]&gt;=86,DATOS!$AV$22,DATOS!$AV$23)))</f>
        <v/>
      </c>
      <c r="S477" s="278"/>
      <c r="T477" s="345" t="str">
        <f>IFERROR(VLOOKUP(Tabla46[[#This Row],[% DE CUMPLIMIENTO DE LA EJECUCION DEL CONTROL]],DATOS!$AS$38:$AT$40,2,0),"")</f>
        <v/>
      </c>
      <c r="U477" s="129" t="str">
        <f>IF(Tabla46[[#This Row],[RESULTADO EVALUACIÓN DEL DISEÑO DEL CONTROL]]="","",SUMIFS(DATOS!$AT$49:$AT$57,DATOS!$AR$49:$AR$57,Tabla46[[#This Row],[RESULTADO EVALUACIÓN DEL DISEÑO DEL CONTROL]],DATOS!$AS$49:$AS$57,Tabla46[[#This Row],[RESULTADO EVALUACION DE LA EJECUCION]]))</f>
        <v/>
      </c>
    </row>
    <row r="478" spans="1:21" ht="15" customHeight="1" x14ac:dyDescent="0.25">
      <c r="A478" s="3"/>
      <c r="B478" s="2"/>
      <c r="C478" s="2"/>
      <c r="D478" s="72"/>
      <c r="E478" s="4"/>
      <c r="F478" s="173"/>
      <c r="G478" s="352" t="str">
        <f>IFERROR(VLOOKUP(Tabla46[[#This Row],[ID RIESGO]],'1. IDENTIFICACION DEL RIESGO'!$AB$27:$AL$38,11,0),"")</f>
        <v/>
      </c>
      <c r="H478" s="173"/>
      <c r="I478" s="173"/>
      <c r="J478" s="173"/>
      <c r="K478" s="173"/>
      <c r="L478" s="175"/>
      <c r="M478" s="175"/>
      <c r="N478" s="173" t="str">
        <f>IF(Tabla46[[#This Row],[ID RIESGO]]="","",IF(Tabla46[[#This Row],[DESCRIPCION DEL CONTROL]]="",0,15))</f>
        <v/>
      </c>
      <c r="O478" s="169" t="str">
        <f>IF(Tabla46[[#This Row],[ID RIESGO]]="","",IF(Tabla46[[#This Row],[RESPONSABLE DEL CONTROL (CARGO)]]="",0,20))</f>
        <v/>
      </c>
      <c r="P478" s="345">
        <f>IF(Tabla46[[#This Row],[PERIODICIDAD DE EJECUCIÓN DEL CONTROL]]="",0,20)</f>
        <v>0</v>
      </c>
      <c r="Q47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8" s="345" t="str">
        <f>IF(ISTEXT(Tabla46[[#This Row],[VALOR EVALUACION DISENO]]),"",IF(Tabla46[[#This Row],[VALOR EVALUACION DISENO]]&gt;96,DATOS!$AV$21,IF(Tabla46[[#This Row],[VALOR EVALUACION DISENO]]&gt;=86,DATOS!$AV$22,DATOS!$AV$23)))</f>
        <v/>
      </c>
      <c r="S478" s="278"/>
      <c r="T478" s="345" t="str">
        <f>IFERROR(VLOOKUP(Tabla46[[#This Row],[% DE CUMPLIMIENTO DE LA EJECUCION DEL CONTROL]],DATOS!$AS$38:$AT$40,2,0),"")</f>
        <v/>
      </c>
      <c r="U478" s="129" t="str">
        <f>IF(Tabla46[[#This Row],[RESULTADO EVALUACIÓN DEL DISEÑO DEL CONTROL]]="","",SUMIFS(DATOS!$AT$49:$AT$57,DATOS!$AR$49:$AR$57,Tabla46[[#This Row],[RESULTADO EVALUACIÓN DEL DISEÑO DEL CONTROL]],DATOS!$AS$49:$AS$57,Tabla46[[#This Row],[RESULTADO EVALUACION DE LA EJECUCION]]))</f>
        <v/>
      </c>
    </row>
    <row r="479" spans="1:21" ht="15" customHeight="1" x14ac:dyDescent="0.25">
      <c r="A479" s="3"/>
      <c r="B479" s="2"/>
      <c r="C479" s="2"/>
      <c r="D479" s="72"/>
      <c r="E479" s="4"/>
      <c r="F479" s="173"/>
      <c r="G479" s="352" t="str">
        <f>IFERROR(VLOOKUP(Tabla46[[#This Row],[ID RIESGO]],'1. IDENTIFICACION DEL RIESGO'!$AB$27:$AL$38,11,0),"")</f>
        <v/>
      </c>
      <c r="H479" s="173"/>
      <c r="I479" s="173"/>
      <c r="J479" s="173"/>
      <c r="K479" s="173"/>
      <c r="L479" s="175"/>
      <c r="M479" s="175"/>
      <c r="N479" s="173" t="str">
        <f>IF(Tabla46[[#This Row],[ID RIESGO]]="","",IF(Tabla46[[#This Row],[DESCRIPCION DEL CONTROL]]="",0,15))</f>
        <v/>
      </c>
      <c r="O479" s="169" t="str">
        <f>IF(Tabla46[[#This Row],[ID RIESGO]]="","",IF(Tabla46[[#This Row],[RESPONSABLE DEL CONTROL (CARGO)]]="",0,20))</f>
        <v/>
      </c>
      <c r="P479" s="345">
        <f>IF(Tabla46[[#This Row],[PERIODICIDAD DE EJECUCIÓN DEL CONTROL]]="",0,20)</f>
        <v>0</v>
      </c>
      <c r="Q47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9" s="345" t="str">
        <f>IF(ISTEXT(Tabla46[[#This Row],[VALOR EVALUACION DISENO]]),"",IF(Tabla46[[#This Row],[VALOR EVALUACION DISENO]]&gt;96,DATOS!$AV$21,IF(Tabla46[[#This Row],[VALOR EVALUACION DISENO]]&gt;=86,DATOS!$AV$22,DATOS!$AV$23)))</f>
        <v/>
      </c>
      <c r="S479" s="278"/>
      <c r="T479" s="345" t="str">
        <f>IFERROR(VLOOKUP(Tabla46[[#This Row],[% DE CUMPLIMIENTO DE LA EJECUCION DEL CONTROL]],DATOS!$AS$38:$AT$40,2,0),"")</f>
        <v/>
      </c>
      <c r="U479" s="129" t="str">
        <f>IF(Tabla46[[#This Row],[RESULTADO EVALUACIÓN DEL DISEÑO DEL CONTROL]]="","",SUMIFS(DATOS!$AT$49:$AT$57,DATOS!$AR$49:$AR$57,Tabla46[[#This Row],[RESULTADO EVALUACIÓN DEL DISEÑO DEL CONTROL]],DATOS!$AS$49:$AS$57,Tabla46[[#This Row],[RESULTADO EVALUACION DE LA EJECUCION]]))</f>
        <v/>
      </c>
    </row>
    <row r="480" spans="1:21" ht="15" customHeight="1" x14ac:dyDescent="0.25">
      <c r="A480" s="3"/>
      <c r="B480" s="2"/>
      <c r="C480" s="2"/>
      <c r="D480" s="72"/>
      <c r="E480" s="4"/>
      <c r="F480" s="173"/>
      <c r="G480" s="352" t="str">
        <f>IFERROR(VLOOKUP(Tabla46[[#This Row],[ID RIESGO]],'1. IDENTIFICACION DEL RIESGO'!$AB$27:$AL$38,11,0),"")</f>
        <v/>
      </c>
      <c r="H480" s="173"/>
      <c r="I480" s="173"/>
      <c r="J480" s="173"/>
      <c r="K480" s="173"/>
      <c r="L480" s="175"/>
      <c r="M480" s="175"/>
      <c r="N480" s="173" t="str">
        <f>IF(Tabla46[[#This Row],[ID RIESGO]]="","",IF(Tabla46[[#This Row],[DESCRIPCION DEL CONTROL]]="",0,15))</f>
        <v/>
      </c>
      <c r="O480" s="169" t="str">
        <f>IF(Tabla46[[#This Row],[ID RIESGO]]="","",IF(Tabla46[[#This Row],[RESPONSABLE DEL CONTROL (CARGO)]]="",0,20))</f>
        <v/>
      </c>
      <c r="P480" s="345">
        <f>IF(Tabla46[[#This Row],[PERIODICIDAD DE EJECUCIÓN DEL CONTROL]]="",0,20)</f>
        <v>0</v>
      </c>
      <c r="Q48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0" s="345" t="str">
        <f>IF(ISTEXT(Tabla46[[#This Row],[VALOR EVALUACION DISENO]]),"",IF(Tabla46[[#This Row],[VALOR EVALUACION DISENO]]&gt;96,DATOS!$AV$21,IF(Tabla46[[#This Row],[VALOR EVALUACION DISENO]]&gt;=86,DATOS!$AV$22,DATOS!$AV$23)))</f>
        <v/>
      </c>
      <c r="S480" s="278"/>
      <c r="T480" s="345" t="str">
        <f>IFERROR(VLOOKUP(Tabla46[[#This Row],[% DE CUMPLIMIENTO DE LA EJECUCION DEL CONTROL]],DATOS!$AS$38:$AT$40,2,0),"")</f>
        <v/>
      </c>
      <c r="U480" s="129" t="str">
        <f>IF(Tabla46[[#This Row],[RESULTADO EVALUACIÓN DEL DISEÑO DEL CONTROL]]="","",SUMIFS(DATOS!$AT$49:$AT$57,DATOS!$AR$49:$AR$57,Tabla46[[#This Row],[RESULTADO EVALUACIÓN DEL DISEÑO DEL CONTROL]],DATOS!$AS$49:$AS$57,Tabla46[[#This Row],[RESULTADO EVALUACION DE LA EJECUCION]]))</f>
        <v/>
      </c>
    </row>
    <row r="481" spans="1:21" ht="15" customHeight="1" x14ac:dyDescent="0.25">
      <c r="A481" s="3"/>
      <c r="B481" s="2"/>
      <c r="C481" s="2"/>
      <c r="D481" s="72"/>
      <c r="E481" s="4"/>
      <c r="F481" s="173"/>
      <c r="G481" s="352" t="str">
        <f>IFERROR(VLOOKUP(Tabla46[[#This Row],[ID RIESGO]],'1. IDENTIFICACION DEL RIESGO'!$AB$27:$AL$38,11,0),"")</f>
        <v/>
      </c>
      <c r="H481" s="173"/>
      <c r="I481" s="173"/>
      <c r="J481" s="173"/>
      <c r="K481" s="173"/>
      <c r="L481" s="175"/>
      <c r="M481" s="175"/>
      <c r="N481" s="173" t="str">
        <f>IF(Tabla46[[#This Row],[ID RIESGO]]="","",IF(Tabla46[[#This Row],[DESCRIPCION DEL CONTROL]]="",0,15))</f>
        <v/>
      </c>
      <c r="O481" s="169" t="str">
        <f>IF(Tabla46[[#This Row],[ID RIESGO]]="","",IF(Tabla46[[#This Row],[RESPONSABLE DEL CONTROL (CARGO)]]="",0,20))</f>
        <v/>
      </c>
      <c r="P481" s="345">
        <f>IF(Tabla46[[#This Row],[PERIODICIDAD DE EJECUCIÓN DEL CONTROL]]="",0,20)</f>
        <v>0</v>
      </c>
      <c r="Q48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1" s="345" t="str">
        <f>IF(ISTEXT(Tabla46[[#This Row],[VALOR EVALUACION DISENO]]),"",IF(Tabla46[[#This Row],[VALOR EVALUACION DISENO]]&gt;96,DATOS!$AV$21,IF(Tabla46[[#This Row],[VALOR EVALUACION DISENO]]&gt;=86,DATOS!$AV$22,DATOS!$AV$23)))</f>
        <v/>
      </c>
      <c r="S481" s="278"/>
      <c r="T481" s="345" t="str">
        <f>IFERROR(VLOOKUP(Tabla46[[#This Row],[% DE CUMPLIMIENTO DE LA EJECUCION DEL CONTROL]],DATOS!$AS$38:$AT$40,2,0),"")</f>
        <v/>
      </c>
      <c r="U481" s="129" t="str">
        <f>IF(Tabla46[[#This Row],[RESULTADO EVALUACIÓN DEL DISEÑO DEL CONTROL]]="","",SUMIFS(DATOS!$AT$49:$AT$57,DATOS!$AR$49:$AR$57,Tabla46[[#This Row],[RESULTADO EVALUACIÓN DEL DISEÑO DEL CONTROL]],DATOS!$AS$49:$AS$57,Tabla46[[#This Row],[RESULTADO EVALUACION DE LA EJECUCION]]))</f>
        <v/>
      </c>
    </row>
    <row r="482" spans="1:21" ht="15" customHeight="1" x14ac:dyDescent="0.25">
      <c r="A482" s="3"/>
      <c r="B482" s="2"/>
      <c r="C482" s="2"/>
      <c r="D482" s="72"/>
      <c r="E482" s="4"/>
      <c r="F482" s="173"/>
      <c r="G482" s="352" t="str">
        <f>IFERROR(VLOOKUP(Tabla46[[#This Row],[ID RIESGO]],'1. IDENTIFICACION DEL RIESGO'!$AB$27:$AL$38,11,0),"")</f>
        <v/>
      </c>
      <c r="H482" s="173"/>
      <c r="I482" s="173"/>
      <c r="J482" s="173"/>
      <c r="K482" s="173"/>
      <c r="L482" s="175"/>
      <c r="M482" s="175"/>
      <c r="N482" s="173" t="str">
        <f>IF(Tabla46[[#This Row],[ID RIESGO]]="","",IF(Tabla46[[#This Row],[DESCRIPCION DEL CONTROL]]="",0,15))</f>
        <v/>
      </c>
      <c r="O482" s="169" t="str">
        <f>IF(Tabla46[[#This Row],[ID RIESGO]]="","",IF(Tabla46[[#This Row],[RESPONSABLE DEL CONTROL (CARGO)]]="",0,20))</f>
        <v/>
      </c>
      <c r="P482" s="345">
        <f>IF(Tabla46[[#This Row],[PERIODICIDAD DE EJECUCIÓN DEL CONTROL]]="",0,20)</f>
        <v>0</v>
      </c>
      <c r="Q48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2" s="345" t="str">
        <f>IF(ISTEXT(Tabla46[[#This Row],[VALOR EVALUACION DISENO]]),"",IF(Tabla46[[#This Row],[VALOR EVALUACION DISENO]]&gt;96,DATOS!$AV$21,IF(Tabla46[[#This Row],[VALOR EVALUACION DISENO]]&gt;=86,DATOS!$AV$22,DATOS!$AV$23)))</f>
        <v/>
      </c>
      <c r="S482" s="278"/>
      <c r="T482" s="345" t="str">
        <f>IFERROR(VLOOKUP(Tabla46[[#This Row],[% DE CUMPLIMIENTO DE LA EJECUCION DEL CONTROL]],DATOS!$AS$38:$AT$40,2,0),"")</f>
        <v/>
      </c>
      <c r="U482" s="129" t="str">
        <f>IF(Tabla46[[#This Row],[RESULTADO EVALUACIÓN DEL DISEÑO DEL CONTROL]]="","",SUMIFS(DATOS!$AT$49:$AT$57,DATOS!$AR$49:$AR$57,Tabla46[[#This Row],[RESULTADO EVALUACIÓN DEL DISEÑO DEL CONTROL]],DATOS!$AS$49:$AS$57,Tabla46[[#This Row],[RESULTADO EVALUACION DE LA EJECUCION]]))</f>
        <v/>
      </c>
    </row>
    <row r="483" spans="1:21" ht="15" customHeight="1" x14ac:dyDescent="0.25">
      <c r="A483" s="3"/>
      <c r="B483" s="2"/>
      <c r="C483" s="2"/>
      <c r="D483" s="72"/>
      <c r="E483" s="4"/>
      <c r="F483" s="173"/>
      <c r="G483" s="352" t="str">
        <f>IFERROR(VLOOKUP(Tabla46[[#This Row],[ID RIESGO]],'1. IDENTIFICACION DEL RIESGO'!$AB$27:$AL$38,11,0),"")</f>
        <v/>
      </c>
      <c r="H483" s="173"/>
      <c r="I483" s="173"/>
      <c r="J483" s="173"/>
      <c r="K483" s="173"/>
      <c r="L483" s="175"/>
      <c r="M483" s="175"/>
      <c r="N483" s="173" t="str">
        <f>IF(Tabla46[[#This Row],[ID RIESGO]]="","",IF(Tabla46[[#This Row],[DESCRIPCION DEL CONTROL]]="",0,15))</f>
        <v/>
      </c>
      <c r="O483" s="169" t="str">
        <f>IF(Tabla46[[#This Row],[ID RIESGO]]="","",IF(Tabla46[[#This Row],[RESPONSABLE DEL CONTROL (CARGO)]]="",0,20))</f>
        <v/>
      </c>
      <c r="P483" s="345">
        <f>IF(Tabla46[[#This Row],[PERIODICIDAD DE EJECUCIÓN DEL CONTROL]]="",0,20)</f>
        <v>0</v>
      </c>
      <c r="Q48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3" s="345" t="str">
        <f>IF(ISTEXT(Tabla46[[#This Row],[VALOR EVALUACION DISENO]]),"",IF(Tabla46[[#This Row],[VALOR EVALUACION DISENO]]&gt;96,DATOS!$AV$21,IF(Tabla46[[#This Row],[VALOR EVALUACION DISENO]]&gt;=86,DATOS!$AV$22,DATOS!$AV$23)))</f>
        <v/>
      </c>
      <c r="S483" s="278"/>
      <c r="T483" s="345" t="str">
        <f>IFERROR(VLOOKUP(Tabla46[[#This Row],[% DE CUMPLIMIENTO DE LA EJECUCION DEL CONTROL]],DATOS!$AS$38:$AT$40,2,0),"")</f>
        <v/>
      </c>
      <c r="U483" s="129" t="str">
        <f>IF(Tabla46[[#This Row],[RESULTADO EVALUACIÓN DEL DISEÑO DEL CONTROL]]="","",SUMIFS(DATOS!$AT$49:$AT$57,DATOS!$AR$49:$AR$57,Tabla46[[#This Row],[RESULTADO EVALUACIÓN DEL DISEÑO DEL CONTROL]],DATOS!$AS$49:$AS$57,Tabla46[[#This Row],[RESULTADO EVALUACION DE LA EJECUCION]]))</f>
        <v/>
      </c>
    </row>
    <row r="484" spans="1:21" ht="15" customHeight="1" x14ac:dyDescent="0.25">
      <c r="A484" s="3"/>
      <c r="B484" s="2"/>
      <c r="C484" s="2"/>
      <c r="D484" s="72"/>
      <c r="E484" s="4"/>
      <c r="F484" s="173"/>
      <c r="G484" s="352" t="str">
        <f>IFERROR(VLOOKUP(Tabla46[[#This Row],[ID RIESGO]],'1. IDENTIFICACION DEL RIESGO'!$AB$27:$AL$38,11,0),"")</f>
        <v/>
      </c>
      <c r="H484" s="173"/>
      <c r="I484" s="173"/>
      <c r="J484" s="173"/>
      <c r="K484" s="173"/>
      <c r="L484" s="175"/>
      <c r="M484" s="175"/>
      <c r="N484" s="173" t="str">
        <f>IF(Tabla46[[#This Row],[ID RIESGO]]="","",IF(Tabla46[[#This Row],[DESCRIPCION DEL CONTROL]]="",0,15))</f>
        <v/>
      </c>
      <c r="O484" s="169" t="str">
        <f>IF(Tabla46[[#This Row],[ID RIESGO]]="","",IF(Tabla46[[#This Row],[RESPONSABLE DEL CONTROL (CARGO)]]="",0,20))</f>
        <v/>
      </c>
      <c r="P484" s="345">
        <f>IF(Tabla46[[#This Row],[PERIODICIDAD DE EJECUCIÓN DEL CONTROL]]="",0,20)</f>
        <v>0</v>
      </c>
      <c r="Q48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4" s="345" t="str">
        <f>IF(ISTEXT(Tabla46[[#This Row],[VALOR EVALUACION DISENO]]),"",IF(Tabla46[[#This Row],[VALOR EVALUACION DISENO]]&gt;96,DATOS!$AV$21,IF(Tabla46[[#This Row],[VALOR EVALUACION DISENO]]&gt;=86,DATOS!$AV$22,DATOS!$AV$23)))</f>
        <v/>
      </c>
      <c r="S484" s="278"/>
      <c r="T484" s="345" t="str">
        <f>IFERROR(VLOOKUP(Tabla46[[#This Row],[% DE CUMPLIMIENTO DE LA EJECUCION DEL CONTROL]],DATOS!$AS$38:$AT$40,2,0),"")</f>
        <v/>
      </c>
      <c r="U484" s="129" t="str">
        <f>IF(Tabla46[[#This Row],[RESULTADO EVALUACIÓN DEL DISEÑO DEL CONTROL]]="","",SUMIFS(DATOS!$AT$49:$AT$57,DATOS!$AR$49:$AR$57,Tabla46[[#This Row],[RESULTADO EVALUACIÓN DEL DISEÑO DEL CONTROL]],DATOS!$AS$49:$AS$57,Tabla46[[#This Row],[RESULTADO EVALUACION DE LA EJECUCION]]))</f>
        <v/>
      </c>
    </row>
    <row r="485" spans="1:21" ht="15" customHeight="1" x14ac:dyDescent="0.25">
      <c r="A485" s="3"/>
      <c r="B485" s="2"/>
      <c r="C485" s="2"/>
      <c r="D485" s="72"/>
      <c r="E485" s="4"/>
      <c r="F485" s="173"/>
      <c r="G485" s="352" t="str">
        <f>IFERROR(VLOOKUP(Tabla46[[#This Row],[ID RIESGO]],'1. IDENTIFICACION DEL RIESGO'!$AB$27:$AL$38,11,0),"")</f>
        <v/>
      </c>
      <c r="H485" s="173"/>
      <c r="I485" s="173"/>
      <c r="J485" s="173"/>
      <c r="K485" s="173"/>
      <c r="L485" s="175"/>
      <c r="M485" s="175"/>
      <c r="N485" s="173" t="str">
        <f>IF(Tabla46[[#This Row],[ID RIESGO]]="","",IF(Tabla46[[#This Row],[DESCRIPCION DEL CONTROL]]="",0,15))</f>
        <v/>
      </c>
      <c r="O485" s="169" t="str">
        <f>IF(Tabla46[[#This Row],[ID RIESGO]]="","",IF(Tabla46[[#This Row],[RESPONSABLE DEL CONTROL (CARGO)]]="",0,20))</f>
        <v/>
      </c>
      <c r="P485" s="345">
        <f>IF(Tabla46[[#This Row],[PERIODICIDAD DE EJECUCIÓN DEL CONTROL]]="",0,20)</f>
        <v>0</v>
      </c>
      <c r="Q48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5" s="345" t="str">
        <f>IF(ISTEXT(Tabla46[[#This Row],[VALOR EVALUACION DISENO]]),"",IF(Tabla46[[#This Row],[VALOR EVALUACION DISENO]]&gt;96,DATOS!$AV$21,IF(Tabla46[[#This Row],[VALOR EVALUACION DISENO]]&gt;=86,DATOS!$AV$22,DATOS!$AV$23)))</f>
        <v/>
      </c>
      <c r="S485" s="278"/>
      <c r="T485" s="345" t="str">
        <f>IFERROR(VLOOKUP(Tabla46[[#This Row],[% DE CUMPLIMIENTO DE LA EJECUCION DEL CONTROL]],DATOS!$AS$38:$AT$40,2,0),"")</f>
        <v/>
      </c>
      <c r="U485" s="129" t="str">
        <f>IF(Tabla46[[#This Row],[RESULTADO EVALUACIÓN DEL DISEÑO DEL CONTROL]]="","",SUMIFS(DATOS!$AT$49:$AT$57,DATOS!$AR$49:$AR$57,Tabla46[[#This Row],[RESULTADO EVALUACIÓN DEL DISEÑO DEL CONTROL]],DATOS!$AS$49:$AS$57,Tabla46[[#This Row],[RESULTADO EVALUACION DE LA EJECUCION]]))</f>
        <v/>
      </c>
    </row>
    <row r="486" spans="1:21" ht="15" customHeight="1" x14ac:dyDescent="0.25">
      <c r="A486" s="3"/>
      <c r="B486" s="2"/>
      <c r="C486" s="2"/>
      <c r="D486" s="72"/>
      <c r="E486" s="4"/>
      <c r="F486" s="173"/>
      <c r="G486" s="352" t="str">
        <f>IFERROR(VLOOKUP(Tabla46[[#This Row],[ID RIESGO]],'1. IDENTIFICACION DEL RIESGO'!$AB$27:$AL$38,11,0),"")</f>
        <v/>
      </c>
      <c r="H486" s="173"/>
      <c r="I486" s="173"/>
      <c r="J486" s="173"/>
      <c r="K486" s="173"/>
      <c r="L486" s="175"/>
      <c r="M486" s="175"/>
      <c r="N486" s="173" t="str">
        <f>IF(Tabla46[[#This Row],[ID RIESGO]]="","",IF(Tabla46[[#This Row],[DESCRIPCION DEL CONTROL]]="",0,15))</f>
        <v/>
      </c>
      <c r="O486" s="169" t="str">
        <f>IF(Tabla46[[#This Row],[ID RIESGO]]="","",IF(Tabla46[[#This Row],[RESPONSABLE DEL CONTROL (CARGO)]]="",0,20))</f>
        <v/>
      </c>
      <c r="P486" s="345">
        <f>IF(Tabla46[[#This Row],[PERIODICIDAD DE EJECUCIÓN DEL CONTROL]]="",0,20)</f>
        <v>0</v>
      </c>
      <c r="Q48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6" s="345" t="str">
        <f>IF(ISTEXT(Tabla46[[#This Row],[VALOR EVALUACION DISENO]]),"",IF(Tabla46[[#This Row],[VALOR EVALUACION DISENO]]&gt;96,DATOS!$AV$21,IF(Tabla46[[#This Row],[VALOR EVALUACION DISENO]]&gt;=86,DATOS!$AV$22,DATOS!$AV$23)))</f>
        <v/>
      </c>
      <c r="S486" s="278"/>
      <c r="T486" s="345" t="str">
        <f>IFERROR(VLOOKUP(Tabla46[[#This Row],[% DE CUMPLIMIENTO DE LA EJECUCION DEL CONTROL]],DATOS!$AS$38:$AT$40,2,0),"")</f>
        <v/>
      </c>
      <c r="U486" s="129" t="str">
        <f>IF(Tabla46[[#This Row],[RESULTADO EVALUACIÓN DEL DISEÑO DEL CONTROL]]="","",SUMIFS(DATOS!$AT$49:$AT$57,DATOS!$AR$49:$AR$57,Tabla46[[#This Row],[RESULTADO EVALUACIÓN DEL DISEÑO DEL CONTROL]],DATOS!$AS$49:$AS$57,Tabla46[[#This Row],[RESULTADO EVALUACION DE LA EJECUCION]]))</f>
        <v/>
      </c>
    </row>
    <row r="487" spans="1:21" ht="15" customHeight="1" x14ac:dyDescent="0.25">
      <c r="A487" s="3"/>
      <c r="B487" s="2"/>
      <c r="C487" s="2"/>
      <c r="D487" s="72"/>
      <c r="E487" s="4"/>
      <c r="F487" s="173"/>
      <c r="G487" s="352" t="str">
        <f>IFERROR(VLOOKUP(Tabla46[[#This Row],[ID RIESGO]],'1. IDENTIFICACION DEL RIESGO'!$AB$27:$AL$38,11,0),"")</f>
        <v/>
      </c>
      <c r="H487" s="173"/>
      <c r="I487" s="173"/>
      <c r="J487" s="173"/>
      <c r="K487" s="173"/>
      <c r="L487" s="175"/>
      <c r="M487" s="175"/>
      <c r="N487" s="173" t="str">
        <f>IF(Tabla46[[#This Row],[ID RIESGO]]="","",IF(Tabla46[[#This Row],[DESCRIPCION DEL CONTROL]]="",0,15))</f>
        <v/>
      </c>
      <c r="O487" s="169" t="str">
        <f>IF(Tabla46[[#This Row],[ID RIESGO]]="","",IF(Tabla46[[#This Row],[RESPONSABLE DEL CONTROL (CARGO)]]="",0,20))</f>
        <v/>
      </c>
      <c r="P487" s="345">
        <f>IF(Tabla46[[#This Row],[PERIODICIDAD DE EJECUCIÓN DEL CONTROL]]="",0,20)</f>
        <v>0</v>
      </c>
      <c r="Q48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7" s="345" t="str">
        <f>IF(ISTEXT(Tabla46[[#This Row],[VALOR EVALUACION DISENO]]),"",IF(Tabla46[[#This Row],[VALOR EVALUACION DISENO]]&gt;96,DATOS!$AV$21,IF(Tabla46[[#This Row],[VALOR EVALUACION DISENO]]&gt;=86,DATOS!$AV$22,DATOS!$AV$23)))</f>
        <v/>
      </c>
      <c r="S487" s="278"/>
      <c r="T487" s="345" t="str">
        <f>IFERROR(VLOOKUP(Tabla46[[#This Row],[% DE CUMPLIMIENTO DE LA EJECUCION DEL CONTROL]],DATOS!$AS$38:$AT$40,2,0),"")</f>
        <v/>
      </c>
      <c r="U487" s="129" t="str">
        <f>IF(Tabla46[[#This Row],[RESULTADO EVALUACIÓN DEL DISEÑO DEL CONTROL]]="","",SUMIFS(DATOS!$AT$49:$AT$57,DATOS!$AR$49:$AR$57,Tabla46[[#This Row],[RESULTADO EVALUACIÓN DEL DISEÑO DEL CONTROL]],DATOS!$AS$49:$AS$57,Tabla46[[#This Row],[RESULTADO EVALUACION DE LA EJECUCION]]))</f>
        <v/>
      </c>
    </row>
    <row r="488" spans="1:21" ht="15" customHeight="1" x14ac:dyDescent="0.25">
      <c r="A488" s="3"/>
      <c r="B488" s="2"/>
      <c r="C488" s="2"/>
      <c r="D488" s="72"/>
      <c r="E488" s="4"/>
      <c r="F488" s="173"/>
      <c r="G488" s="352" t="str">
        <f>IFERROR(VLOOKUP(Tabla46[[#This Row],[ID RIESGO]],'1. IDENTIFICACION DEL RIESGO'!$AB$27:$AL$38,11,0),"")</f>
        <v/>
      </c>
      <c r="H488" s="173"/>
      <c r="I488" s="173"/>
      <c r="J488" s="173"/>
      <c r="K488" s="173"/>
      <c r="L488" s="175"/>
      <c r="M488" s="175"/>
      <c r="N488" s="173" t="str">
        <f>IF(Tabla46[[#This Row],[ID RIESGO]]="","",IF(Tabla46[[#This Row],[DESCRIPCION DEL CONTROL]]="",0,15))</f>
        <v/>
      </c>
      <c r="O488" s="169" t="str">
        <f>IF(Tabla46[[#This Row],[ID RIESGO]]="","",IF(Tabla46[[#This Row],[RESPONSABLE DEL CONTROL (CARGO)]]="",0,20))</f>
        <v/>
      </c>
      <c r="P488" s="345">
        <f>IF(Tabla46[[#This Row],[PERIODICIDAD DE EJECUCIÓN DEL CONTROL]]="",0,20)</f>
        <v>0</v>
      </c>
      <c r="Q48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8" s="345" t="str">
        <f>IF(ISTEXT(Tabla46[[#This Row],[VALOR EVALUACION DISENO]]),"",IF(Tabla46[[#This Row],[VALOR EVALUACION DISENO]]&gt;96,DATOS!$AV$21,IF(Tabla46[[#This Row],[VALOR EVALUACION DISENO]]&gt;=86,DATOS!$AV$22,DATOS!$AV$23)))</f>
        <v/>
      </c>
      <c r="S488" s="278"/>
      <c r="T488" s="345" t="str">
        <f>IFERROR(VLOOKUP(Tabla46[[#This Row],[% DE CUMPLIMIENTO DE LA EJECUCION DEL CONTROL]],DATOS!$AS$38:$AT$40,2,0),"")</f>
        <v/>
      </c>
      <c r="U488" s="129" t="str">
        <f>IF(Tabla46[[#This Row],[RESULTADO EVALUACIÓN DEL DISEÑO DEL CONTROL]]="","",SUMIFS(DATOS!$AT$49:$AT$57,DATOS!$AR$49:$AR$57,Tabla46[[#This Row],[RESULTADO EVALUACIÓN DEL DISEÑO DEL CONTROL]],DATOS!$AS$49:$AS$57,Tabla46[[#This Row],[RESULTADO EVALUACION DE LA EJECUCION]]))</f>
        <v/>
      </c>
    </row>
    <row r="489" spans="1:21" ht="15" customHeight="1" x14ac:dyDescent="0.25">
      <c r="A489" s="3"/>
      <c r="B489" s="2"/>
      <c r="C489" s="2"/>
      <c r="D489" s="72"/>
      <c r="E489" s="4"/>
      <c r="F489" s="173"/>
      <c r="G489" s="352" t="str">
        <f>IFERROR(VLOOKUP(Tabla46[[#This Row],[ID RIESGO]],'1. IDENTIFICACION DEL RIESGO'!$AB$27:$AL$38,11,0),"")</f>
        <v/>
      </c>
      <c r="H489" s="173"/>
      <c r="I489" s="173"/>
      <c r="J489" s="173"/>
      <c r="K489" s="173"/>
      <c r="L489" s="175"/>
      <c r="M489" s="175"/>
      <c r="N489" s="173" t="str">
        <f>IF(Tabla46[[#This Row],[ID RIESGO]]="","",IF(Tabla46[[#This Row],[DESCRIPCION DEL CONTROL]]="",0,15))</f>
        <v/>
      </c>
      <c r="O489" s="169" t="str">
        <f>IF(Tabla46[[#This Row],[ID RIESGO]]="","",IF(Tabla46[[#This Row],[RESPONSABLE DEL CONTROL (CARGO)]]="",0,20))</f>
        <v/>
      </c>
      <c r="P489" s="345">
        <f>IF(Tabla46[[#This Row],[PERIODICIDAD DE EJECUCIÓN DEL CONTROL]]="",0,20)</f>
        <v>0</v>
      </c>
      <c r="Q48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9" s="345" t="str">
        <f>IF(ISTEXT(Tabla46[[#This Row],[VALOR EVALUACION DISENO]]),"",IF(Tabla46[[#This Row],[VALOR EVALUACION DISENO]]&gt;96,DATOS!$AV$21,IF(Tabla46[[#This Row],[VALOR EVALUACION DISENO]]&gt;=86,DATOS!$AV$22,DATOS!$AV$23)))</f>
        <v/>
      </c>
      <c r="S489" s="278"/>
      <c r="T489" s="345" t="str">
        <f>IFERROR(VLOOKUP(Tabla46[[#This Row],[% DE CUMPLIMIENTO DE LA EJECUCION DEL CONTROL]],DATOS!$AS$38:$AT$40,2,0),"")</f>
        <v/>
      </c>
      <c r="U489" s="129" t="str">
        <f>IF(Tabla46[[#This Row],[RESULTADO EVALUACIÓN DEL DISEÑO DEL CONTROL]]="","",SUMIFS(DATOS!$AT$49:$AT$57,DATOS!$AR$49:$AR$57,Tabla46[[#This Row],[RESULTADO EVALUACIÓN DEL DISEÑO DEL CONTROL]],DATOS!$AS$49:$AS$57,Tabla46[[#This Row],[RESULTADO EVALUACION DE LA EJECUCION]]))</f>
        <v/>
      </c>
    </row>
    <row r="490" spans="1:21" ht="15" customHeight="1" x14ac:dyDescent="0.25">
      <c r="A490" s="3"/>
      <c r="B490" s="2"/>
      <c r="C490" s="2"/>
      <c r="D490" s="72"/>
      <c r="E490" s="4"/>
      <c r="F490" s="173"/>
      <c r="G490" s="352" t="str">
        <f>IFERROR(VLOOKUP(Tabla46[[#This Row],[ID RIESGO]],'1. IDENTIFICACION DEL RIESGO'!$AB$27:$AL$38,11,0),"")</f>
        <v/>
      </c>
      <c r="H490" s="173"/>
      <c r="I490" s="173"/>
      <c r="J490" s="173"/>
      <c r="K490" s="173"/>
      <c r="L490" s="175"/>
      <c r="M490" s="175"/>
      <c r="N490" s="173" t="str">
        <f>IF(Tabla46[[#This Row],[ID RIESGO]]="","",IF(Tabla46[[#This Row],[DESCRIPCION DEL CONTROL]]="",0,15))</f>
        <v/>
      </c>
      <c r="O490" s="169" t="str">
        <f>IF(Tabla46[[#This Row],[ID RIESGO]]="","",IF(Tabla46[[#This Row],[RESPONSABLE DEL CONTROL (CARGO)]]="",0,20))</f>
        <v/>
      </c>
      <c r="P490" s="345">
        <f>IF(Tabla46[[#This Row],[PERIODICIDAD DE EJECUCIÓN DEL CONTROL]]="",0,20)</f>
        <v>0</v>
      </c>
      <c r="Q49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0" s="345" t="str">
        <f>IF(ISTEXT(Tabla46[[#This Row],[VALOR EVALUACION DISENO]]),"",IF(Tabla46[[#This Row],[VALOR EVALUACION DISENO]]&gt;96,DATOS!$AV$21,IF(Tabla46[[#This Row],[VALOR EVALUACION DISENO]]&gt;=86,DATOS!$AV$22,DATOS!$AV$23)))</f>
        <v/>
      </c>
      <c r="S490" s="278"/>
      <c r="T490" s="345" t="str">
        <f>IFERROR(VLOOKUP(Tabla46[[#This Row],[% DE CUMPLIMIENTO DE LA EJECUCION DEL CONTROL]],DATOS!$AS$38:$AT$40,2,0),"")</f>
        <v/>
      </c>
      <c r="U490" s="129" t="str">
        <f>IF(Tabla46[[#This Row],[RESULTADO EVALUACIÓN DEL DISEÑO DEL CONTROL]]="","",SUMIFS(DATOS!$AT$49:$AT$57,DATOS!$AR$49:$AR$57,Tabla46[[#This Row],[RESULTADO EVALUACIÓN DEL DISEÑO DEL CONTROL]],DATOS!$AS$49:$AS$57,Tabla46[[#This Row],[RESULTADO EVALUACION DE LA EJECUCION]]))</f>
        <v/>
      </c>
    </row>
    <row r="491" spans="1:21" ht="15" customHeight="1" x14ac:dyDescent="0.25">
      <c r="A491" s="3"/>
      <c r="B491" s="2"/>
      <c r="C491" s="2"/>
      <c r="D491" s="72"/>
      <c r="E491" s="4"/>
      <c r="F491" s="173"/>
      <c r="G491" s="352" t="str">
        <f>IFERROR(VLOOKUP(Tabla46[[#This Row],[ID RIESGO]],'1. IDENTIFICACION DEL RIESGO'!$AB$27:$AL$38,11,0),"")</f>
        <v/>
      </c>
      <c r="H491" s="173"/>
      <c r="I491" s="173"/>
      <c r="J491" s="173"/>
      <c r="K491" s="173"/>
      <c r="L491" s="175"/>
      <c r="M491" s="175"/>
      <c r="N491" s="173" t="str">
        <f>IF(Tabla46[[#This Row],[ID RIESGO]]="","",IF(Tabla46[[#This Row],[DESCRIPCION DEL CONTROL]]="",0,15))</f>
        <v/>
      </c>
      <c r="O491" s="169" t="str">
        <f>IF(Tabla46[[#This Row],[ID RIESGO]]="","",IF(Tabla46[[#This Row],[RESPONSABLE DEL CONTROL (CARGO)]]="",0,20))</f>
        <v/>
      </c>
      <c r="P491" s="345">
        <f>IF(Tabla46[[#This Row],[PERIODICIDAD DE EJECUCIÓN DEL CONTROL]]="",0,20)</f>
        <v>0</v>
      </c>
      <c r="Q49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1" s="345" t="str">
        <f>IF(ISTEXT(Tabla46[[#This Row],[VALOR EVALUACION DISENO]]),"",IF(Tabla46[[#This Row],[VALOR EVALUACION DISENO]]&gt;96,DATOS!$AV$21,IF(Tabla46[[#This Row],[VALOR EVALUACION DISENO]]&gt;=86,DATOS!$AV$22,DATOS!$AV$23)))</f>
        <v/>
      </c>
      <c r="S491" s="278"/>
      <c r="T491" s="345" t="str">
        <f>IFERROR(VLOOKUP(Tabla46[[#This Row],[% DE CUMPLIMIENTO DE LA EJECUCION DEL CONTROL]],DATOS!$AS$38:$AT$40,2,0),"")</f>
        <v/>
      </c>
      <c r="U491" s="129" t="str">
        <f>IF(Tabla46[[#This Row],[RESULTADO EVALUACIÓN DEL DISEÑO DEL CONTROL]]="","",SUMIFS(DATOS!$AT$49:$AT$57,DATOS!$AR$49:$AR$57,Tabla46[[#This Row],[RESULTADO EVALUACIÓN DEL DISEÑO DEL CONTROL]],DATOS!$AS$49:$AS$57,Tabla46[[#This Row],[RESULTADO EVALUACION DE LA EJECUCION]]))</f>
        <v/>
      </c>
    </row>
    <row r="492" spans="1:21" ht="15" customHeight="1" x14ac:dyDescent="0.25">
      <c r="A492" s="3"/>
      <c r="B492" s="2"/>
      <c r="C492" s="2"/>
      <c r="D492" s="72"/>
      <c r="E492" s="4"/>
      <c r="F492" s="173"/>
      <c r="G492" s="352" t="str">
        <f>IFERROR(VLOOKUP(Tabla46[[#This Row],[ID RIESGO]],'1. IDENTIFICACION DEL RIESGO'!$AB$27:$AL$38,11,0),"")</f>
        <v/>
      </c>
      <c r="H492" s="173"/>
      <c r="I492" s="173"/>
      <c r="J492" s="173"/>
      <c r="K492" s="173"/>
      <c r="L492" s="175"/>
      <c r="M492" s="175"/>
      <c r="N492" s="173" t="str">
        <f>IF(Tabla46[[#This Row],[ID RIESGO]]="","",IF(Tabla46[[#This Row],[DESCRIPCION DEL CONTROL]]="",0,15))</f>
        <v/>
      </c>
      <c r="O492" s="169" t="str">
        <f>IF(Tabla46[[#This Row],[ID RIESGO]]="","",IF(Tabla46[[#This Row],[RESPONSABLE DEL CONTROL (CARGO)]]="",0,20))</f>
        <v/>
      </c>
      <c r="P492" s="345">
        <f>IF(Tabla46[[#This Row],[PERIODICIDAD DE EJECUCIÓN DEL CONTROL]]="",0,20)</f>
        <v>0</v>
      </c>
      <c r="Q49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2" s="345" t="str">
        <f>IF(ISTEXT(Tabla46[[#This Row],[VALOR EVALUACION DISENO]]),"",IF(Tabla46[[#This Row],[VALOR EVALUACION DISENO]]&gt;96,DATOS!$AV$21,IF(Tabla46[[#This Row],[VALOR EVALUACION DISENO]]&gt;=86,DATOS!$AV$22,DATOS!$AV$23)))</f>
        <v/>
      </c>
      <c r="S492" s="278"/>
      <c r="T492" s="345" t="str">
        <f>IFERROR(VLOOKUP(Tabla46[[#This Row],[% DE CUMPLIMIENTO DE LA EJECUCION DEL CONTROL]],DATOS!$AS$38:$AT$40,2,0),"")</f>
        <v/>
      </c>
      <c r="U492" s="129" t="str">
        <f>IF(Tabla46[[#This Row],[RESULTADO EVALUACIÓN DEL DISEÑO DEL CONTROL]]="","",SUMIFS(DATOS!$AT$49:$AT$57,DATOS!$AR$49:$AR$57,Tabla46[[#This Row],[RESULTADO EVALUACIÓN DEL DISEÑO DEL CONTROL]],DATOS!$AS$49:$AS$57,Tabla46[[#This Row],[RESULTADO EVALUACION DE LA EJECUCION]]))</f>
        <v/>
      </c>
    </row>
    <row r="493" spans="1:21" ht="15" customHeight="1" x14ac:dyDescent="0.25">
      <c r="A493" s="3"/>
      <c r="B493" s="2"/>
      <c r="C493" s="2"/>
      <c r="D493" s="72"/>
      <c r="E493" s="4"/>
      <c r="F493" s="173"/>
      <c r="G493" s="352" t="str">
        <f>IFERROR(VLOOKUP(Tabla46[[#This Row],[ID RIESGO]],'1. IDENTIFICACION DEL RIESGO'!$AB$27:$AL$38,11,0),"")</f>
        <v/>
      </c>
      <c r="H493" s="173"/>
      <c r="I493" s="173"/>
      <c r="J493" s="173"/>
      <c r="K493" s="173"/>
      <c r="L493" s="175"/>
      <c r="M493" s="175"/>
      <c r="N493" s="173" t="str">
        <f>IF(Tabla46[[#This Row],[ID RIESGO]]="","",IF(Tabla46[[#This Row],[DESCRIPCION DEL CONTROL]]="",0,15))</f>
        <v/>
      </c>
      <c r="O493" s="169" t="str">
        <f>IF(Tabla46[[#This Row],[ID RIESGO]]="","",IF(Tabla46[[#This Row],[RESPONSABLE DEL CONTROL (CARGO)]]="",0,20))</f>
        <v/>
      </c>
      <c r="P493" s="345">
        <f>IF(Tabla46[[#This Row],[PERIODICIDAD DE EJECUCIÓN DEL CONTROL]]="",0,20)</f>
        <v>0</v>
      </c>
      <c r="Q49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3" s="345" t="str">
        <f>IF(ISTEXT(Tabla46[[#This Row],[VALOR EVALUACION DISENO]]),"",IF(Tabla46[[#This Row],[VALOR EVALUACION DISENO]]&gt;96,DATOS!$AV$21,IF(Tabla46[[#This Row],[VALOR EVALUACION DISENO]]&gt;=86,DATOS!$AV$22,DATOS!$AV$23)))</f>
        <v/>
      </c>
      <c r="S493" s="278"/>
      <c r="T493" s="345" t="str">
        <f>IFERROR(VLOOKUP(Tabla46[[#This Row],[% DE CUMPLIMIENTO DE LA EJECUCION DEL CONTROL]],DATOS!$AS$38:$AT$40,2,0),"")</f>
        <v/>
      </c>
      <c r="U493" s="129" t="str">
        <f>IF(Tabla46[[#This Row],[RESULTADO EVALUACIÓN DEL DISEÑO DEL CONTROL]]="","",SUMIFS(DATOS!$AT$49:$AT$57,DATOS!$AR$49:$AR$57,Tabla46[[#This Row],[RESULTADO EVALUACIÓN DEL DISEÑO DEL CONTROL]],DATOS!$AS$49:$AS$57,Tabla46[[#This Row],[RESULTADO EVALUACION DE LA EJECUCION]]))</f>
        <v/>
      </c>
    </row>
    <row r="494" spans="1:21" ht="15" customHeight="1" x14ac:dyDescent="0.25">
      <c r="A494" s="3"/>
      <c r="B494" s="2"/>
      <c r="C494" s="2"/>
      <c r="D494" s="72"/>
      <c r="E494" s="4"/>
      <c r="F494" s="173"/>
      <c r="G494" s="352" t="str">
        <f>IFERROR(VLOOKUP(Tabla46[[#This Row],[ID RIESGO]],'1. IDENTIFICACION DEL RIESGO'!$AB$27:$AL$38,11,0),"")</f>
        <v/>
      </c>
      <c r="H494" s="173"/>
      <c r="I494" s="173"/>
      <c r="J494" s="173"/>
      <c r="K494" s="173"/>
      <c r="L494" s="175"/>
      <c r="M494" s="175"/>
      <c r="N494" s="173" t="str">
        <f>IF(Tabla46[[#This Row],[ID RIESGO]]="","",IF(Tabla46[[#This Row],[DESCRIPCION DEL CONTROL]]="",0,15))</f>
        <v/>
      </c>
      <c r="O494" s="169" t="str">
        <f>IF(Tabla46[[#This Row],[ID RIESGO]]="","",IF(Tabla46[[#This Row],[RESPONSABLE DEL CONTROL (CARGO)]]="",0,20))</f>
        <v/>
      </c>
      <c r="P494" s="345">
        <f>IF(Tabla46[[#This Row],[PERIODICIDAD DE EJECUCIÓN DEL CONTROL]]="",0,20)</f>
        <v>0</v>
      </c>
      <c r="Q49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4" s="345" t="str">
        <f>IF(ISTEXT(Tabla46[[#This Row],[VALOR EVALUACION DISENO]]),"",IF(Tabla46[[#This Row],[VALOR EVALUACION DISENO]]&gt;96,DATOS!$AV$21,IF(Tabla46[[#This Row],[VALOR EVALUACION DISENO]]&gt;=86,DATOS!$AV$22,DATOS!$AV$23)))</f>
        <v/>
      </c>
      <c r="S494" s="278"/>
      <c r="T494" s="345" t="str">
        <f>IFERROR(VLOOKUP(Tabla46[[#This Row],[% DE CUMPLIMIENTO DE LA EJECUCION DEL CONTROL]],DATOS!$AS$38:$AT$40,2,0),"")</f>
        <v/>
      </c>
      <c r="U494" s="129" t="str">
        <f>IF(Tabla46[[#This Row],[RESULTADO EVALUACIÓN DEL DISEÑO DEL CONTROL]]="","",SUMIFS(DATOS!$AT$49:$AT$57,DATOS!$AR$49:$AR$57,Tabla46[[#This Row],[RESULTADO EVALUACIÓN DEL DISEÑO DEL CONTROL]],DATOS!$AS$49:$AS$57,Tabla46[[#This Row],[RESULTADO EVALUACION DE LA EJECUCION]]))</f>
        <v/>
      </c>
    </row>
    <row r="495" spans="1:21" ht="15" customHeight="1" x14ac:dyDescent="0.25">
      <c r="A495" s="3"/>
      <c r="B495" s="2"/>
      <c r="C495" s="2"/>
      <c r="D495" s="72"/>
      <c r="E495" s="4"/>
      <c r="F495" s="173"/>
      <c r="G495" s="352" t="str">
        <f>IFERROR(VLOOKUP(Tabla46[[#This Row],[ID RIESGO]],'1. IDENTIFICACION DEL RIESGO'!$AB$27:$AL$38,11,0),"")</f>
        <v/>
      </c>
      <c r="H495" s="173"/>
      <c r="I495" s="173"/>
      <c r="J495" s="173"/>
      <c r="K495" s="173"/>
      <c r="L495" s="175"/>
      <c r="M495" s="175"/>
      <c r="N495" s="173" t="str">
        <f>IF(Tabla46[[#This Row],[ID RIESGO]]="","",IF(Tabla46[[#This Row],[DESCRIPCION DEL CONTROL]]="",0,15))</f>
        <v/>
      </c>
      <c r="O495" s="169" t="str">
        <f>IF(Tabla46[[#This Row],[ID RIESGO]]="","",IF(Tabla46[[#This Row],[RESPONSABLE DEL CONTROL (CARGO)]]="",0,20))</f>
        <v/>
      </c>
      <c r="P495" s="345">
        <f>IF(Tabla46[[#This Row],[PERIODICIDAD DE EJECUCIÓN DEL CONTROL]]="",0,20)</f>
        <v>0</v>
      </c>
      <c r="Q49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5" s="345" t="str">
        <f>IF(ISTEXT(Tabla46[[#This Row],[VALOR EVALUACION DISENO]]),"",IF(Tabla46[[#This Row],[VALOR EVALUACION DISENO]]&gt;96,DATOS!$AV$21,IF(Tabla46[[#This Row],[VALOR EVALUACION DISENO]]&gt;=86,DATOS!$AV$22,DATOS!$AV$23)))</f>
        <v/>
      </c>
      <c r="S495" s="278"/>
      <c r="T495" s="345" t="str">
        <f>IFERROR(VLOOKUP(Tabla46[[#This Row],[% DE CUMPLIMIENTO DE LA EJECUCION DEL CONTROL]],DATOS!$AS$38:$AT$40,2,0),"")</f>
        <v/>
      </c>
      <c r="U495" s="129" t="str">
        <f>IF(Tabla46[[#This Row],[RESULTADO EVALUACIÓN DEL DISEÑO DEL CONTROL]]="","",SUMIFS(DATOS!$AT$49:$AT$57,DATOS!$AR$49:$AR$57,Tabla46[[#This Row],[RESULTADO EVALUACIÓN DEL DISEÑO DEL CONTROL]],DATOS!$AS$49:$AS$57,Tabla46[[#This Row],[RESULTADO EVALUACION DE LA EJECUCION]]))</f>
        <v/>
      </c>
    </row>
    <row r="496" spans="1:21" ht="15" customHeight="1" x14ac:dyDescent="0.25">
      <c r="A496" s="3"/>
      <c r="B496" s="2"/>
      <c r="C496" s="2"/>
      <c r="D496" s="72"/>
      <c r="E496" s="4"/>
      <c r="F496" s="173"/>
      <c r="G496" s="352" t="str">
        <f>IFERROR(VLOOKUP(Tabla46[[#This Row],[ID RIESGO]],'1. IDENTIFICACION DEL RIESGO'!$AB$27:$AL$38,11,0),"")</f>
        <v/>
      </c>
      <c r="H496" s="173"/>
      <c r="I496" s="173"/>
      <c r="J496" s="173"/>
      <c r="K496" s="173"/>
      <c r="L496" s="175"/>
      <c r="M496" s="175"/>
      <c r="N496" s="173" t="str">
        <f>IF(Tabla46[[#This Row],[ID RIESGO]]="","",IF(Tabla46[[#This Row],[DESCRIPCION DEL CONTROL]]="",0,15))</f>
        <v/>
      </c>
      <c r="O496" s="169" t="str">
        <f>IF(Tabla46[[#This Row],[ID RIESGO]]="","",IF(Tabla46[[#This Row],[RESPONSABLE DEL CONTROL (CARGO)]]="",0,20))</f>
        <v/>
      </c>
      <c r="P496" s="345">
        <f>IF(Tabla46[[#This Row],[PERIODICIDAD DE EJECUCIÓN DEL CONTROL]]="",0,20)</f>
        <v>0</v>
      </c>
      <c r="Q49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6" s="345" t="str">
        <f>IF(ISTEXT(Tabla46[[#This Row],[VALOR EVALUACION DISENO]]),"",IF(Tabla46[[#This Row],[VALOR EVALUACION DISENO]]&gt;96,DATOS!$AV$21,IF(Tabla46[[#This Row],[VALOR EVALUACION DISENO]]&gt;=86,DATOS!$AV$22,DATOS!$AV$23)))</f>
        <v/>
      </c>
      <c r="S496" s="278"/>
      <c r="T496" s="345" t="str">
        <f>IFERROR(VLOOKUP(Tabla46[[#This Row],[% DE CUMPLIMIENTO DE LA EJECUCION DEL CONTROL]],DATOS!$AS$38:$AT$40,2,0),"")</f>
        <v/>
      </c>
      <c r="U496" s="129" t="str">
        <f>IF(Tabla46[[#This Row],[RESULTADO EVALUACIÓN DEL DISEÑO DEL CONTROL]]="","",SUMIFS(DATOS!$AT$49:$AT$57,DATOS!$AR$49:$AR$57,Tabla46[[#This Row],[RESULTADO EVALUACIÓN DEL DISEÑO DEL CONTROL]],DATOS!$AS$49:$AS$57,Tabla46[[#This Row],[RESULTADO EVALUACION DE LA EJECUCION]]))</f>
        <v/>
      </c>
    </row>
    <row r="497" spans="1:21" ht="15" customHeight="1" x14ac:dyDescent="0.25">
      <c r="A497" s="3"/>
      <c r="B497" s="2"/>
      <c r="C497" s="2"/>
      <c r="D497" s="72"/>
      <c r="E497" s="4"/>
      <c r="F497" s="173"/>
      <c r="G497" s="352" t="str">
        <f>IFERROR(VLOOKUP(Tabla46[[#This Row],[ID RIESGO]],'1. IDENTIFICACION DEL RIESGO'!$AB$27:$AL$38,11,0),"")</f>
        <v/>
      </c>
      <c r="H497" s="173"/>
      <c r="I497" s="173"/>
      <c r="J497" s="173"/>
      <c r="K497" s="173"/>
      <c r="L497" s="175"/>
      <c r="M497" s="175"/>
      <c r="N497" s="173" t="str">
        <f>IF(Tabla46[[#This Row],[ID RIESGO]]="","",IF(Tabla46[[#This Row],[DESCRIPCION DEL CONTROL]]="",0,15))</f>
        <v/>
      </c>
      <c r="O497" s="169" t="str">
        <f>IF(Tabla46[[#This Row],[ID RIESGO]]="","",IF(Tabla46[[#This Row],[RESPONSABLE DEL CONTROL (CARGO)]]="",0,20))</f>
        <v/>
      </c>
      <c r="P497" s="345">
        <f>IF(Tabla46[[#This Row],[PERIODICIDAD DE EJECUCIÓN DEL CONTROL]]="",0,20)</f>
        <v>0</v>
      </c>
      <c r="Q49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7" s="345" t="str">
        <f>IF(ISTEXT(Tabla46[[#This Row],[VALOR EVALUACION DISENO]]),"",IF(Tabla46[[#This Row],[VALOR EVALUACION DISENO]]&gt;96,DATOS!$AV$21,IF(Tabla46[[#This Row],[VALOR EVALUACION DISENO]]&gt;=86,DATOS!$AV$22,DATOS!$AV$23)))</f>
        <v/>
      </c>
      <c r="S497" s="278"/>
      <c r="T497" s="345" t="str">
        <f>IFERROR(VLOOKUP(Tabla46[[#This Row],[% DE CUMPLIMIENTO DE LA EJECUCION DEL CONTROL]],DATOS!$AS$38:$AT$40,2,0),"")</f>
        <v/>
      </c>
      <c r="U497" s="129" t="str">
        <f>IF(Tabla46[[#This Row],[RESULTADO EVALUACIÓN DEL DISEÑO DEL CONTROL]]="","",SUMIFS(DATOS!$AT$49:$AT$57,DATOS!$AR$49:$AR$57,Tabla46[[#This Row],[RESULTADO EVALUACIÓN DEL DISEÑO DEL CONTROL]],DATOS!$AS$49:$AS$57,Tabla46[[#This Row],[RESULTADO EVALUACION DE LA EJECUCION]]))</f>
        <v/>
      </c>
    </row>
    <row r="498" spans="1:21" ht="15" customHeight="1" x14ac:dyDescent="0.25">
      <c r="A498" s="3"/>
      <c r="B498" s="2"/>
      <c r="C498" s="2"/>
      <c r="D498" s="72"/>
      <c r="E498" s="4"/>
      <c r="F498" s="173"/>
      <c r="G498" s="352" t="str">
        <f>IFERROR(VLOOKUP(Tabla46[[#This Row],[ID RIESGO]],'1. IDENTIFICACION DEL RIESGO'!$AB$27:$AL$38,11,0),"")</f>
        <v/>
      </c>
      <c r="H498" s="173"/>
      <c r="I498" s="173"/>
      <c r="J498" s="173"/>
      <c r="K498" s="173"/>
      <c r="L498" s="175"/>
      <c r="M498" s="175"/>
      <c r="N498" s="173" t="str">
        <f>IF(Tabla46[[#This Row],[ID RIESGO]]="","",IF(Tabla46[[#This Row],[DESCRIPCION DEL CONTROL]]="",0,15))</f>
        <v/>
      </c>
      <c r="O498" s="169" t="str">
        <f>IF(Tabla46[[#This Row],[ID RIESGO]]="","",IF(Tabla46[[#This Row],[RESPONSABLE DEL CONTROL (CARGO)]]="",0,20))</f>
        <v/>
      </c>
      <c r="P498" s="345">
        <f>IF(Tabla46[[#This Row],[PERIODICIDAD DE EJECUCIÓN DEL CONTROL]]="",0,20)</f>
        <v>0</v>
      </c>
      <c r="Q49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8" s="345" t="str">
        <f>IF(ISTEXT(Tabla46[[#This Row],[VALOR EVALUACION DISENO]]),"",IF(Tabla46[[#This Row],[VALOR EVALUACION DISENO]]&gt;96,DATOS!$AV$21,IF(Tabla46[[#This Row],[VALOR EVALUACION DISENO]]&gt;=86,DATOS!$AV$22,DATOS!$AV$23)))</f>
        <v/>
      </c>
      <c r="S498" s="278"/>
      <c r="T498" s="345" t="str">
        <f>IFERROR(VLOOKUP(Tabla46[[#This Row],[% DE CUMPLIMIENTO DE LA EJECUCION DEL CONTROL]],DATOS!$AS$38:$AT$40,2,0),"")</f>
        <v/>
      </c>
      <c r="U498" s="129" t="str">
        <f>IF(Tabla46[[#This Row],[RESULTADO EVALUACIÓN DEL DISEÑO DEL CONTROL]]="","",SUMIFS(DATOS!$AT$49:$AT$57,DATOS!$AR$49:$AR$57,Tabla46[[#This Row],[RESULTADO EVALUACIÓN DEL DISEÑO DEL CONTROL]],DATOS!$AS$49:$AS$57,Tabla46[[#This Row],[RESULTADO EVALUACION DE LA EJECUCION]]))</f>
        <v/>
      </c>
    </row>
    <row r="499" spans="1:21" ht="15" customHeight="1" x14ac:dyDescent="0.25">
      <c r="A499" s="3"/>
      <c r="B499" s="2"/>
      <c r="C499" s="2"/>
      <c r="D499" s="72"/>
      <c r="E499" s="4"/>
      <c r="F499" s="173"/>
      <c r="G499" s="352" t="str">
        <f>IFERROR(VLOOKUP(Tabla46[[#This Row],[ID RIESGO]],'1. IDENTIFICACION DEL RIESGO'!$AB$27:$AL$38,11,0),"")</f>
        <v/>
      </c>
      <c r="H499" s="173"/>
      <c r="I499" s="173"/>
      <c r="J499" s="173"/>
      <c r="K499" s="173"/>
      <c r="L499" s="175"/>
      <c r="M499" s="175"/>
      <c r="N499" s="173" t="str">
        <f>IF(Tabla46[[#This Row],[ID RIESGO]]="","",IF(Tabla46[[#This Row],[DESCRIPCION DEL CONTROL]]="",0,15))</f>
        <v/>
      </c>
      <c r="O499" s="169" t="str">
        <f>IF(Tabla46[[#This Row],[ID RIESGO]]="","",IF(Tabla46[[#This Row],[RESPONSABLE DEL CONTROL (CARGO)]]="",0,20))</f>
        <v/>
      </c>
      <c r="P499" s="345">
        <f>IF(Tabla46[[#This Row],[PERIODICIDAD DE EJECUCIÓN DEL CONTROL]]="",0,20)</f>
        <v>0</v>
      </c>
      <c r="Q49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9" s="345" t="str">
        <f>IF(ISTEXT(Tabla46[[#This Row],[VALOR EVALUACION DISENO]]),"",IF(Tabla46[[#This Row],[VALOR EVALUACION DISENO]]&gt;96,DATOS!$AV$21,IF(Tabla46[[#This Row],[VALOR EVALUACION DISENO]]&gt;=86,DATOS!$AV$22,DATOS!$AV$23)))</f>
        <v/>
      </c>
      <c r="S499" s="278"/>
      <c r="T499" s="345" t="str">
        <f>IFERROR(VLOOKUP(Tabla46[[#This Row],[% DE CUMPLIMIENTO DE LA EJECUCION DEL CONTROL]],DATOS!$AS$38:$AT$40,2,0),"")</f>
        <v/>
      </c>
      <c r="U499" s="129" t="str">
        <f>IF(Tabla46[[#This Row],[RESULTADO EVALUACIÓN DEL DISEÑO DEL CONTROL]]="","",SUMIFS(DATOS!$AT$49:$AT$57,DATOS!$AR$49:$AR$57,Tabla46[[#This Row],[RESULTADO EVALUACIÓN DEL DISEÑO DEL CONTROL]],DATOS!$AS$49:$AS$57,Tabla46[[#This Row],[RESULTADO EVALUACION DE LA EJECUCION]]))</f>
        <v/>
      </c>
    </row>
    <row r="500" spans="1:21" ht="15" customHeight="1" x14ac:dyDescent="0.25">
      <c r="A500" s="3"/>
      <c r="B500" s="2"/>
      <c r="C500" s="2"/>
      <c r="D500" s="72"/>
      <c r="E500" s="4"/>
      <c r="F500" s="173"/>
      <c r="G500" s="352" t="str">
        <f>IFERROR(VLOOKUP(Tabla46[[#This Row],[ID RIESGO]],'1. IDENTIFICACION DEL RIESGO'!$AB$27:$AL$38,11,0),"")</f>
        <v/>
      </c>
      <c r="H500" s="173"/>
      <c r="I500" s="173"/>
      <c r="J500" s="173"/>
      <c r="K500" s="173"/>
      <c r="L500" s="175"/>
      <c r="M500" s="175"/>
      <c r="N500" s="173" t="str">
        <f>IF(Tabla46[[#This Row],[ID RIESGO]]="","",IF(Tabla46[[#This Row],[DESCRIPCION DEL CONTROL]]="",0,15))</f>
        <v/>
      </c>
      <c r="O500" s="169" t="str">
        <f>IF(Tabla46[[#This Row],[ID RIESGO]]="","",IF(Tabla46[[#This Row],[RESPONSABLE DEL CONTROL (CARGO)]]="",0,20))</f>
        <v/>
      </c>
      <c r="P500" s="345">
        <f>IF(Tabla46[[#This Row],[PERIODICIDAD DE EJECUCIÓN DEL CONTROL]]="",0,20)</f>
        <v>0</v>
      </c>
      <c r="Q50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0" s="345" t="str">
        <f>IF(ISTEXT(Tabla46[[#This Row],[VALOR EVALUACION DISENO]]),"",IF(Tabla46[[#This Row],[VALOR EVALUACION DISENO]]&gt;96,DATOS!$AV$21,IF(Tabla46[[#This Row],[VALOR EVALUACION DISENO]]&gt;=86,DATOS!$AV$22,DATOS!$AV$23)))</f>
        <v/>
      </c>
      <c r="S500" s="278"/>
      <c r="T500" s="345" t="str">
        <f>IFERROR(VLOOKUP(Tabla46[[#This Row],[% DE CUMPLIMIENTO DE LA EJECUCION DEL CONTROL]],DATOS!$AS$38:$AT$40,2,0),"")</f>
        <v/>
      </c>
      <c r="U500" s="129" t="str">
        <f>IF(Tabla46[[#This Row],[RESULTADO EVALUACIÓN DEL DISEÑO DEL CONTROL]]="","",SUMIFS(DATOS!$AT$49:$AT$57,DATOS!$AR$49:$AR$57,Tabla46[[#This Row],[RESULTADO EVALUACIÓN DEL DISEÑO DEL CONTROL]],DATOS!$AS$49:$AS$57,Tabla46[[#This Row],[RESULTADO EVALUACION DE LA EJECUCION]]))</f>
        <v/>
      </c>
    </row>
    <row r="501" spans="1:21" ht="15" customHeight="1" x14ac:dyDescent="0.25">
      <c r="A501" s="3"/>
      <c r="B501" s="2"/>
      <c r="C501" s="2"/>
      <c r="D501" s="72"/>
      <c r="E501" s="4"/>
      <c r="F501" s="173"/>
      <c r="G501" s="352" t="str">
        <f>IFERROR(VLOOKUP(Tabla46[[#This Row],[ID RIESGO]],'1. IDENTIFICACION DEL RIESGO'!$AB$27:$AL$38,11,0),"")</f>
        <v/>
      </c>
      <c r="H501" s="173"/>
      <c r="I501" s="173"/>
      <c r="J501" s="173"/>
      <c r="K501" s="173"/>
      <c r="L501" s="175"/>
      <c r="M501" s="175"/>
      <c r="N501" s="173" t="str">
        <f>IF(Tabla46[[#This Row],[ID RIESGO]]="","",IF(Tabla46[[#This Row],[DESCRIPCION DEL CONTROL]]="",0,15))</f>
        <v/>
      </c>
      <c r="O501" s="169" t="str">
        <f>IF(Tabla46[[#This Row],[ID RIESGO]]="","",IF(Tabla46[[#This Row],[RESPONSABLE DEL CONTROL (CARGO)]]="",0,20))</f>
        <v/>
      </c>
      <c r="P501" s="345">
        <f>IF(Tabla46[[#This Row],[PERIODICIDAD DE EJECUCIÓN DEL CONTROL]]="",0,20)</f>
        <v>0</v>
      </c>
      <c r="Q50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1" s="345" t="str">
        <f>IF(ISTEXT(Tabla46[[#This Row],[VALOR EVALUACION DISENO]]),"",IF(Tabla46[[#This Row],[VALOR EVALUACION DISENO]]&gt;96,DATOS!$AV$21,IF(Tabla46[[#This Row],[VALOR EVALUACION DISENO]]&gt;=86,DATOS!$AV$22,DATOS!$AV$23)))</f>
        <v/>
      </c>
      <c r="S501" s="278"/>
      <c r="T501" s="345" t="str">
        <f>IFERROR(VLOOKUP(Tabla46[[#This Row],[% DE CUMPLIMIENTO DE LA EJECUCION DEL CONTROL]],DATOS!$AS$38:$AT$40,2,0),"")</f>
        <v/>
      </c>
      <c r="U501" s="129" t="str">
        <f>IF(Tabla46[[#This Row],[RESULTADO EVALUACIÓN DEL DISEÑO DEL CONTROL]]="","",SUMIFS(DATOS!$AT$49:$AT$57,DATOS!$AR$49:$AR$57,Tabla46[[#This Row],[RESULTADO EVALUACIÓN DEL DISEÑO DEL CONTROL]],DATOS!$AS$49:$AS$57,Tabla46[[#This Row],[RESULTADO EVALUACION DE LA EJECUCION]]))</f>
        <v/>
      </c>
    </row>
    <row r="502" spans="1:21" ht="15" customHeight="1" x14ac:dyDescent="0.25">
      <c r="A502" s="3"/>
      <c r="B502" s="2"/>
      <c r="C502" s="2"/>
      <c r="D502" s="72"/>
      <c r="E502" s="4"/>
      <c r="F502" s="173"/>
      <c r="G502" s="352" t="str">
        <f>IFERROR(VLOOKUP(Tabla46[[#This Row],[ID RIESGO]],'1. IDENTIFICACION DEL RIESGO'!$AB$27:$AL$38,11,0),"")</f>
        <v/>
      </c>
      <c r="H502" s="173"/>
      <c r="I502" s="173"/>
      <c r="J502" s="173"/>
      <c r="K502" s="173"/>
      <c r="L502" s="175"/>
      <c r="M502" s="175"/>
      <c r="N502" s="173" t="str">
        <f>IF(Tabla46[[#This Row],[ID RIESGO]]="","",IF(Tabla46[[#This Row],[DESCRIPCION DEL CONTROL]]="",0,15))</f>
        <v/>
      </c>
      <c r="O502" s="169" t="str">
        <f>IF(Tabla46[[#This Row],[ID RIESGO]]="","",IF(Tabla46[[#This Row],[RESPONSABLE DEL CONTROL (CARGO)]]="",0,20))</f>
        <v/>
      </c>
      <c r="P502" s="345">
        <f>IF(Tabla46[[#This Row],[PERIODICIDAD DE EJECUCIÓN DEL CONTROL]]="",0,20)</f>
        <v>0</v>
      </c>
      <c r="Q50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2" s="345" t="str">
        <f>IF(ISTEXT(Tabla46[[#This Row],[VALOR EVALUACION DISENO]]),"",IF(Tabla46[[#This Row],[VALOR EVALUACION DISENO]]&gt;96,DATOS!$AV$21,IF(Tabla46[[#This Row],[VALOR EVALUACION DISENO]]&gt;=86,DATOS!$AV$22,DATOS!$AV$23)))</f>
        <v/>
      </c>
      <c r="S502" s="278"/>
      <c r="T502" s="345" t="str">
        <f>IFERROR(VLOOKUP(Tabla46[[#This Row],[% DE CUMPLIMIENTO DE LA EJECUCION DEL CONTROL]],DATOS!$AS$38:$AT$40,2,0),"")</f>
        <v/>
      </c>
      <c r="U502" s="129" t="str">
        <f>IF(Tabla46[[#This Row],[RESULTADO EVALUACIÓN DEL DISEÑO DEL CONTROL]]="","",SUMIFS(DATOS!$AT$49:$AT$57,DATOS!$AR$49:$AR$57,Tabla46[[#This Row],[RESULTADO EVALUACIÓN DEL DISEÑO DEL CONTROL]],DATOS!$AS$49:$AS$57,Tabla46[[#This Row],[RESULTADO EVALUACION DE LA EJECUCION]]))</f>
        <v/>
      </c>
    </row>
    <row r="503" spans="1:21" ht="15" customHeight="1" x14ac:dyDescent="0.25">
      <c r="A503" s="3"/>
      <c r="B503" s="2"/>
      <c r="C503" s="2"/>
      <c r="D503" s="72"/>
      <c r="E503" s="4"/>
      <c r="F503" s="173"/>
      <c r="G503" s="352" t="str">
        <f>IFERROR(VLOOKUP(Tabla46[[#This Row],[ID RIESGO]],'1. IDENTIFICACION DEL RIESGO'!$AB$27:$AL$38,11,0),"")</f>
        <v/>
      </c>
      <c r="H503" s="173"/>
      <c r="I503" s="173"/>
      <c r="J503" s="173"/>
      <c r="K503" s="173"/>
      <c r="L503" s="175"/>
      <c r="M503" s="175"/>
      <c r="N503" s="173" t="str">
        <f>IF(Tabla46[[#This Row],[ID RIESGO]]="","",IF(Tabla46[[#This Row],[DESCRIPCION DEL CONTROL]]="",0,15))</f>
        <v/>
      </c>
      <c r="O503" s="169" t="str">
        <f>IF(Tabla46[[#This Row],[ID RIESGO]]="","",IF(Tabla46[[#This Row],[RESPONSABLE DEL CONTROL (CARGO)]]="",0,20))</f>
        <v/>
      </c>
      <c r="P503" s="345">
        <f>IF(Tabla46[[#This Row],[PERIODICIDAD DE EJECUCIÓN DEL CONTROL]]="",0,20)</f>
        <v>0</v>
      </c>
      <c r="Q50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3" s="345" t="str">
        <f>IF(ISTEXT(Tabla46[[#This Row],[VALOR EVALUACION DISENO]]),"",IF(Tabla46[[#This Row],[VALOR EVALUACION DISENO]]&gt;96,DATOS!$AV$21,IF(Tabla46[[#This Row],[VALOR EVALUACION DISENO]]&gt;=86,DATOS!$AV$22,DATOS!$AV$23)))</f>
        <v/>
      </c>
      <c r="S503" s="278"/>
      <c r="T503" s="345" t="str">
        <f>IFERROR(VLOOKUP(Tabla46[[#This Row],[% DE CUMPLIMIENTO DE LA EJECUCION DEL CONTROL]],DATOS!$AS$38:$AT$40,2,0),"")</f>
        <v/>
      </c>
      <c r="U503" s="129" t="str">
        <f>IF(Tabla46[[#This Row],[RESULTADO EVALUACIÓN DEL DISEÑO DEL CONTROL]]="","",SUMIFS(DATOS!$AT$49:$AT$57,DATOS!$AR$49:$AR$57,Tabla46[[#This Row],[RESULTADO EVALUACIÓN DEL DISEÑO DEL CONTROL]],DATOS!$AS$49:$AS$57,Tabla46[[#This Row],[RESULTADO EVALUACION DE LA EJECUCION]]))</f>
        <v/>
      </c>
    </row>
    <row r="504" spans="1:21" ht="15" customHeight="1" x14ac:dyDescent="0.25">
      <c r="A504" s="3"/>
      <c r="B504" s="2"/>
      <c r="C504" s="2"/>
      <c r="D504" s="72"/>
      <c r="E504" s="4"/>
      <c r="F504" s="173"/>
      <c r="G504" s="352" t="str">
        <f>IFERROR(VLOOKUP(Tabla46[[#This Row],[ID RIESGO]],'1. IDENTIFICACION DEL RIESGO'!$AB$27:$AL$38,11,0),"")</f>
        <v/>
      </c>
      <c r="H504" s="173"/>
      <c r="I504" s="173"/>
      <c r="J504" s="173"/>
      <c r="K504" s="173"/>
      <c r="L504" s="175"/>
      <c r="M504" s="175"/>
      <c r="N504" s="173" t="str">
        <f>IF(Tabla46[[#This Row],[ID RIESGO]]="","",IF(Tabla46[[#This Row],[DESCRIPCION DEL CONTROL]]="",0,15))</f>
        <v/>
      </c>
      <c r="O504" s="169" t="str">
        <f>IF(Tabla46[[#This Row],[ID RIESGO]]="","",IF(Tabla46[[#This Row],[RESPONSABLE DEL CONTROL (CARGO)]]="",0,20))</f>
        <v/>
      </c>
      <c r="P504" s="345">
        <f>IF(Tabla46[[#This Row],[PERIODICIDAD DE EJECUCIÓN DEL CONTROL]]="",0,20)</f>
        <v>0</v>
      </c>
      <c r="Q50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4" s="345" t="str">
        <f>IF(ISTEXT(Tabla46[[#This Row],[VALOR EVALUACION DISENO]]),"",IF(Tabla46[[#This Row],[VALOR EVALUACION DISENO]]&gt;96,DATOS!$AV$21,IF(Tabla46[[#This Row],[VALOR EVALUACION DISENO]]&gt;=86,DATOS!$AV$22,DATOS!$AV$23)))</f>
        <v/>
      </c>
      <c r="S504" s="278"/>
      <c r="T504" s="345" t="str">
        <f>IFERROR(VLOOKUP(Tabla46[[#This Row],[% DE CUMPLIMIENTO DE LA EJECUCION DEL CONTROL]],DATOS!$AS$38:$AT$40,2,0),"")</f>
        <v/>
      </c>
      <c r="U504" s="129" t="str">
        <f>IF(Tabla46[[#This Row],[RESULTADO EVALUACIÓN DEL DISEÑO DEL CONTROL]]="","",SUMIFS(DATOS!$AT$49:$AT$57,DATOS!$AR$49:$AR$57,Tabla46[[#This Row],[RESULTADO EVALUACIÓN DEL DISEÑO DEL CONTROL]],DATOS!$AS$49:$AS$57,Tabla46[[#This Row],[RESULTADO EVALUACION DE LA EJECUCION]]))</f>
        <v/>
      </c>
    </row>
    <row r="505" spans="1:21" ht="15" customHeight="1" x14ac:dyDescent="0.25">
      <c r="A505" s="3"/>
      <c r="B505" s="2"/>
      <c r="C505" s="2"/>
      <c r="D505" s="72"/>
      <c r="E505" s="4"/>
      <c r="F505" s="173"/>
      <c r="G505" s="352" t="str">
        <f>IFERROR(VLOOKUP(Tabla46[[#This Row],[ID RIESGO]],'1. IDENTIFICACION DEL RIESGO'!$AB$27:$AL$38,11,0),"")</f>
        <v/>
      </c>
      <c r="H505" s="173"/>
      <c r="I505" s="173"/>
      <c r="J505" s="173"/>
      <c r="K505" s="173"/>
      <c r="L505" s="175"/>
      <c r="M505" s="175"/>
      <c r="N505" s="173" t="str">
        <f>IF(Tabla46[[#This Row],[ID RIESGO]]="","",IF(Tabla46[[#This Row],[DESCRIPCION DEL CONTROL]]="",0,15))</f>
        <v/>
      </c>
      <c r="O505" s="169" t="str">
        <f>IF(Tabla46[[#This Row],[ID RIESGO]]="","",IF(Tabla46[[#This Row],[RESPONSABLE DEL CONTROL (CARGO)]]="",0,20))</f>
        <v/>
      </c>
      <c r="P505" s="345">
        <f>IF(Tabla46[[#This Row],[PERIODICIDAD DE EJECUCIÓN DEL CONTROL]]="",0,20)</f>
        <v>0</v>
      </c>
      <c r="Q50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5" s="345" t="str">
        <f>IF(ISTEXT(Tabla46[[#This Row],[VALOR EVALUACION DISENO]]),"",IF(Tabla46[[#This Row],[VALOR EVALUACION DISENO]]&gt;96,DATOS!$AV$21,IF(Tabla46[[#This Row],[VALOR EVALUACION DISENO]]&gt;=86,DATOS!$AV$22,DATOS!$AV$23)))</f>
        <v/>
      </c>
      <c r="S505" s="278"/>
      <c r="T505" s="345" t="str">
        <f>IFERROR(VLOOKUP(Tabla46[[#This Row],[% DE CUMPLIMIENTO DE LA EJECUCION DEL CONTROL]],DATOS!$AS$38:$AT$40,2,0),"")</f>
        <v/>
      </c>
      <c r="U505" s="129" t="str">
        <f>IF(Tabla46[[#This Row],[RESULTADO EVALUACIÓN DEL DISEÑO DEL CONTROL]]="","",SUMIFS(DATOS!$AT$49:$AT$57,DATOS!$AR$49:$AR$57,Tabla46[[#This Row],[RESULTADO EVALUACIÓN DEL DISEÑO DEL CONTROL]],DATOS!$AS$49:$AS$57,Tabla46[[#This Row],[RESULTADO EVALUACION DE LA EJECUCION]]))</f>
        <v/>
      </c>
    </row>
    <row r="506" spans="1:21" ht="15" customHeight="1" x14ac:dyDescent="0.25">
      <c r="A506" s="3"/>
      <c r="B506" s="2"/>
      <c r="C506" s="2"/>
      <c r="D506" s="72"/>
      <c r="E506" s="4"/>
      <c r="F506" s="173"/>
      <c r="G506" s="352" t="str">
        <f>IFERROR(VLOOKUP(Tabla46[[#This Row],[ID RIESGO]],'1. IDENTIFICACION DEL RIESGO'!$AB$27:$AL$38,11,0),"")</f>
        <v/>
      </c>
      <c r="H506" s="173"/>
      <c r="I506" s="173"/>
      <c r="J506" s="173"/>
      <c r="K506" s="173"/>
      <c r="L506" s="175"/>
      <c r="M506" s="175"/>
      <c r="N506" s="173" t="str">
        <f>IF(Tabla46[[#This Row],[ID RIESGO]]="","",IF(Tabla46[[#This Row],[DESCRIPCION DEL CONTROL]]="",0,15))</f>
        <v/>
      </c>
      <c r="O506" s="169" t="str">
        <f>IF(Tabla46[[#This Row],[ID RIESGO]]="","",IF(Tabla46[[#This Row],[RESPONSABLE DEL CONTROL (CARGO)]]="",0,20))</f>
        <v/>
      </c>
      <c r="P506" s="345">
        <f>IF(Tabla46[[#This Row],[PERIODICIDAD DE EJECUCIÓN DEL CONTROL]]="",0,20)</f>
        <v>0</v>
      </c>
      <c r="Q50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6" s="345" t="str">
        <f>IF(ISTEXT(Tabla46[[#This Row],[VALOR EVALUACION DISENO]]),"",IF(Tabla46[[#This Row],[VALOR EVALUACION DISENO]]&gt;96,DATOS!$AV$21,IF(Tabla46[[#This Row],[VALOR EVALUACION DISENO]]&gt;=86,DATOS!$AV$22,DATOS!$AV$23)))</f>
        <v/>
      </c>
      <c r="S506" s="278"/>
      <c r="T506" s="345" t="str">
        <f>IFERROR(VLOOKUP(Tabla46[[#This Row],[% DE CUMPLIMIENTO DE LA EJECUCION DEL CONTROL]],DATOS!$AS$38:$AT$40,2,0),"")</f>
        <v/>
      </c>
      <c r="U506" s="129" t="str">
        <f>IF(Tabla46[[#This Row],[RESULTADO EVALUACIÓN DEL DISEÑO DEL CONTROL]]="","",SUMIFS(DATOS!$AT$49:$AT$57,DATOS!$AR$49:$AR$57,Tabla46[[#This Row],[RESULTADO EVALUACIÓN DEL DISEÑO DEL CONTROL]],DATOS!$AS$49:$AS$57,Tabla46[[#This Row],[RESULTADO EVALUACION DE LA EJECUCION]]))</f>
        <v/>
      </c>
    </row>
    <row r="507" spans="1:21" ht="15" customHeight="1" x14ac:dyDescent="0.25">
      <c r="A507" s="3"/>
      <c r="B507" s="2"/>
      <c r="C507" s="2"/>
      <c r="D507" s="72"/>
      <c r="E507" s="4"/>
      <c r="F507" s="173"/>
      <c r="G507" s="352" t="str">
        <f>IFERROR(VLOOKUP(Tabla46[[#This Row],[ID RIESGO]],'1. IDENTIFICACION DEL RIESGO'!$AB$27:$AL$38,11,0),"")</f>
        <v/>
      </c>
      <c r="H507" s="173"/>
      <c r="I507" s="173"/>
      <c r="J507" s="173"/>
      <c r="K507" s="173"/>
      <c r="L507" s="175"/>
      <c r="M507" s="175"/>
      <c r="N507" s="173" t="str">
        <f>IF(Tabla46[[#This Row],[ID RIESGO]]="","",IF(Tabla46[[#This Row],[DESCRIPCION DEL CONTROL]]="",0,15))</f>
        <v/>
      </c>
      <c r="O507" s="169" t="str">
        <f>IF(Tabla46[[#This Row],[ID RIESGO]]="","",IF(Tabla46[[#This Row],[RESPONSABLE DEL CONTROL (CARGO)]]="",0,20))</f>
        <v/>
      </c>
      <c r="P507" s="345">
        <f>IF(Tabla46[[#This Row],[PERIODICIDAD DE EJECUCIÓN DEL CONTROL]]="",0,20)</f>
        <v>0</v>
      </c>
      <c r="Q50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7" s="345" t="str">
        <f>IF(ISTEXT(Tabla46[[#This Row],[VALOR EVALUACION DISENO]]),"",IF(Tabla46[[#This Row],[VALOR EVALUACION DISENO]]&gt;96,DATOS!$AV$21,IF(Tabla46[[#This Row],[VALOR EVALUACION DISENO]]&gt;=86,DATOS!$AV$22,DATOS!$AV$23)))</f>
        <v/>
      </c>
      <c r="S507" s="278"/>
      <c r="T507" s="345" t="str">
        <f>IFERROR(VLOOKUP(Tabla46[[#This Row],[% DE CUMPLIMIENTO DE LA EJECUCION DEL CONTROL]],DATOS!$AS$38:$AT$40,2,0),"")</f>
        <v/>
      </c>
      <c r="U507" s="129" t="str">
        <f>IF(Tabla46[[#This Row],[RESULTADO EVALUACIÓN DEL DISEÑO DEL CONTROL]]="","",SUMIFS(DATOS!$AT$49:$AT$57,DATOS!$AR$49:$AR$57,Tabla46[[#This Row],[RESULTADO EVALUACIÓN DEL DISEÑO DEL CONTROL]],DATOS!$AS$49:$AS$57,Tabla46[[#This Row],[RESULTADO EVALUACION DE LA EJECUCION]]))</f>
        <v/>
      </c>
    </row>
    <row r="508" spans="1:21" ht="15" customHeight="1" x14ac:dyDescent="0.25">
      <c r="A508" s="3"/>
      <c r="B508" s="2"/>
      <c r="C508" s="2"/>
      <c r="D508" s="72"/>
      <c r="E508" s="4"/>
      <c r="F508" s="173"/>
      <c r="G508" s="352" t="str">
        <f>IFERROR(VLOOKUP(Tabla46[[#This Row],[ID RIESGO]],'1. IDENTIFICACION DEL RIESGO'!$AB$27:$AL$38,11,0),"")</f>
        <v/>
      </c>
      <c r="H508" s="173"/>
      <c r="I508" s="173"/>
      <c r="J508" s="173"/>
      <c r="K508" s="173"/>
      <c r="L508" s="175"/>
      <c r="M508" s="175"/>
      <c r="N508" s="173" t="str">
        <f>IF(Tabla46[[#This Row],[ID RIESGO]]="","",IF(Tabla46[[#This Row],[DESCRIPCION DEL CONTROL]]="",0,15))</f>
        <v/>
      </c>
      <c r="O508" s="169" t="str">
        <f>IF(Tabla46[[#This Row],[ID RIESGO]]="","",IF(Tabla46[[#This Row],[RESPONSABLE DEL CONTROL (CARGO)]]="",0,20))</f>
        <v/>
      </c>
      <c r="P508" s="345">
        <f>IF(Tabla46[[#This Row],[PERIODICIDAD DE EJECUCIÓN DEL CONTROL]]="",0,20)</f>
        <v>0</v>
      </c>
      <c r="Q50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8" s="345" t="str">
        <f>IF(ISTEXT(Tabla46[[#This Row],[VALOR EVALUACION DISENO]]),"",IF(Tabla46[[#This Row],[VALOR EVALUACION DISENO]]&gt;96,DATOS!$AV$21,IF(Tabla46[[#This Row],[VALOR EVALUACION DISENO]]&gt;=86,DATOS!$AV$22,DATOS!$AV$23)))</f>
        <v/>
      </c>
      <c r="S508" s="278"/>
      <c r="T508" s="345" t="str">
        <f>IFERROR(VLOOKUP(Tabla46[[#This Row],[% DE CUMPLIMIENTO DE LA EJECUCION DEL CONTROL]],DATOS!$AS$38:$AT$40,2,0),"")</f>
        <v/>
      </c>
      <c r="U508" s="129" t="str">
        <f>IF(Tabla46[[#This Row],[RESULTADO EVALUACIÓN DEL DISEÑO DEL CONTROL]]="","",SUMIFS(DATOS!$AT$49:$AT$57,DATOS!$AR$49:$AR$57,Tabla46[[#This Row],[RESULTADO EVALUACIÓN DEL DISEÑO DEL CONTROL]],DATOS!$AS$49:$AS$57,Tabla46[[#This Row],[RESULTADO EVALUACION DE LA EJECUCION]]))</f>
        <v/>
      </c>
    </row>
    <row r="509" spans="1:21" ht="15" customHeight="1" x14ac:dyDescent="0.25">
      <c r="A509" s="3"/>
      <c r="B509" s="2"/>
      <c r="C509" s="2"/>
      <c r="D509" s="72"/>
      <c r="E509" s="4"/>
      <c r="F509" s="173"/>
      <c r="G509" s="352" t="str">
        <f>IFERROR(VLOOKUP(Tabla46[[#This Row],[ID RIESGO]],'1. IDENTIFICACION DEL RIESGO'!$AB$27:$AL$38,11,0),"")</f>
        <v/>
      </c>
      <c r="H509" s="173"/>
      <c r="I509" s="173"/>
      <c r="J509" s="173"/>
      <c r="K509" s="173"/>
      <c r="L509" s="175"/>
      <c r="M509" s="175"/>
      <c r="N509" s="173" t="str">
        <f>IF(Tabla46[[#This Row],[ID RIESGO]]="","",IF(Tabla46[[#This Row],[DESCRIPCION DEL CONTROL]]="",0,15))</f>
        <v/>
      </c>
      <c r="O509" s="169" t="str">
        <f>IF(Tabla46[[#This Row],[ID RIESGO]]="","",IF(Tabla46[[#This Row],[RESPONSABLE DEL CONTROL (CARGO)]]="",0,20))</f>
        <v/>
      </c>
      <c r="P509" s="345">
        <f>IF(Tabla46[[#This Row],[PERIODICIDAD DE EJECUCIÓN DEL CONTROL]]="",0,20)</f>
        <v>0</v>
      </c>
      <c r="Q50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9" s="345" t="str">
        <f>IF(ISTEXT(Tabla46[[#This Row],[VALOR EVALUACION DISENO]]),"",IF(Tabla46[[#This Row],[VALOR EVALUACION DISENO]]&gt;96,DATOS!$AV$21,IF(Tabla46[[#This Row],[VALOR EVALUACION DISENO]]&gt;=86,DATOS!$AV$22,DATOS!$AV$23)))</f>
        <v/>
      </c>
      <c r="S509" s="278"/>
      <c r="T509" s="345" t="str">
        <f>IFERROR(VLOOKUP(Tabla46[[#This Row],[% DE CUMPLIMIENTO DE LA EJECUCION DEL CONTROL]],DATOS!$AS$38:$AT$40,2,0),"")</f>
        <v/>
      </c>
      <c r="U509" s="129" t="str">
        <f>IF(Tabla46[[#This Row],[RESULTADO EVALUACIÓN DEL DISEÑO DEL CONTROL]]="","",SUMIFS(DATOS!$AT$49:$AT$57,DATOS!$AR$49:$AR$57,Tabla46[[#This Row],[RESULTADO EVALUACIÓN DEL DISEÑO DEL CONTROL]],DATOS!$AS$49:$AS$57,Tabla46[[#This Row],[RESULTADO EVALUACION DE LA EJECUCION]]))</f>
        <v/>
      </c>
    </row>
    <row r="510" spans="1:21" ht="15" customHeight="1" x14ac:dyDescent="0.25">
      <c r="A510" s="3"/>
      <c r="B510" s="2"/>
      <c r="C510" s="2"/>
      <c r="D510" s="72"/>
      <c r="E510" s="4"/>
      <c r="F510" s="173"/>
      <c r="G510" s="352" t="str">
        <f>IFERROR(VLOOKUP(Tabla46[[#This Row],[ID RIESGO]],'1. IDENTIFICACION DEL RIESGO'!$AB$27:$AL$38,11,0),"")</f>
        <v/>
      </c>
      <c r="H510" s="173"/>
      <c r="I510" s="173"/>
      <c r="J510" s="173"/>
      <c r="K510" s="173"/>
      <c r="L510" s="175"/>
      <c r="M510" s="175"/>
      <c r="N510" s="173" t="str">
        <f>IF(Tabla46[[#This Row],[ID RIESGO]]="","",IF(Tabla46[[#This Row],[DESCRIPCION DEL CONTROL]]="",0,15))</f>
        <v/>
      </c>
      <c r="O510" s="169" t="str">
        <f>IF(Tabla46[[#This Row],[ID RIESGO]]="","",IF(Tabla46[[#This Row],[RESPONSABLE DEL CONTROL (CARGO)]]="",0,20))</f>
        <v/>
      </c>
      <c r="P510" s="345">
        <f>IF(Tabla46[[#This Row],[PERIODICIDAD DE EJECUCIÓN DEL CONTROL]]="",0,20)</f>
        <v>0</v>
      </c>
      <c r="Q51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0" s="345" t="str">
        <f>IF(ISTEXT(Tabla46[[#This Row],[VALOR EVALUACION DISENO]]),"",IF(Tabla46[[#This Row],[VALOR EVALUACION DISENO]]&gt;96,DATOS!$AV$21,IF(Tabla46[[#This Row],[VALOR EVALUACION DISENO]]&gt;=86,DATOS!$AV$22,DATOS!$AV$23)))</f>
        <v/>
      </c>
      <c r="S510" s="278"/>
      <c r="T510" s="345" t="str">
        <f>IFERROR(VLOOKUP(Tabla46[[#This Row],[% DE CUMPLIMIENTO DE LA EJECUCION DEL CONTROL]],DATOS!$AS$38:$AT$40,2,0),"")</f>
        <v/>
      </c>
      <c r="U510" s="129" t="str">
        <f>IF(Tabla46[[#This Row],[RESULTADO EVALUACIÓN DEL DISEÑO DEL CONTROL]]="","",SUMIFS(DATOS!$AT$49:$AT$57,DATOS!$AR$49:$AR$57,Tabla46[[#This Row],[RESULTADO EVALUACIÓN DEL DISEÑO DEL CONTROL]],DATOS!$AS$49:$AS$57,Tabla46[[#This Row],[RESULTADO EVALUACION DE LA EJECUCION]]))</f>
        <v/>
      </c>
    </row>
    <row r="511" spans="1:21" ht="15" customHeight="1" x14ac:dyDescent="0.25">
      <c r="A511" s="3"/>
      <c r="B511" s="2"/>
      <c r="C511" s="2"/>
      <c r="D511" s="72"/>
      <c r="E511" s="4"/>
      <c r="F511" s="173"/>
      <c r="G511" s="352" t="str">
        <f>IFERROR(VLOOKUP(Tabla46[[#This Row],[ID RIESGO]],'1. IDENTIFICACION DEL RIESGO'!$AB$27:$AL$38,11,0),"")</f>
        <v/>
      </c>
      <c r="H511" s="173"/>
      <c r="I511" s="173"/>
      <c r="J511" s="173"/>
      <c r="K511" s="173"/>
      <c r="L511" s="175"/>
      <c r="M511" s="175"/>
      <c r="N511" s="173" t="str">
        <f>IF(Tabla46[[#This Row],[ID RIESGO]]="","",IF(Tabla46[[#This Row],[DESCRIPCION DEL CONTROL]]="",0,15))</f>
        <v/>
      </c>
      <c r="O511" s="169" t="str">
        <f>IF(Tabla46[[#This Row],[ID RIESGO]]="","",IF(Tabla46[[#This Row],[RESPONSABLE DEL CONTROL (CARGO)]]="",0,20))</f>
        <v/>
      </c>
      <c r="P511" s="345">
        <f>IF(Tabla46[[#This Row],[PERIODICIDAD DE EJECUCIÓN DEL CONTROL]]="",0,20)</f>
        <v>0</v>
      </c>
      <c r="Q51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1" s="345" t="str">
        <f>IF(ISTEXT(Tabla46[[#This Row],[VALOR EVALUACION DISENO]]),"",IF(Tabla46[[#This Row],[VALOR EVALUACION DISENO]]&gt;96,DATOS!$AV$21,IF(Tabla46[[#This Row],[VALOR EVALUACION DISENO]]&gt;=86,DATOS!$AV$22,DATOS!$AV$23)))</f>
        <v/>
      </c>
      <c r="S511" s="278"/>
      <c r="T511" s="345" t="str">
        <f>IFERROR(VLOOKUP(Tabla46[[#This Row],[% DE CUMPLIMIENTO DE LA EJECUCION DEL CONTROL]],DATOS!$AS$38:$AT$40,2,0),"")</f>
        <v/>
      </c>
      <c r="U511" s="129" t="str">
        <f>IF(Tabla46[[#This Row],[RESULTADO EVALUACIÓN DEL DISEÑO DEL CONTROL]]="","",SUMIFS(DATOS!$AT$49:$AT$57,DATOS!$AR$49:$AR$57,Tabla46[[#This Row],[RESULTADO EVALUACIÓN DEL DISEÑO DEL CONTROL]],DATOS!$AS$49:$AS$57,Tabla46[[#This Row],[RESULTADO EVALUACION DE LA EJECUCION]]))</f>
        <v/>
      </c>
    </row>
    <row r="512" spans="1:21" ht="15" customHeight="1" x14ac:dyDescent="0.25">
      <c r="A512" s="3"/>
      <c r="B512" s="2"/>
      <c r="C512" s="2"/>
      <c r="D512" s="72"/>
      <c r="E512" s="4"/>
      <c r="F512" s="173"/>
      <c r="G512" s="352" t="str">
        <f>IFERROR(VLOOKUP(Tabla46[[#This Row],[ID RIESGO]],'1. IDENTIFICACION DEL RIESGO'!$AB$27:$AL$38,11,0),"")</f>
        <v/>
      </c>
      <c r="H512" s="173"/>
      <c r="I512" s="173"/>
      <c r="J512" s="173"/>
      <c r="K512" s="173"/>
      <c r="L512" s="175"/>
      <c r="M512" s="175"/>
      <c r="N512" s="173" t="str">
        <f>IF(Tabla46[[#This Row],[ID RIESGO]]="","",IF(Tabla46[[#This Row],[DESCRIPCION DEL CONTROL]]="",0,15))</f>
        <v/>
      </c>
      <c r="O512" s="169" t="str">
        <f>IF(Tabla46[[#This Row],[ID RIESGO]]="","",IF(Tabla46[[#This Row],[RESPONSABLE DEL CONTROL (CARGO)]]="",0,20))</f>
        <v/>
      </c>
      <c r="P512" s="345">
        <f>IF(Tabla46[[#This Row],[PERIODICIDAD DE EJECUCIÓN DEL CONTROL]]="",0,20)</f>
        <v>0</v>
      </c>
      <c r="Q51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2" s="345" t="str">
        <f>IF(ISTEXT(Tabla46[[#This Row],[VALOR EVALUACION DISENO]]),"",IF(Tabla46[[#This Row],[VALOR EVALUACION DISENO]]&gt;96,DATOS!$AV$21,IF(Tabla46[[#This Row],[VALOR EVALUACION DISENO]]&gt;=86,DATOS!$AV$22,DATOS!$AV$23)))</f>
        <v/>
      </c>
      <c r="S512" s="278"/>
      <c r="T512" s="345" t="str">
        <f>IFERROR(VLOOKUP(Tabla46[[#This Row],[% DE CUMPLIMIENTO DE LA EJECUCION DEL CONTROL]],DATOS!$AS$38:$AT$40,2,0),"")</f>
        <v/>
      </c>
      <c r="U512" s="129" t="str">
        <f>IF(Tabla46[[#This Row],[RESULTADO EVALUACIÓN DEL DISEÑO DEL CONTROL]]="","",SUMIFS(DATOS!$AT$49:$AT$57,DATOS!$AR$49:$AR$57,Tabla46[[#This Row],[RESULTADO EVALUACIÓN DEL DISEÑO DEL CONTROL]],DATOS!$AS$49:$AS$57,Tabla46[[#This Row],[RESULTADO EVALUACION DE LA EJECUCION]]))</f>
        <v/>
      </c>
    </row>
    <row r="513" spans="1:21" ht="15" customHeight="1" x14ac:dyDescent="0.25">
      <c r="A513" s="3"/>
      <c r="B513" s="2"/>
      <c r="C513" s="2"/>
      <c r="D513" s="72"/>
      <c r="E513" s="4"/>
      <c r="F513" s="173"/>
      <c r="G513" s="352" t="str">
        <f>IFERROR(VLOOKUP(Tabla46[[#This Row],[ID RIESGO]],'1. IDENTIFICACION DEL RIESGO'!$AB$27:$AL$38,11,0),"")</f>
        <v/>
      </c>
      <c r="H513" s="173"/>
      <c r="I513" s="173"/>
      <c r="J513" s="173"/>
      <c r="K513" s="173"/>
      <c r="L513" s="175"/>
      <c r="M513" s="175"/>
      <c r="N513" s="173" t="str">
        <f>IF(Tabla46[[#This Row],[ID RIESGO]]="","",IF(Tabla46[[#This Row],[DESCRIPCION DEL CONTROL]]="",0,15))</f>
        <v/>
      </c>
      <c r="O513" s="169" t="str">
        <f>IF(Tabla46[[#This Row],[ID RIESGO]]="","",IF(Tabla46[[#This Row],[RESPONSABLE DEL CONTROL (CARGO)]]="",0,20))</f>
        <v/>
      </c>
      <c r="P513" s="345">
        <f>IF(Tabla46[[#This Row],[PERIODICIDAD DE EJECUCIÓN DEL CONTROL]]="",0,20)</f>
        <v>0</v>
      </c>
      <c r="Q51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3" s="345" t="str">
        <f>IF(ISTEXT(Tabla46[[#This Row],[VALOR EVALUACION DISENO]]),"",IF(Tabla46[[#This Row],[VALOR EVALUACION DISENO]]&gt;96,DATOS!$AV$21,IF(Tabla46[[#This Row],[VALOR EVALUACION DISENO]]&gt;=86,DATOS!$AV$22,DATOS!$AV$23)))</f>
        <v/>
      </c>
      <c r="S513" s="278"/>
      <c r="T513" s="345" t="str">
        <f>IFERROR(VLOOKUP(Tabla46[[#This Row],[% DE CUMPLIMIENTO DE LA EJECUCION DEL CONTROL]],DATOS!$AS$38:$AT$40,2,0),"")</f>
        <v/>
      </c>
      <c r="U513" s="129" t="str">
        <f>IF(Tabla46[[#This Row],[RESULTADO EVALUACIÓN DEL DISEÑO DEL CONTROL]]="","",SUMIFS(DATOS!$AT$49:$AT$57,DATOS!$AR$49:$AR$57,Tabla46[[#This Row],[RESULTADO EVALUACIÓN DEL DISEÑO DEL CONTROL]],DATOS!$AS$49:$AS$57,Tabla46[[#This Row],[RESULTADO EVALUACION DE LA EJECUCION]]))</f>
        <v/>
      </c>
    </row>
    <row r="514" spans="1:21" ht="15" customHeight="1" x14ac:dyDescent="0.25">
      <c r="A514" s="3"/>
      <c r="B514" s="2"/>
      <c r="C514" s="2"/>
      <c r="D514" s="72"/>
      <c r="E514" s="4"/>
      <c r="F514" s="173"/>
      <c r="G514" s="352" t="str">
        <f>IFERROR(VLOOKUP(Tabla46[[#This Row],[ID RIESGO]],'1. IDENTIFICACION DEL RIESGO'!$AB$27:$AL$38,11,0),"")</f>
        <v/>
      </c>
      <c r="H514" s="173"/>
      <c r="I514" s="173"/>
      <c r="J514" s="173"/>
      <c r="K514" s="173"/>
      <c r="L514" s="175"/>
      <c r="M514" s="175"/>
      <c r="N514" s="173" t="str">
        <f>IF(Tabla46[[#This Row],[ID RIESGO]]="","",IF(Tabla46[[#This Row],[DESCRIPCION DEL CONTROL]]="",0,15))</f>
        <v/>
      </c>
      <c r="O514" s="169" t="str">
        <f>IF(Tabla46[[#This Row],[ID RIESGO]]="","",IF(Tabla46[[#This Row],[RESPONSABLE DEL CONTROL (CARGO)]]="",0,20))</f>
        <v/>
      </c>
      <c r="P514" s="345">
        <f>IF(Tabla46[[#This Row],[PERIODICIDAD DE EJECUCIÓN DEL CONTROL]]="",0,20)</f>
        <v>0</v>
      </c>
      <c r="Q51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4" s="345" t="str">
        <f>IF(ISTEXT(Tabla46[[#This Row],[VALOR EVALUACION DISENO]]),"",IF(Tabla46[[#This Row],[VALOR EVALUACION DISENO]]&gt;96,DATOS!$AV$21,IF(Tabla46[[#This Row],[VALOR EVALUACION DISENO]]&gt;=86,DATOS!$AV$22,DATOS!$AV$23)))</f>
        <v/>
      </c>
      <c r="S514" s="278"/>
      <c r="T514" s="345" t="str">
        <f>IFERROR(VLOOKUP(Tabla46[[#This Row],[% DE CUMPLIMIENTO DE LA EJECUCION DEL CONTROL]],DATOS!$AS$38:$AT$40,2,0),"")</f>
        <v/>
      </c>
      <c r="U514" s="129" t="str">
        <f>IF(Tabla46[[#This Row],[RESULTADO EVALUACIÓN DEL DISEÑO DEL CONTROL]]="","",SUMIFS(DATOS!$AT$49:$AT$57,DATOS!$AR$49:$AR$57,Tabla46[[#This Row],[RESULTADO EVALUACIÓN DEL DISEÑO DEL CONTROL]],DATOS!$AS$49:$AS$57,Tabla46[[#This Row],[RESULTADO EVALUACION DE LA EJECUCION]]))</f>
        <v/>
      </c>
    </row>
    <row r="515" spans="1:21" ht="15" customHeight="1" x14ac:dyDescent="0.25">
      <c r="A515" s="3"/>
      <c r="B515" s="2"/>
      <c r="C515" s="2"/>
      <c r="D515" s="72"/>
      <c r="E515" s="4"/>
      <c r="F515" s="174"/>
      <c r="G515" s="352" t="str">
        <f>IFERROR(VLOOKUP(Tabla46[[#This Row],[ID RIESGO]],'1. IDENTIFICACION DEL RIESGO'!$AB$27:$AL$38,11,0),"")</f>
        <v/>
      </c>
      <c r="H515" s="173"/>
      <c r="I515" s="173"/>
      <c r="J515" s="173"/>
      <c r="K515" s="173"/>
      <c r="L515" s="175"/>
      <c r="M515" s="175"/>
      <c r="N515" s="173" t="str">
        <f>IF(Tabla46[[#This Row],[ID RIESGO]]="","",IF(Tabla46[[#This Row],[DESCRIPCION DEL CONTROL]]="",0,15))</f>
        <v/>
      </c>
      <c r="O515" s="169" t="str">
        <f>IF(Tabla46[[#This Row],[ID RIESGO]]="","",IF(Tabla46[[#This Row],[RESPONSABLE DEL CONTROL (CARGO)]]="",0,20))</f>
        <v/>
      </c>
      <c r="P515" s="345">
        <f>IF(Tabla46[[#This Row],[PERIODICIDAD DE EJECUCIÓN DEL CONTROL]]="",0,20)</f>
        <v>0</v>
      </c>
      <c r="Q51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5" s="345" t="str">
        <f>IF(ISTEXT(Tabla46[[#This Row],[VALOR EVALUACION DISENO]]),"",IF(Tabla46[[#This Row],[VALOR EVALUACION DISENO]]&gt;96,DATOS!$AV$21,IF(Tabla46[[#This Row],[VALOR EVALUACION DISENO]]&gt;=86,DATOS!$AV$22,DATOS!$AV$23)))</f>
        <v/>
      </c>
      <c r="S515" s="278"/>
      <c r="T515" s="345" t="str">
        <f>IFERROR(VLOOKUP(Tabla46[[#This Row],[% DE CUMPLIMIENTO DE LA EJECUCION DEL CONTROL]],DATOS!$AS$38:$AT$40,2,0),"")</f>
        <v/>
      </c>
      <c r="U515" s="129" t="str">
        <f>IF(Tabla46[[#This Row],[RESULTADO EVALUACIÓN DEL DISEÑO DEL CONTROL]]="","",SUMIFS(DATOS!$AT$49:$AT$57,DATOS!$AR$49:$AR$57,Tabla46[[#This Row],[RESULTADO EVALUACIÓN DEL DISEÑO DEL CONTROL]],DATOS!$AS$49:$AS$57,Tabla46[[#This Row],[RESULTADO EVALUACION DE LA EJECUCION]]))</f>
        <v/>
      </c>
    </row>
    <row r="516" spans="1:21" ht="15" customHeight="1" x14ac:dyDescent="0.25">
      <c r="A516" s="9"/>
      <c r="B516" s="9"/>
      <c r="C516" s="9"/>
      <c r="D516" s="75"/>
      <c r="E516" s="9"/>
      <c r="F516" s="5"/>
    </row>
    <row r="517" spans="1:21" ht="15" customHeight="1" x14ac:dyDescent="0.25">
      <c r="A517" s="9"/>
      <c r="B517" s="9"/>
      <c r="C517" s="9"/>
      <c r="D517" s="75"/>
      <c r="E517" s="9"/>
      <c r="F517" s="5"/>
    </row>
    <row r="518" spans="1:21" ht="15" customHeight="1" x14ac:dyDescent="0.25">
      <c r="A518" s="9"/>
      <c r="B518" s="9"/>
      <c r="C518" s="9"/>
      <c r="D518" s="75"/>
      <c r="E518" s="9"/>
      <c r="F518" s="5"/>
    </row>
    <row r="519" spans="1:21" ht="15" customHeight="1" x14ac:dyDescent="0.25">
      <c r="A519" s="9"/>
      <c r="B519" s="9"/>
      <c r="C519" s="9"/>
      <c r="D519" s="75"/>
      <c r="E519" s="9"/>
      <c r="F519" s="5"/>
    </row>
    <row r="520" spans="1:21" ht="15" customHeight="1" x14ac:dyDescent="0.25">
      <c r="A520" s="9"/>
      <c r="B520" s="9"/>
      <c r="C520" s="9"/>
      <c r="D520" s="75"/>
      <c r="E520" s="9"/>
      <c r="F520" s="5"/>
    </row>
    <row r="521" spans="1:21" ht="15" customHeight="1" x14ac:dyDescent="0.25">
      <c r="A521" s="9"/>
      <c r="B521" s="9"/>
      <c r="C521" s="9"/>
      <c r="D521" s="75"/>
      <c r="E521" s="9"/>
      <c r="F521" s="5"/>
    </row>
    <row r="522" spans="1:21" ht="15" customHeight="1" x14ac:dyDescent="0.25">
      <c r="A522" s="9"/>
      <c r="B522" s="9"/>
      <c r="C522" s="9"/>
      <c r="D522" s="75"/>
      <c r="E522" s="9"/>
      <c r="F522" s="5"/>
    </row>
    <row r="523" spans="1:21" ht="15" customHeight="1" x14ac:dyDescent="0.25">
      <c r="A523" s="9"/>
      <c r="B523" s="9"/>
      <c r="C523" s="9"/>
      <c r="D523" s="75"/>
      <c r="E523" s="9"/>
      <c r="F523" s="5"/>
    </row>
    <row r="524" spans="1:21" ht="15" customHeight="1" x14ac:dyDescent="0.25">
      <c r="A524" s="9"/>
      <c r="B524" s="9"/>
      <c r="C524" s="9"/>
      <c r="D524" s="75"/>
      <c r="E524" s="9"/>
      <c r="F524" s="5"/>
    </row>
    <row r="525" spans="1:21" ht="15" customHeight="1" x14ac:dyDescent="0.25">
      <c r="A525" s="9"/>
      <c r="B525" s="9"/>
      <c r="C525" s="9"/>
      <c r="D525" s="75"/>
      <c r="E525" s="9"/>
      <c r="F525" s="5"/>
    </row>
    <row r="526" spans="1:21" ht="15" customHeight="1" x14ac:dyDescent="0.25">
      <c r="A526" s="9"/>
      <c r="B526" s="9"/>
      <c r="C526" s="9"/>
      <c r="D526" s="75"/>
      <c r="E526" s="9"/>
      <c r="F526" s="5"/>
    </row>
    <row r="527" spans="1:21" ht="15" customHeight="1" x14ac:dyDescent="0.25">
      <c r="A527" s="9"/>
      <c r="B527" s="9"/>
      <c r="C527" s="9"/>
      <c r="D527" s="75"/>
      <c r="E527" s="9"/>
      <c r="F527" s="5"/>
    </row>
    <row r="528" spans="1:21" ht="15" customHeight="1" x14ac:dyDescent="0.25">
      <c r="A528" s="9"/>
      <c r="B528" s="9"/>
      <c r="C528" s="9"/>
      <c r="D528" s="75"/>
      <c r="E528" s="9"/>
      <c r="F528" s="5"/>
    </row>
    <row r="529" spans="1:6" ht="15" customHeight="1" x14ac:dyDescent="0.25">
      <c r="A529" s="9"/>
      <c r="B529" s="9"/>
      <c r="C529" s="9"/>
      <c r="D529" s="75"/>
      <c r="E529" s="9"/>
      <c r="F529" s="5"/>
    </row>
    <row r="530" spans="1:6" ht="15" customHeight="1" x14ac:dyDescent="0.25">
      <c r="A530" s="9"/>
      <c r="B530" s="9"/>
      <c r="C530" s="9"/>
      <c r="D530" s="75"/>
      <c r="E530" s="9"/>
      <c r="F530" s="5"/>
    </row>
    <row r="531" spans="1:6" ht="15" customHeight="1" x14ac:dyDescent="0.25">
      <c r="A531" s="9"/>
      <c r="B531" s="9"/>
      <c r="C531" s="9"/>
      <c r="D531" s="75"/>
      <c r="E531" s="9"/>
      <c r="F531" s="5"/>
    </row>
    <row r="532" spans="1:6" ht="15" customHeight="1" x14ac:dyDescent="0.25">
      <c r="A532" s="9"/>
      <c r="B532" s="9"/>
      <c r="C532" s="9"/>
      <c r="D532" s="75"/>
      <c r="E532" s="9"/>
      <c r="F532" s="5"/>
    </row>
    <row r="533" spans="1:6" ht="15" customHeight="1" x14ac:dyDescent="0.25">
      <c r="A533" s="9"/>
      <c r="B533" s="9"/>
      <c r="C533" s="9"/>
      <c r="D533" s="75"/>
      <c r="E533" s="9"/>
      <c r="F533" s="5"/>
    </row>
    <row r="534" spans="1:6" ht="15" customHeight="1" x14ac:dyDescent="0.25">
      <c r="A534" s="9"/>
      <c r="B534" s="9"/>
      <c r="C534" s="9"/>
      <c r="D534" s="75"/>
      <c r="E534" s="9"/>
      <c r="F534" s="5"/>
    </row>
    <row r="535" spans="1:6" ht="15" customHeight="1" x14ac:dyDescent="0.25">
      <c r="A535" s="9"/>
      <c r="B535" s="9"/>
      <c r="C535" s="9"/>
      <c r="D535" s="75"/>
      <c r="E535" s="9"/>
      <c r="F535" s="5"/>
    </row>
    <row r="536" spans="1:6" ht="15" customHeight="1" x14ac:dyDescent="0.25">
      <c r="A536" s="9"/>
      <c r="B536" s="9"/>
      <c r="C536" s="9"/>
      <c r="D536" s="75"/>
      <c r="E536" s="9"/>
      <c r="F536" s="5"/>
    </row>
    <row r="537" spans="1:6" ht="15" customHeight="1" x14ac:dyDescent="0.25">
      <c r="A537" s="9"/>
      <c r="B537" s="9"/>
      <c r="C537" s="9"/>
      <c r="D537" s="75"/>
      <c r="E537" s="9"/>
      <c r="F537" s="5"/>
    </row>
    <row r="538" spans="1:6" ht="15" customHeight="1" x14ac:dyDescent="0.25">
      <c r="A538" s="9"/>
      <c r="B538" s="9"/>
      <c r="C538" s="9"/>
      <c r="D538" s="75"/>
      <c r="E538" s="9"/>
      <c r="F538" s="5"/>
    </row>
    <row r="539" spans="1:6" ht="15" customHeight="1" x14ac:dyDescent="0.25">
      <c r="A539" s="9"/>
      <c r="B539" s="9"/>
      <c r="C539" s="9"/>
      <c r="D539" s="75"/>
      <c r="E539" s="9"/>
      <c r="F539" s="5"/>
    </row>
    <row r="540" spans="1:6" ht="15" customHeight="1" x14ac:dyDescent="0.25">
      <c r="A540" s="9"/>
      <c r="B540" s="9"/>
      <c r="C540" s="9"/>
      <c r="D540" s="75"/>
      <c r="E540" s="9"/>
      <c r="F540" s="5"/>
    </row>
    <row r="541" spans="1:6" ht="15" customHeight="1" x14ac:dyDescent="0.25">
      <c r="A541" s="9"/>
      <c r="B541" s="9"/>
      <c r="C541" s="9"/>
      <c r="D541" s="75"/>
      <c r="E541" s="9"/>
      <c r="F541" s="5"/>
    </row>
    <row r="542" spans="1:6" ht="15" customHeight="1" x14ac:dyDescent="0.25">
      <c r="A542" s="9"/>
      <c r="B542" s="9"/>
      <c r="C542" s="9"/>
      <c r="D542" s="75"/>
      <c r="E542" s="9"/>
      <c r="F542" s="5"/>
    </row>
    <row r="543" spans="1:6" ht="15" customHeight="1" x14ac:dyDescent="0.25">
      <c r="A543" s="9"/>
      <c r="B543" s="9"/>
      <c r="C543" s="9"/>
      <c r="D543" s="75"/>
      <c r="E543" s="9"/>
      <c r="F543" s="5"/>
    </row>
    <row r="544" spans="1:6" ht="15" customHeight="1" x14ac:dyDescent="0.25">
      <c r="A544" s="9"/>
      <c r="B544" s="9"/>
      <c r="C544" s="9"/>
      <c r="D544" s="75"/>
      <c r="E544" s="9"/>
      <c r="F544" s="5"/>
    </row>
    <row r="545" spans="1:6" ht="15" customHeight="1" x14ac:dyDescent="0.25">
      <c r="A545" s="9"/>
      <c r="B545" s="9"/>
      <c r="C545" s="9"/>
      <c r="D545" s="75"/>
      <c r="E545" s="9"/>
      <c r="F545" s="5"/>
    </row>
    <row r="546" spans="1:6" ht="15" customHeight="1" x14ac:dyDescent="0.25">
      <c r="A546" s="9"/>
      <c r="B546" s="9"/>
      <c r="C546" s="9"/>
      <c r="D546" s="75"/>
      <c r="E546" s="9"/>
      <c r="F546" s="5"/>
    </row>
    <row r="547" spans="1:6" ht="15" customHeight="1" x14ac:dyDescent="0.25">
      <c r="A547" s="9"/>
      <c r="B547" s="9"/>
      <c r="C547" s="9"/>
      <c r="D547" s="75"/>
      <c r="E547" s="9"/>
      <c r="F547" s="5"/>
    </row>
    <row r="548" spans="1:6" ht="15" customHeight="1" x14ac:dyDescent="0.25">
      <c r="A548" s="9"/>
      <c r="B548" s="9"/>
      <c r="C548" s="9"/>
      <c r="D548" s="75"/>
      <c r="E548" s="9"/>
      <c r="F548" s="5"/>
    </row>
    <row r="549" spans="1:6" ht="15" customHeight="1" x14ac:dyDescent="0.25">
      <c r="A549" s="9"/>
      <c r="B549" s="9"/>
      <c r="C549" s="9"/>
      <c r="D549" s="75"/>
      <c r="E549" s="9"/>
      <c r="F549" s="5"/>
    </row>
    <row r="550" spans="1:6" ht="15" customHeight="1" x14ac:dyDescent="0.25">
      <c r="A550" s="9"/>
      <c r="B550" s="9"/>
      <c r="C550" s="9"/>
      <c r="D550" s="75"/>
      <c r="E550" s="9"/>
      <c r="F550" s="5"/>
    </row>
    <row r="551" spans="1:6" ht="15" customHeight="1" x14ac:dyDescent="0.25">
      <c r="A551" s="9"/>
      <c r="B551" s="9"/>
      <c r="C551" s="9"/>
      <c r="D551" s="75"/>
      <c r="E551" s="9"/>
      <c r="F551" s="5"/>
    </row>
    <row r="552" spans="1:6" ht="15" customHeight="1" x14ac:dyDescent="0.25">
      <c r="A552" s="9"/>
      <c r="B552" s="9"/>
      <c r="C552" s="9"/>
      <c r="D552" s="75"/>
      <c r="E552" s="9"/>
      <c r="F552" s="5"/>
    </row>
    <row r="553" spans="1:6" ht="15" customHeight="1" x14ac:dyDescent="0.25">
      <c r="A553" s="9"/>
      <c r="B553" s="9"/>
      <c r="C553" s="9"/>
      <c r="D553" s="75"/>
      <c r="E553" s="9"/>
      <c r="F553" s="5"/>
    </row>
    <row r="554" spans="1:6" ht="15" customHeight="1" x14ac:dyDescent="0.25">
      <c r="A554" s="9"/>
      <c r="B554" s="9"/>
      <c r="C554" s="9"/>
      <c r="D554" s="75"/>
      <c r="E554" s="9"/>
      <c r="F554" s="5"/>
    </row>
    <row r="555" spans="1:6" ht="15" customHeight="1" x14ac:dyDescent="0.25">
      <c r="A555" s="9"/>
      <c r="B555" s="9"/>
      <c r="C555" s="9"/>
      <c r="D555" s="75"/>
      <c r="E555" s="9"/>
      <c r="F555" s="5"/>
    </row>
    <row r="556" spans="1:6" ht="15" customHeight="1" x14ac:dyDescent="0.25">
      <c r="A556" s="9"/>
      <c r="B556" s="9"/>
      <c r="C556" s="9"/>
      <c r="D556" s="75"/>
      <c r="E556" s="9"/>
      <c r="F556" s="5"/>
    </row>
    <row r="557" spans="1:6" ht="15" customHeight="1" x14ac:dyDescent="0.25">
      <c r="A557" s="9"/>
      <c r="B557" s="9"/>
      <c r="C557" s="9"/>
      <c r="D557" s="75"/>
      <c r="E557" s="9"/>
      <c r="F557" s="5"/>
    </row>
    <row r="558" spans="1:6" ht="15" customHeight="1" x14ac:dyDescent="0.25">
      <c r="A558" s="9"/>
      <c r="B558" s="9"/>
      <c r="C558" s="9"/>
      <c r="D558" s="75"/>
      <c r="E558" s="9"/>
      <c r="F558" s="5"/>
    </row>
    <row r="559" spans="1:6" ht="15" customHeight="1" x14ac:dyDescent="0.25">
      <c r="A559" s="9"/>
      <c r="B559" s="9"/>
      <c r="C559" s="9"/>
      <c r="D559" s="75"/>
      <c r="E559" s="9"/>
      <c r="F559" s="5"/>
    </row>
    <row r="560" spans="1:6" ht="15" customHeight="1" x14ac:dyDescent="0.25">
      <c r="A560" s="9"/>
      <c r="B560" s="9"/>
      <c r="C560" s="9"/>
      <c r="D560" s="75"/>
      <c r="E560" s="9"/>
      <c r="F560" s="5"/>
    </row>
    <row r="561" spans="1:6" ht="15" customHeight="1" x14ac:dyDescent="0.25">
      <c r="A561" s="9"/>
      <c r="B561" s="9"/>
      <c r="C561" s="9"/>
      <c r="D561" s="75"/>
      <c r="E561" s="9"/>
      <c r="F561" s="5"/>
    </row>
    <row r="562" spans="1:6" ht="15" customHeight="1" x14ac:dyDescent="0.25">
      <c r="A562" s="9"/>
      <c r="B562" s="9"/>
      <c r="C562" s="9"/>
      <c r="D562" s="75"/>
      <c r="E562" s="9"/>
      <c r="F562" s="5"/>
    </row>
    <row r="563" spans="1:6" ht="15" customHeight="1" x14ac:dyDescent="0.25">
      <c r="A563" s="9"/>
      <c r="B563" s="9"/>
      <c r="C563" s="9"/>
      <c r="D563" s="75"/>
      <c r="E563" s="9"/>
      <c r="F563" s="5"/>
    </row>
    <row r="564" spans="1:6" ht="15" customHeight="1" x14ac:dyDescent="0.25">
      <c r="A564" s="9"/>
      <c r="B564" s="9"/>
      <c r="C564" s="9"/>
      <c r="D564" s="75"/>
      <c r="E564" s="9"/>
      <c r="F564" s="5"/>
    </row>
    <row r="565" spans="1:6" ht="15" customHeight="1" x14ac:dyDescent="0.25">
      <c r="A565" s="9"/>
      <c r="B565" s="9"/>
      <c r="C565" s="9"/>
      <c r="D565" s="75"/>
      <c r="E565" s="9"/>
      <c r="F565" s="5"/>
    </row>
    <row r="566" spans="1:6" ht="15" customHeight="1" x14ac:dyDescent="0.25">
      <c r="A566" s="9"/>
      <c r="B566" s="9"/>
      <c r="C566" s="9"/>
      <c r="D566" s="75"/>
      <c r="E566" s="9"/>
      <c r="F566" s="5"/>
    </row>
    <row r="567" spans="1:6" ht="15" customHeight="1" x14ac:dyDescent="0.25">
      <c r="A567" s="9"/>
      <c r="B567" s="9"/>
      <c r="C567" s="9"/>
      <c r="D567" s="75"/>
      <c r="E567" s="9"/>
      <c r="F567" s="5"/>
    </row>
    <row r="568" spans="1:6" ht="15" customHeight="1" x14ac:dyDescent="0.25">
      <c r="A568" s="9"/>
      <c r="B568" s="9"/>
      <c r="C568" s="9"/>
      <c r="D568" s="75"/>
      <c r="E568" s="9"/>
      <c r="F568" s="5"/>
    </row>
    <row r="569" spans="1:6" ht="15" customHeight="1" x14ac:dyDescent="0.25">
      <c r="A569" s="9"/>
      <c r="B569" s="9"/>
      <c r="C569" s="9"/>
      <c r="D569" s="75"/>
      <c r="E569" s="9"/>
      <c r="F569" s="5"/>
    </row>
    <row r="570" spans="1:6" ht="15" customHeight="1" x14ac:dyDescent="0.25">
      <c r="A570" s="9"/>
      <c r="B570" s="9"/>
      <c r="C570" s="9"/>
      <c r="D570" s="75"/>
      <c r="E570" s="9"/>
      <c r="F570" s="5"/>
    </row>
    <row r="571" spans="1:6" x14ac:dyDescent="0.25">
      <c r="A571" s="9"/>
      <c r="B571" s="9"/>
      <c r="C571" s="9"/>
      <c r="D571" s="75"/>
      <c r="E571" s="9"/>
      <c r="F571" s="5"/>
    </row>
    <row r="572" spans="1:6" x14ac:dyDescent="0.25">
      <c r="A572" s="9"/>
      <c r="B572" s="9"/>
      <c r="C572" s="9"/>
      <c r="D572" s="75"/>
      <c r="E572" s="9"/>
      <c r="F572" s="9"/>
    </row>
    <row r="573" spans="1:6" x14ac:dyDescent="0.25">
      <c r="A573" s="9"/>
      <c r="B573" s="9"/>
      <c r="C573" s="9"/>
      <c r="D573" s="75"/>
      <c r="E573" s="9"/>
      <c r="F573" s="9"/>
    </row>
    <row r="574" spans="1:6" x14ac:dyDescent="0.25">
      <c r="A574" s="9"/>
      <c r="B574" s="9"/>
      <c r="C574" s="9"/>
      <c r="D574" s="75"/>
      <c r="E574" s="9"/>
      <c r="F574" s="9"/>
    </row>
    <row r="575" spans="1:6" x14ac:dyDescent="0.25">
      <c r="A575" s="9"/>
      <c r="B575" s="9"/>
      <c r="C575" s="9"/>
      <c r="D575" s="75"/>
      <c r="E575" s="9"/>
      <c r="F575" s="9"/>
    </row>
    <row r="576" spans="1:6" x14ac:dyDescent="0.25">
      <c r="A576" s="9"/>
      <c r="B576" s="9"/>
      <c r="C576" s="9"/>
      <c r="D576" s="75"/>
      <c r="E576" s="9"/>
      <c r="F576" s="9"/>
    </row>
    <row r="577" spans="1:6" x14ac:dyDescent="0.25">
      <c r="A577" s="9"/>
      <c r="B577" s="9"/>
      <c r="C577" s="9"/>
      <c r="D577" s="75"/>
      <c r="E577" s="9"/>
      <c r="F577" s="9"/>
    </row>
    <row r="578" spans="1:6" x14ac:dyDescent="0.25">
      <c r="A578" s="9"/>
      <c r="B578" s="9"/>
      <c r="C578" s="9"/>
      <c r="D578" s="75"/>
      <c r="E578" s="9"/>
      <c r="F578" s="9"/>
    </row>
    <row r="579" spans="1:6" x14ac:dyDescent="0.25">
      <c r="A579" s="9"/>
      <c r="B579" s="9"/>
      <c r="C579" s="9"/>
      <c r="D579" s="75"/>
      <c r="E579" s="9"/>
      <c r="F579" s="9"/>
    </row>
    <row r="580" spans="1:6" x14ac:dyDescent="0.25">
      <c r="A580" s="9"/>
      <c r="B580" s="9"/>
      <c r="C580" s="9"/>
      <c r="D580" s="75"/>
      <c r="E580" s="9"/>
      <c r="F580" s="9"/>
    </row>
    <row r="581" spans="1:6" x14ac:dyDescent="0.25">
      <c r="A581" s="9"/>
      <c r="B581" s="9"/>
      <c r="C581" s="9"/>
      <c r="D581" s="75"/>
      <c r="E581" s="9"/>
      <c r="F581" s="9"/>
    </row>
    <row r="582" spans="1:6" x14ac:dyDescent="0.25">
      <c r="A582" s="9"/>
      <c r="B582" s="9"/>
      <c r="C582" s="9"/>
      <c r="D582" s="75"/>
      <c r="E582" s="9"/>
      <c r="F582" s="9"/>
    </row>
    <row r="583" spans="1:6" x14ac:dyDescent="0.25">
      <c r="A583" s="9"/>
      <c r="B583" s="9"/>
      <c r="C583" s="9"/>
      <c r="D583" s="75"/>
      <c r="E583" s="9"/>
      <c r="F583" s="9"/>
    </row>
    <row r="584" spans="1:6" x14ac:dyDescent="0.25">
      <c r="A584" s="9"/>
      <c r="B584" s="9"/>
      <c r="C584" s="9"/>
      <c r="D584" s="75"/>
      <c r="E584" s="9"/>
      <c r="F584" s="9"/>
    </row>
    <row r="585" spans="1:6" x14ac:dyDescent="0.25">
      <c r="A585" s="9"/>
      <c r="B585" s="9"/>
      <c r="C585" s="9"/>
      <c r="D585" s="75"/>
      <c r="E585" s="9"/>
      <c r="F585" s="9"/>
    </row>
    <row r="586" spans="1:6" x14ac:dyDescent="0.25">
      <c r="A586" s="9"/>
      <c r="B586" s="9"/>
      <c r="C586" s="9"/>
      <c r="D586" s="75"/>
      <c r="E586" s="9"/>
      <c r="F586" s="9"/>
    </row>
    <row r="587" spans="1:6" x14ac:dyDescent="0.25">
      <c r="A587" s="9"/>
      <c r="B587" s="9"/>
      <c r="C587" s="9"/>
      <c r="D587" s="75"/>
      <c r="E587" s="9"/>
      <c r="F587" s="9"/>
    </row>
    <row r="588" spans="1:6" x14ac:dyDescent="0.25">
      <c r="A588" s="9"/>
      <c r="B588" s="9"/>
      <c r="C588" s="9"/>
      <c r="D588" s="75"/>
      <c r="E588" s="9"/>
      <c r="F588" s="9"/>
    </row>
    <row r="589" spans="1:6" x14ac:dyDescent="0.25">
      <c r="A589" s="9"/>
      <c r="B589" s="9"/>
      <c r="C589" s="9"/>
      <c r="D589" s="75"/>
      <c r="E589" s="9"/>
      <c r="F589" s="9"/>
    </row>
    <row r="590" spans="1:6" x14ac:dyDescent="0.25">
      <c r="A590" s="9"/>
      <c r="B590" s="9"/>
      <c r="C590" s="9"/>
      <c r="D590" s="75"/>
      <c r="E590" s="9"/>
      <c r="F590" s="9"/>
    </row>
    <row r="591" spans="1:6" x14ac:dyDescent="0.25">
      <c r="A591" s="9"/>
      <c r="B591" s="9"/>
      <c r="C591" s="9"/>
      <c r="D591" s="75"/>
      <c r="E591" s="9"/>
      <c r="F591" s="9"/>
    </row>
    <row r="592" spans="1:6" x14ac:dyDescent="0.25">
      <c r="A592" s="9"/>
      <c r="B592" s="1"/>
      <c r="C592" s="1"/>
      <c r="D592" s="74"/>
      <c r="E592" s="1"/>
      <c r="F592" s="1"/>
    </row>
    <row r="593" spans="2:6" x14ac:dyDescent="0.25">
      <c r="B593" s="1"/>
      <c r="C593" s="1"/>
      <c r="D593" s="74"/>
      <c r="E593" s="1"/>
      <c r="F593" s="1"/>
    </row>
  </sheetData>
  <sheetProtection formatCells="0" formatColumns="0" formatRows="0"/>
  <dataConsolidate/>
  <mergeCells count="9">
    <mergeCell ref="AO15:AQ15"/>
    <mergeCell ref="H5:T5"/>
    <mergeCell ref="S16:T16"/>
    <mergeCell ref="G16:R16"/>
    <mergeCell ref="A1:E3"/>
    <mergeCell ref="F1:K1"/>
    <mergeCell ref="F2:K2"/>
    <mergeCell ref="F3:K3"/>
    <mergeCell ref="L3:M3"/>
  </mergeCells>
  <conditionalFormatting sqref="P9:P13 Q8:Q10 K8 K9:L13 O8:O13">
    <cfRule type="expression" dxfId="395" priority="2518">
      <formula>+IF($P$8="Sede Direccion General",1,0)</formula>
    </cfRule>
    <cfRule type="expression" dxfId="394" priority="2519">
      <formula>+IF($P$8="",1,0)</formula>
    </cfRule>
  </conditionalFormatting>
  <conditionalFormatting sqref="P9:P13 Q10 Q8 K8 K9:L13 O8:O13">
    <cfRule type="expression" dxfId="393" priority="2522">
      <formula>+IF($P$9="",1,0)</formula>
    </cfRule>
  </conditionalFormatting>
  <dataValidations count="9">
    <dataValidation allowBlank="1" showInputMessage="1" showErrorMessage="1" promptTitle="FECHA" prompt="INGRESE DD/MM/AA" sqref="L13:L14 I10:J10 I12:J12" xr:uid="{00000000-0002-0000-0400-000000000000}"/>
    <dataValidation type="list" allowBlank="1" showInputMessage="1" showErrorMessage="1" sqref="M169:M515" xr:uid="{00000000-0002-0000-0400-000001000000}">
      <formula1>CONTROL_NATURALEZA</formula1>
    </dataValidation>
    <dataValidation allowBlank="1" showErrorMessage="1" promptTitle="FECHA" prompt="INGRESE DD/MM/AA" sqref="I8" xr:uid="{00000000-0002-0000-0400-000002000000}"/>
    <dataValidation type="list" allowBlank="1" showInputMessage="1" showErrorMessage="1" sqref="J18:J71" xr:uid="{00000000-0002-0000-0400-000003000000}">
      <formula1>CONTROL_RESPONSABLE</formula1>
    </dataValidation>
    <dataValidation type="list" allowBlank="1" showInputMessage="1" showErrorMessage="1" sqref="L18:L515" xr:uid="{00000000-0002-0000-0400-000004000000}">
      <formula1>CONTROL_TIPO</formula1>
    </dataValidation>
    <dataValidation type="list" allowBlank="1" showInputMessage="1" showErrorMessage="1" sqref="N19:N515" xr:uid="{00000000-0002-0000-0400-000005000000}">
      <formula1>CONTROL_DOCUMENTADO</formula1>
    </dataValidation>
    <dataValidation type="list" allowBlank="1" showInputMessage="1" showErrorMessage="1" sqref="S18:S515" xr:uid="{00000000-0002-0000-0400-000006000000}">
      <formula1>CONTROL_EJECUCION</formula1>
    </dataValidation>
    <dataValidation type="list" allowBlank="1" showInputMessage="1" showErrorMessage="1" sqref="K18:K515" xr:uid="{00000000-0002-0000-0400-000007000000}">
      <formula1>CONTROLES_FRECUENCIA</formula1>
    </dataValidation>
    <dataValidation type="list" allowBlank="1" showInputMessage="1" showErrorMessage="1" sqref="M18:M168" xr:uid="{00000000-0002-0000-0400-000008000000}">
      <formula1>CONTROL_EVIDENCIA</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9000000}">
          <x14:formula1>
            <xm:f>'1. IDENTIFICACION DEL RIESGO'!#REF!</xm:f>
          </x14:formula1>
          <xm:sqref>F379:F515</xm:sqref>
        </x14:dataValidation>
        <x14:dataValidation type="list" allowBlank="1" showInputMessage="1" showErrorMessage="1" xr:uid="{00000000-0002-0000-0400-00000A000000}">
          <x14:formula1>
            <xm:f>'1. IDENTIFICACION DEL RIESGO'!$AB$29:$AB$38</xm:f>
          </x14:formula1>
          <xm:sqref>F18:F378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H598"/>
  <sheetViews>
    <sheetView showGridLines="0" zoomScale="70" zoomScaleNormal="70" workbookViewId="0">
      <selection activeCell="S8" sqref="S8"/>
    </sheetView>
  </sheetViews>
  <sheetFormatPr baseColWidth="10" defaultColWidth="11.42578125" defaultRowHeight="15" x14ac:dyDescent="0.25"/>
  <cols>
    <col min="1" max="1" width="1.28515625" style="1" customWidth="1"/>
    <col min="2" max="3" width="1" style="1" customWidth="1"/>
    <col min="4" max="4" width="11.7109375" style="74" customWidth="1"/>
    <col min="5" max="5" width="1.28515625" style="1" customWidth="1"/>
    <col min="6" max="6" width="3.7109375" style="146" customWidth="1"/>
    <col min="7" max="7" width="14.7109375" style="146" customWidth="1"/>
    <col min="8" max="8" width="11.42578125" style="146" hidden="1" customWidth="1"/>
    <col min="9" max="12" width="16.28515625" style="146" customWidth="1"/>
    <col min="13" max="13" width="18.5703125" style="146" customWidth="1"/>
    <col min="14" max="14" width="8.5703125" style="146" customWidth="1"/>
    <col min="15" max="15" width="7.28515625" style="146" customWidth="1"/>
    <col min="16" max="16" width="3.28515625" style="146" customWidth="1"/>
    <col min="17" max="17" width="14.5703125" style="146" customWidth="1"/>
    <col min="18" max="18" width="0" style="146" hidden="1" customWidth="1"/>
    <col min="19" max="22" width="16.28515625" style="146" customWidth="1"/>
    <col min="23" max="23" width="18.28515625" style="146" customWidth="1"/>
    <col min="24" max="24" width="0.7109375" style="146" customWidth="1"/>
    <col min="25" max="16384" width="11.42578125" style="146"/>
  </cols>
  <sheetData>
    <row r="1" spans="1:60" s="245" customFormat="1" ht="30" customHeight="1" x14ac:dyDescent="0.25">
      <c r="A1" s="613"/>
      <c r="B1" s="613"/>
      <c r="C1" s="613"/>
      <c r="D1" s="613"/>
      <c r="E1" s="613"/>
      <c r="F1" s="614" t="s">
        <v>3</v>
      </c>
      <c r="G1" s="614"/>
      <c r="H1" s="614"/>
      <c r="I1" s="614"/>
      <c r="J1" s="614"/>
      <c r="K1" s="614"/>
      <c r="L1" s="614"/>
      <c r="M1" s="614"/>
      <c r="N1" s="614"/>
      <c r="O1" s="614"/>
      <c r="P1" s="614"/>
      <c r="Q1" s="614"/>
      <c r="R1" s="318"/>
      <c r="S1" s="364" t="s">
        <v>1698</v>
      </c>
      <c r="T1" s="362">
        <v>43441</v>
      </c>
      <c r="U1" s="89"/>
      <c r="V1" s="89"/>
      <c r="W1" s="89"/>
      <c r="X1" s="89"/>
      <c r="Y1" s="89"/>
      <c r="Z1" s="89"/>
      <c r="AA1" s="89"/>
      <c r="AB1" s="89"/>
      <c r="AC1" s="89"/>
      <c r="AD1" s="89"/>
      <c r="AE1" s="89"/>
      <c r="AF1" s="89"/>
      <c r="AG1" s="89"/>
      <c r="AH1" s="89"/>
      <c r="AI1" s="89"/>
      <c r="AJ1" s="89"/>
      <c r="AK1" s="89"/>
      <c r="AL1" s="89"/>
      <c r="AM1" s="272"/>
      <c r="AN1" s="272"/>
      <c r="AO1" s="272"/>
      <c r="AP1" s="272"/>
      <c r="AQ1" s="89"/>
      <c r="AR1" s="89"/>
      <c r="AS1" s="89"/>
      <c r="AT1" s="89"/>
      <c r="AU1" s="273"/>
      <c r="AV1" s="89"/>
      <c r="AW1" s="89"/>
      <c r="AX1" s="89"/>
      <c r="AY1" s="89"/>
      <c r="AZ1" s="89"/>
      <c r="BB1" s="265"/>
      <c r="BD1" s="265"/>
      <c r="BF1" s="265"/>
      <c r="BH1" s="265"/>
    </row>
    <row r="2" spans="1:60" s="245" customFormat="1" ht="30" customHeight="1" x14ac:dyDescent="0.25">
      <c r="A2" s="613"/>
      <c r="B2" s="613"/>
      <c r="C2" s="613"/>
      <c r="D2" s="613"/>
      <c r="E2" s="613"/>
      <c r="F2" s="615" t="s">
        <v>1693</v>
      </c>
      <c r="G2" s="615"/>
      <c r="H2" s="615"/>
      <c r="I2" s="615"/>
      <c r="J2" s="615"/>
      <c r="K2" s="615"/>
      <c r="L2" s="615"/>
      <c r="M2" s="615"/>
      <c r="N2" s="615"/>
      <c r="O2" s="615"/>
      <c r="P2" s="615"/>
      <c r="Q2" s="615"/>
      <c r="R2" s="318"/>
      <c r="S2" s="363" t="s">
        <v>1767</v>
      </c>
      <c r="T2" s="363" t="s">
        <v>1771</v>
      </c>
      <c r="U2" s="89"/>
      <c r="V2" s="89"/>
      <c r="W2" s="89"/>
      <c r="X2" s="89"/>
      <c r="Y2" s="89"/>
      <c r="Z2" s="89"/>
      <c r="AA2" s="89"/>
      <c r="AB2" s="89"/>
      <c r="AC2" s="89"/>
      <c r="AD2" s="89"/>
      <c r="AE2" s="89"/>
      <c r="AF2" s="89"/>
      <c r="AG2" s="89"/>
      <c r="AH2" s="89"/>
      <c r="AI2" s="89"/>
      <c r="AJ2" s="89"/>
      <c r="AK2" s="89"/>
      <c r="AL2" s="89"/>
      <c r="AM2" s="272"/>
      <c r="AN2" s="272"/>
      <c r="AO2" s="272"/>
      <c r="AP2" s="272"/>
      <c r="AQ2" s="89"/>
      <c r="AR2" s="89"/>
      <c r="AS2" s="89"/>
      <c r="AT2" s="89"/>
      <c r="AU2" s="273"/>
      <c r="AV2" s="89"/>
      <c r="AW2" s="89"/>
      <c r="AX2" s="89"/>
      <c r="AY2" s="89"/>
      <c r="AZ2" s="89"/>
      <c r="BB2" s="265"/>
      <c r="BD2" s="265"/>
      <c r="BF2" s="265"/>
      <c r="BH2" s="265"/>
    </row>
    <row r="3" spans="1:60" s="245" customFormat="1" ht="30" customHeight="1" x14ac:dyDescent="0.25">
      <c r="A3" s="613"/>
      <c r="B3" s="613"/>
      <c r="C3" s="613"/>
      <c r="D3" s="613"/>
      <c r="E3" s="613"/>
      <c r="F3" s="616" t="s">
        <v>1825</v>
      </c>
      <c r="G3" s="616"/>
      <c r="H3" s="616"/>
      <c r="I3" s="616"/>
      <c r="J3" s="616"/>
      <c r="K3" s="616"/>
      <c r="L3" s="616"/>
      <c r="M3" s="616"/>
      <c r="N3" s="616"/>
      <c r="O3" s="616"/>
      <c r="P3" s="616"/>
      <c r="Q3" s="616"/>
      <c r="R3" s="318"/>
      <c r="S3" s="617" t="s">
        <v>1694</v>
      </c>
      <c r="T3" s="617"/>
      <c r="U3" s="89"/>
      <c r="V3" s="89"/>
      <c r="W3" s="89"/>
      <c r="X3" s="89"/>
      <c r="Y3" s="89"/>
      <c r="Z3" s="89"/>
      <c r="AA3" s="89"/>
      <c r="AB3" s="89"/>
      <c r="AC3" s="89"/>
      <c r="AD3" s="89"/>
      <c r="AE3" s="89"/>
      <c r="AF3" s="89"/>
      <c r="AG3" s="89"/>
      <c r="AH3" s="89"/>
      <c r="AI3" s="89"/>
      <c r="AJ3" s="89"/>
      <c r="AK3" s="89"/>
      <c r="AL3" s="89"/>
      <c r="AM3" s="272"/>
      <c r="AN3" s="272"/>
      <c r="AO3" s="272"/>
      <c r="AP3" s="272"/>
      <c r="AQ3" s="89"/>
      <c r="AR3" s="89"/>
      <c r="AS3" s="89"/>
      <c r="AT3" s="89"/>
      <c r="AU3" s="273"/>
      <c r="AV3" s="89"/>
      <c r="AW3" s="89"/>
      <c r="AX3" s="89"/>
      <c r="AY3" s="89"/>
      <c r="AZ3" s="89"/>
      <c r="BB3" s="265"/>
      <c r="BD3" s="265"/>
      <c r="BF3" s="265"/>
      <c r="BH3" s="265"/>
    </row>
    <row r="4" spans="1:60" s="208" customFormat="1" ht="12" x14ac:dyDescent="0.25">
      <c r="A4" s="1"/>
      <c r="B4" s="130"/>
      <c r="C4" s="130"/>
      <c r="D4" s="131"/>
      <c r="E4" s="130"/>
      <c r="F4" s="130"/>
      <c r="G4" s="130"/>
      <c r="H4" s="132"/>
      <c r="I4" s="132"/>
      <c r="J4" s="132"/>
      <c r="K4" s="132"/>
      <c r="L4" s="130"/>
      <c r="M4" s="130"/>
      <c r="N4" s="132"/>
      <c r="O4" s="130"/>
      <c r="P4" s="130"/>
      <c r="Q4" s="130"/>
      <c r="R4" s="130"/>
      <c r="S4" s="130"/>
      <c r="T4" s="130"/>
      <c r="U4" s="130"/>
      <c r="V4" s="130"/>
      <c r="W4" s="130"/>
      <c r="X4" s="130"/>
    </row>
    <row r="5" spans="1:60" s="208" customFormat="1" ht="15.75" hidden="1" customHeight="1" x14ac:dyDescent="0.25">
      <c r="A5" s="1"/>
      <c r="B5" s="3"/>
      <c r="C5" s="3"/>
      <c r="D5" s="133"/>
      <c r="E5" s="3"/>
      <c r="F5" s="619" t="s">
        <v>1695</v>
      </c>
      <c r="G5" s="619"/>
      <c r="H5" s="619"/>
      <c r="I5" s="619"/>
      <c r="J5" s="619"/>
      <c r="K5" s="619"/>
      <c r="L5" s="619"/>
      <c r="M5" s="619"/>
      <c r="N5" s="619"/>
      <c r="O5" s="619"/>
      <c r="P5" s="619"/>
      <c r="Q5" s="619"/>
      <c r="R5" s="619"/>
      <c r="S5" s="619"/>
      <c r="T5" s="619"/>
      <c r="U5" s="619"/>
      <c r="V5" s="619"/>
      <c r="W5" s="619"/>
      <c r="X5" s="134"/>
    </row>
    <row r="6" spans="1:60" s="208" customFormat="1" ht="12" hidden="1" x14ac:dyDescent="0.25">
      <c r="A6" s="1"/>
      <c r="B6" s="130"/>
      <c r="C6" s="130"/>
      <c r="D6" s="131"/>
      <c r="E6" s="130"/>
      <c r="F6" s="130"/>
      <c r="G6" s="130"/>
      <c r="H6" s="132"/>
      <c r="I6" s="132"/>
      <c r="J6" s="132"/>
      <c r="K6" s="132"/>
      <c r="L6" s="130"/>
      <c r="M6" s="130"/>
      <c r="N6" s="132"/>
      <c r="O6" s="130"/>
      <c r="P6" s="130"/>
      <c r="Q6" s="130"/>
      <c r="R6" s="130"/>
      <c r="S6" s="130"/>
      <c r="T6" s="130"/>
      <c r="U6" s="130"/>
      <c r="V6" s="130"/>
      <c r="W6" s="130"/>
      <c r="X6" s="130"/>
    </row>
    <row r="7" spans="1:60" s="201" customFormat="1" ht="9" customHeight="1" x14ac:dyDescent="0.25">
      <c r="A7" s="3"/>
      <c r="B7" s="135"/>
      <c r="C7" s="135"/>
      <c r="D7" s="136"/>
      <c r="E7" s="135"/>
      <c r="F7" s="135"/>
      <c r="G7" s="135"/>
      <c r="H7" s="135"/>
      <c r="I7" s="135"/>
      <c r="J7" s="135"/>
      <c r="K7" s="135"/>
      <c r="L7" s="135"/>
      <c r="M7" s="135"/>
      <c r="N7" s="135"/>
      <c r="O7" s="137"/>
      <c r="P7" s="137"/>
      <c r="Q7" s="137"/>
      <c r="R7" s="137"/>
      <c r="S7" s="137"/>
      <c r="T7" s="137"/>
      <c r="U7" s="137"/>
      <c r="V7" s="137"/>
      <c r="W7" s="137"/>
      <c r="X7" s="137"/>
    </row>
    <row r="8" spans="1:60" s="201" customFormat="1" ht="26.25" customHeight="1" x14ac:dyDescent="0.25">
      <c r="A8" s="3"/>
      <c r="B8" s="135"/>
      <c r="C8" s="135"/>
      <c r="D8" s="136"/>
      <c r="E8" s="135"/>
      <c r="F8" s="135"/>
      <c r="G8" s="135"/>
      <c r="H8" s="135"/>
      <c r="I8" s="620" t="s">
        <v>3</v>
      </c>
      <c r="J8" s="621"/>
      <c r="K8" s="622" t="str">
        <f>IF('1. IDENTIFICACION DEL RIESGO'!K8="","",'1. IDENTIFICACION DEL RIESGO'!K8)</f>
        <v>Protección</v>
      </c>
      <c r="L8" s="622"/>
      <c r="M8" s="135"/>
      <c r="N8" s="138"/>
      <c r="O8" s="139"/>
      <c r="P8" s="139"/>
      <c r="Q8" s="139"/>
      <c r="R8" s="139"/>
      <c r="S8" s="139"/>
      <c r="T8" s="139"/>
      <c r="U8" s="139"/>
      <c r="V8" s="139"/>
      <c r="W8" s="139"/>
      <c r="X8" s="139"/>
      <c r="Y8" s="202"/>
      <c r="Z8" s="202"/>
      <c r="AA8" s="202"/>
      <c r="AB8" s="203"/>
      <c r="AC8" s="203"/>
      <c r="AD8" s="204"/>
      <c r="AE8" s="204"/>
      <c r="AF8" s="204"/>
      <c r="AG8" s="202"/>
      <c r="AH8" s="205"/>
      <c r="AI8" s="204"/>
      <c r="AJ8" s="204"/>
      <c r="AK8" s="204"/>
      <c r="AL8" s="204"/>
      <c r="AN8" s="204"/>
      <c r="AO8" s="204"/>
      <c r="AP8" s="204"/>
      <c r="AQ8" s="204"/>
      <c r="AR8" s="204"/>
      <c r="AS8" s="204"/>
      <c r="AT8" s="204"/>
      <c r="AU8" s="204"/>
      <c r="AV8" s="204"/>
      <c r="AW8" s="204"/>
      <c r="AX8" s="204"/>
      <c r="AY8" s="204"/>
      <c r="AZ8" s="204"/>
      <c r="BA8" s="204"/>
      <c r="BB8" s="204"/>
      <c r="BC8" s="204"/>
      <c r="BD8" s="204"/>
      <c r="BE8" s="204"/>
      <c r="BF8" s="204"/>
    </row>
    <row r="9" spans="1:60" s="201" customFormat="1" ht="12" x14ac:dyDescent="0.25">
      <c r="A9" s="3"/>
      <c r="B9" s="135"/>
      <c r="C9" s="135"/>
      <c r="D9" s="136"/>
      <c r="E9" s="135"/>
      <c r="F9" s="135"/>
      <c r="G9" s="135"/>
      <c r="H9" s="135"/>
      <c r="I9" s="138"/>
      <c r="J9" s="138"/>
      <c r="K9" s="138"/>
      <c r="L9" s="138"/>
      <c r="M9" s="135"/>
      <c r="N9" s="138"/>
      <c r="O9" s="139"/>
      <c r="P9" s="139"/>
      <c r="Q9" s="139"/>
      <c r="R9" s="139"/>
      <c r="S9" s="139"/>
      <c r="T9" s="139"/>
      <c r="U9" s="139"/>
      <c r="V9" s="139"/>
      <c r="W9" s="139"/>
      <c r="X9" s="139"/>
      <c r="Y9" s="202"/>
      <c r="Z9" s="202"/>
      <c r="AA9" s="202"/>
      <c r="AB9" s="203"/>
      <c r="AC9" s="203"/>
      <c r="AD9" s="204"/>
      <c r="AE9" s="204"/>
      <c r="AF9" s="204"/>
      <c r="AG9" s="202"/>
      <c r="AH9" s="205"/>
      <c r="AI9" s="204"/>
      <c r="AJ9" s="204"/>
      <c r="AK9" s="204"/>
      <c r="AL9" s="204"/>
      <c r="AN9" s="204"/>
      <c r="AO9" s="204"/>
      <c r="AP9" s="204"/>
      <c r="AQ9" s="204"/>
      <c r="AR9" s="204"/>
      <c r="AS9" s="204"/>
      <c r="AT9" s="204"/>
      <c r="AU9" s="204"/>
      <c r="AV9" s="204"/>
      <c r="AW9" s="204"/>
      <c r="AX9" s="204"/>
      <c r="AY9" s="204"/>
      <c r="AZ9" s="204"/>
      <c r="BA9" s="204"/>
      <c r="BB9" s="204"/>
      <c r="BC9" s="204"/>
      <c r="BD9" s="204"/>
      <c r="BE9" s="204"/>
      <c r="BF9" s="204"/>
    </row>
    <row r="10" spans="1:60" s="201" customFormat="1" ht="12" hidden="1" x14ac:dyDescent="0.25">
      <c r="A10" s="3"/>
      <c r="B10" s="135"/>
      <c r="C10" s="135"/>
      <c r="D10" s="136"/>
      <c r="E10" s="135"/>
      <c r="F10" s="135"/>
      <c r="G10" s="135"/>
      <c r="H10" s="135"/>
      <c r="I10" s="620" t="s">
        <v>1284</v>
      </c>
      <c r="J10" s="621"/>
      <c r="K10" s="623" t="e">
        <f>IF(ISBLANK('2. ANALISIS DEL RIESGO'!#REF!),"",'2. ANALISIS DEL RIESGO'!#REF!)</f>
        <v>#REF!</v>
      </c>
      <c r="L10" s="623"/>
      <c r="M10" s="135"/>
      <c r="N10" s="138"/>
      <c r="O10" s="139"/>
      <c r="P10" s="139"/>
      <c r="Q10" s="139"/>
      <c r="R10" s="139"/>
      <c r="S10" s="139"/>
      <c r="T10" s="139"/>
      <c r="U10" s="139"/>
      <c r="V10" s="139"/>
      <c r="W10" s="139"/>
      <c r="X10" s="139"/>
      <c r="Y10" s="202"/>
      <c r="Z10" s="202"/>
      <c r="AA10" s="202"/>
      <c r="AB10" s="203"/>
      <c r="AC10" s="203"/>
      <c r="AD10" s="204"/>
      <c r="AE10" s="204"/>
      <c r="AF10" s="204"/>
      <c r="AG10" s="202"/>
      <c r="AH10" s="205"/>
      <c r="AI10" s="204"/>
      <c r="AJ10" s="204"/>
      <c r="AK10" s="204"/>
      <c r="AL10" s="204"/>
      <c r="AN10" s="204"/>
      <c r="AO10" s="204"/>
      <c r="AP10" s="204"/>
      <c r="AQ10" s="204"/>
      <c r="AR10" s="204"/>
      <c r="AS10" s="204"/>
      <c r="AT10" s="204"/>
      <c r="AU10" s="204"/>
      <c r="AV10" s="204"/>
      <c r="AW10" s="204"/>
      <c r="AX10" s="204"/>
      <c r="AY10" s="204"/>
      <c r="AZ10" s="204"/>
      <c r="BA10" s="204"/>
      <c r="BB10" s="204"/>
      <c r="BC10" s="204"/>
      <c r="BD10" s="204"/>
      <c r="BE10" s="204"/>
      <c r="BF10" s="204"/>
    </row>
    <row r="11" spans="1:60" s="201" customFormat="1" ht="12" x14ac:dyDescent="0.25">
      <c r="A11" s="3"/>
      <c r="B11" s="135"/>
      <c r="C11" s="135"/>
      <c r="D11" s="136"/>
      <c r="E11" s="135"/>
      <c r="F11" s="135"/>
      <c r="G11" s="135"/>
      <c r="H11" s="135"/>
      <c r="I11" s="135"/>
      <c r="J11" s="135"/>
      <c r="K11" s="135"/>
      <c r="L11" s="138"/>
      <c r="M11" s="135"/>
      <c r="N11" s="137"/>
      <c r="O11" s="137"/>
      <c r="P11" s="137"/>
      <c r="Q11" s="137"/>
      <c r="R11" s="137"/>
      <c r="S11" s="137"/>
      <c r="T11" s="137"/>
      <c r="U11" s="137"/>
      <c r="V11" s="137"/>
      <c r="W11" s="137"/>
      <c r="X11" s="137"/>
      <c r="Y11" s="204"/>
      <c r="Z11" s="204"/>
      <c r="AA11" s="204"/>
      <c r="AB11" s="203"/>
      <c r="AC11" s="203"/>
      <c r="AD11" s="204"/>
      <c r="AE11" s="204"/>
      <c r="AF11" s="204"/>
      <c r="AG11" s="204"/>
      <c r="AH11" s="206"/>
      <c r="AI11" s="204"/>
      <c r="AJ11" s="204"/>
      <c r="AK11" s="204"/>
      <c r="AL11" s="204"/>
      <c r="AN11" s="204"/>
      <c r="AO11" s="204"/>
      <c r="AP11" s="204"/>
      <c r="AQ11" s="204"/>
      <c r="AR11" s="204"/>
      <c r="AS11" s="204"/>
      <c r="AT11" s="204"/>
      <c r="AU11" s="204"/>
      <c r="AV11" s="204"/>
      <c r="AW11" s="204"/>
      <c r="AX11" s="204"/>
      <c r="AY11" s="204"/>
      <c r="AZ11" s="204"/>
      <c r="BA11" s="204"/>
      <c r="BB11" s="204"/>
      <c r="BC11" s="204"/>
      <c r="BD11" s="204"/>
      <c r="BE11" s="204"/>
      <c r="BF11" s="204"/>
    </row>
    <row r="12" spans="1:60" s="201" customFormat="1" ht="12" x14ac:dyDescent="0.25">
      <c r="A12" s="3"/>
      <c r="B12" s="135"/>
      <c r="C12" s="135"/>
      <c r="D12" s="136"/>
      <c r="E12" s="135"/>
      <c r="F12" s="135"/>
      <c r="G12" s="135"/>
      <c r="H12" s="135"/>
      <c r="I12" s="620" t="s">
        <v>1285</v>
      </c>
      <c r="J12" s="621"/>
      <c r="K12" s="623">
        <f>IF(ISBLANK('2. ANALISIS DEL RIESGO'!$I$11),"",'2. ANALISIS DEL RIESGO'!$I$11)</f>
        <v>43410</v>
      </c>
      <c r="L12" s="623"/>
      <c r="M12" s="135"/>
      <c r="N12" s="137"/>
      <c r="O12" s="137"/>
      <c r="P12" s="137"/>
      <c r="Q12" s="137"/>
      <c r="R12" s="137"/>
      <c r="S12" s="137"/>
      <c r="T12" s="137"/>
      <c r="U12" s="137"/>
      <c r="V12" s="137"/>
      <c r="W12" s="137"/>
      <c r="X12" s="137"/>
      <c r="Y12" s="204"/>
      <c r="Z12" s="204"/>
      <c r="AA12" s="204"/>
      <c r="AB12" s="207"/>
      <c r="AC12" s="207"/>
      <c r="AG12" s="204"/>
      <c r="AH12" s="206"/>
      <c r="AI12" s="204"/>
      <c r="AK12" s="208"/>
      <c r="AL12" s="208"/>
      <c r="AN12" s="204"/>
      <c r="AO12" s="204"/>
      <c r="AP12" s="204"/>
      <c r="AQ12" s="204"/>
      <c r="AR12" s="204"/>
      <c r="AS12" s="204"/>
      <c r="AT12" s="204"/>
      <c r="AU12" s="204"/>
      <c r="AV12" s="204"/>
      <c r="AW12" s="204"/>
      <c r="AX12" s="204"/>
      <c r="AY12" s="204"/>
      <c r="AZ12" s="204"/>
      <c r="BA12" s="204"/>
      <c r="BB12" s="204"/>
      <c r="BC12" s="204"/>
      <c r="BD12" s="204"/>
      <c r="BE12" s="204"/>
      <c r="BF12" s="204"/>
    </row>
    <row r="13" spans="1:60" s="201" customFormat="1" ht="9" customHeight="1" x14ac:dyDescent="0.25">
      <c r="A13" s="3"/>
      <c r="B13" s="135"/>
      <c r="C13" s="135"/>
      <c r="D13" s="136"/>
      <c r="E13" s="137"/>
      <c r="F13" s="135"/>
      <c r="G13" s="135"/>
      <c r="H13" s="137"/>
      <c r="I13" s="137"/>
      <c r="J13" s="137"/>
      <c r="K13" s="137"/>
      <c r="L13" s="137"/>
      <c r="M13" s="135"/>
      <c r="N13" s="137"/>
      <c r="O13" s="137"/>
      <c r="P13" s="137"/>
      <c r="Q13" s="137"/>
      <c r="R13" s="137"/>
      <c r="S13" s="137"/>
      <c r="T13" s="137"/>
      <c r="U13" s="137"/>
      <c r="V13" s="137"/>
      <c r="W13" s="137"/>
      <c r="X13" s="137"/>
    </row>
    <row r="14" spans="1:60" s="201" customFormat="1" ht="9" customHeight="1" x14ac:dyDescent="0.25">
      <c r="A14" s="3"/>
      <c r="B14" s="135"/>
      <c r="C14" s="135"/>
      <c r="D14" s="136"/>
      <c r="E14" s="135"/>
      <c r="F14" s="135"/>
      <c r="G14" s="135"/>
      <c r="H14" s="135"/>
      <c r="I14" s="135"/>
      <c r="J14" s="135"/>
      <c r="K14" s="135"/>
      <c r="L14" s="135"/>
      <c r="M14" s="135"/>
      <c r="N14" s="135"/>
      <c r="O14" s="135"/>
      <c r="P14" s="135"/>
      <c r="Q14" s="135"/>
      <c r="R14" s="135"/>
      <c r="S14" s="135"/>
      <c r="T14" s="135"/>
      <c r="U14" s="135"/>
      <c r="V14" s="135"/>
      <c r="W14" s="135"/>
      <c r="X14" s="135"/>
    </row>
    <row r="15" spans="1:60" s="3" customFormat="1" x14ac:dyDescent="0.25">
      <c r="B15" s="135"/>
      <c r="C15" s="135"/>
      <c r="D15" s="136"/>
      <c r="E15" s="140"/>
      <c r="F15" s="618" t="s">
        <v>1505</v>
      </c>
      <c r="G15" s="618"/>
      <c r="H15" s="618"/>
      <c r="I15" s="618"/>
      <c r="J15" s="618"/>
      <c r="K15" s="618"/>
      <c r="L15" s="618"/>
      <c r="M15" s="618"/>
      <c r="N15" s="618"/>
      <c r="O15" s="618"/>
      <c r="P15" s="618"/>
      <c r="Q15" s="618"/>
      <c r="R15" s="618"/>
      <c r="S15" s="618"/>
      <c r="T15" s="618"/>
      <c r="U15" s="618"/>
      <c r="V15" s="618"/>
      <c r="W15" s="618"/>
      <c r="X15" s="141"/>
    </row>
    <row r="16" spans="1:60" s="3" customFormat="1" ht="7.5" customHeight="1" x14ac:dyDescent="0.25">
      <c r="B16" s="135"/>
      <c r="C16" s="135"/>
      <c r="D16" s="136"/>
      <c r="E16" s="142"/>
      <c r="F16" s="7"/>
      <c r="G16" s="7"/>
      <c r="H16" s="143"/>
      <c r="I16" s="7"/>
      <c r="J16" s="7"/>
      <c r="K16" s="7"/>
      <c r="L16" s="7"/>
      <c r="M16" s="7"/>
      <c r="N16" s="7"/>
      <c r="O16" s="7"/>
      <c r="P16" s="7"/>
      <c r="Q16" s="7"/>
      <c r="R16" s="7"/>
      <c r="S16" s="7"/>
      <c r="T16" s="7"/>
      <c r="U16" s="7"/>
      <c r="V16" s="7"/>
      <c r="W16" s="7"/>
      <c r="X16" s="7"/>
    </row>
    <row r="17" spans="1:24" s="3" customFormat="1" ht="12" x14ac:dyDescent="0.25">
      <c r="B17" s="135"/>
      <c r="C17" s="135"/>
      <c r="D17" s="136"/>
      <c r="E17" s="142"/>
      <c r="F17" s="607" t="s">
        <v>1680</v>
      </c>
      <c r="G17" s="608"/>
      <c r="H17" s="608"/>
      <c r="I17" s="608"/>
      <c r="J17" s="608"/>
      <c r="K17" s="608"/>
      <c r="L17" s="608"/>
      <c r="M17" s="609"/>
      <c r="N17" s="7"/>
      <c r="O17" s="7"/>
      <c r="P17" s="607" t="s">
        <v>1681</v>
      </c>
      <c r="Q17" s="608"/>
      <c r="R17" s="608"/>
      <c r="S17" s="608"/>
      <c r="T17" s="608"/>
      <c r="U17" s="608"/>
      <c r="V17" s="608"/>
      <c r="W17" s="609"/>
      <c r="X17" s="7"/>
    </row>
    <row r="18" spans="1:24" s="3" customFormat="1" ht="7.5" customHeight="1" x14ac:dyDescent="0.25">
      <c r="B18" s="135"/>
      <c r="C18" s="135"/>
      <c r="D18" s="136"/>
      <c r="E18" s="142"/>
      <c r="F18" s="7"/>
      <c r="G18" s="7"/>
      <c r="H18" s="143"/>
      <c r="I18" s="7"/>
      <c r="J18" s="7"/>
      <c r="K18" s="7"/>
      <c r="L18" s="7"/>
      <c r="M18" s="7"/>
      <c r="N18" s="7"/>
      <c r="O18" s="7"/>
      <c r="P18" s="7"/>
      <c r="Q18" s="7"/>
      <c r="R18" s="7"/>
      <c r="S18" s="7"/>
      <c r="T18" s="7"/>
      <c r="U18" s="7"/>
      <c r="V18" s="7"/>
      <c r="W18" s="7"/>
      <c r="X18" s="7"/>
    </row>
    <row r="19" spans="1:24" x14ac:dyDescent="0.25">
      <c r="A19" s="3"/>
      <c r="B19" s="135"/>
      <c r="C19" s="135"/>
      <c r="D19" s="136"/>
      <c r="E19" s="142"/>
      <c r="F19" s="144" t="s">
        <v>4</v>
      </c>
      <c r="G19" s="145" t="s">
        <v>4</v>
      </c>
      <c r="H19" s="145" t="s">
        <v>4</v>
      </c>
      <c r="I19" s="601" t="s">
        <v>6</v>
      </c>
      <c r="J19" s="602"/>
      <c r="K19" s="602"/>
      <c r="L19" s="602"/>
      <c r="M19" s="603"/>
      <c r="P19" s="144" t="s">
        <v>4</v>
      </c>
      <c r="Q19" s="145" t="s">
        <v>4</v>
      </c>
      <c r="R19" s="145" t="s">
        <v>4</v>
      </c>
      <c r="S19" s="601" t="s">
        <v>6</v>
      </c>
      <c r="T19" s="602"/>
      <c r="U19" s="602"/>
      <c r="V19" s="602"/>
      <c r="W19" s="603"/>
    </row>
    <row r="20" spans="1:24" ht="22.5" customHeight="1" x14ac:dyDescent="0.25">
      <c r="A20" s="3"/>
      <c r="B20" s="135"/>
      <c r="C20" s="135"/>
      <c r="D20" s="136"/>
      <c r="E20" s="142"/>
      <c r="F20" s="147" t="s">
        <v>4</v>
      </c>
      <c r="G20" s="148" t="s">
        <v>4</v>
      </c>
      <c r="H20" s="148" t="s">
        <v>4</v>
      </c>
      <c r="I20" s="149" t="s">
        <v>1506</v>
      </c>
      <c r="J20" s="150" t="s">
        <v>1101</v>
      </c>
      <c r="K20" s="150" t="s">
        <v>1097</v>
      </c>
      <c r="L20" s="151" t="s">
        <v>1507</v>
      </c>
      <c r="M20" s="152" t="s">
        <v>1690</v>
      </c>
      <c r="P20" s="147" t="s">
        <v>4</v>
      </c>
      <c r="Q20" s="148" t="s">
        <v>4</v>
      </c>
      <c r="R20" s="148" t="s">
        <v>4</v>
      </c>
      <c r="S20" s="149" t="s">
        <v>1506</v>
      </c>
      <c r="T20" s="150" t="s">
        <v>1101</v>
      </c>
      <c r="U20" s="150" t="s">
        <v>1097</v>
      </c>
      <c r="V20" s="151" t="s">
        <v>1507</v>
      </c>
      <c r="W20" s="152" t="s">
        <v>1690</v>
      </c>
    </row>
    <row r="21" spans="1:24" hidden="1" x14ac:dyDescent="0.25">
      <c r="A21" s="3"/>
      <c r="B21" s="135"/>
      <c r="C21" s="135"/>
      <c r="D21" s="136"/>
      <c r="E21" s="142"/>
      <c r="F21" s="147" t="s">
        <v>4</v>
      </c>
      <c r="G21" s="148" t="s">
        <v>4</v>
      </c>
      <c r="H21" s="148" t="s">
        <v>4</v>
      </c>
      <c r="I21" s="153">
        <v>1</v>
      </c>
      <c r="J21" s="153">
        <v>2</v>
      </c>
      <c r="K21" s="153">
        <v>3</v>
      </c>
      <c r="L21" s="153">
        <v>4</v>
      </c>
      <c r="M21" s="154">
        <v>5</v>
      </c>
      <c r="P21" s="147" t="s">
        <v>4</v>
      </c>
      <c r="Q21" s="148" t="s">
        <v>4</v>
      </c>
      <c r="R21" s="148" t="s">
        <v>4</v>
      </c>
      <c r="S21" s="153">
        <v>1</v>
      </c>
      <c r="T21" s="153">
        <v>2</v>
      </c>
      <c r="U21" s="153">
        <v>3</v>
      </c>
      <c r="V21" s="153">
        <v>4</v>
      </c>
      <c r="W21" s="154">
        <v>5</v>
      </c>
    </row>
    <row r="22" spans="1:24" ht="40.5" customHeight="1" x14ac:dyDescent="0.25">
      <c r="A22" s="3"/>
      <c r="B22" s="135"/>
      <c r="C22" s="135"/>
      <c r="D22" s="136"/>
      <c r="E22" s="142"/>
      <c r="F22" s="604" t="s">
        <v>5</v>
      </c>
      <c r="G22" s="157" t="s">
        <v>1617</v>
      </c>
      <c r="H22" s="155">
        <v>1</v>
      </c>
      <c r="I22" s="288" t="str">
        <f>concatenateif('2. ANALISIS DEL RIESGO'!$AG$17:$AG$28,DATOS!BD12,'2. ANALISIS DEL RIESGO'!$N$17:$N$28,", ")</f>
        <v/>
      </c>
      <c r="J22" s="156" t="str">
        <f>concatenateif('2. ANALISIS DEL RIESGO'!$AG$17:$AG$28,DATOS!BE12,'2. ANALISIS DEL RIESGO'!$N$17:$N$28,", ")</f>
        <v/>
      </c>
      <c r="K22" s="289" t="str">
        <f>concatenateif('2. ANALISIS DEL RIESGO'!$AG$17:$AG$28,DATOS!BF12,'2. ANALISIS DEL RIESGO'!$N$17:$N$28,", ")</f>
        <v/>
      </c>
      <c r="L22" s="289" t="str">
        <f>concatenateif('2. ANALISIS DEL RIESGO'!$AG$17:$AG$28,DATOS!BG12,'2. ANALISIS DEL RIESGO'!$N$17:$N$28,", ")</f>
        <v/>
      </c>
      <c r="M22" s="290" t="str">
        <f>concatenateif('2. ANALISIS DEL RIESGO'!$AG$17:$AG$28,DATOS!BH12,'2. ANALISIS DEL RIESGO'!$N$17:$N$28,", ")</f>
        <v/>
      </c>
      <c r="P22" s="604" t="s">
        <v>5</v>
      </c>
      <c r="Q22" s="157" t="s">
        <v>1617</v>
      </c>
      <c r="R22" s="153">
        <v>1</v>
      </c>
      <c r="S22" s="288" t="str">
        <f>concatenateif('2. ANALISIS DEL RIESGO'!$AY$17:$AY$28,DATOS!BD12,'2. ANALISIS DEL RIESGO'!$N$17:$N$28,", ")</f>
        <v/>
      </c>
      <c r="T22" s="156" t="str">
        <f>concatenateif('2. ANALISIS DEL RIESGO'!$AY$17:$AY$28,DATOS!BE12,'2. ANALISIS DEL RIESGO'!$N$17:$N$28,", ")</f>
        <v/>
      </c>
      <c r="U22" s="289" t="str">
        <f>concatenateif('2. ANALISIS DEL RIESGO'!$AY$17:$AY$28,DATOS!BF12,'2. ANALISIS DEL RIESGO'!$N$17:$N$28,", ")</f>
        <v/>
      </c>
      <c r="V22" s="289" t="str">
        <f>concatenateif('2. ANALISIS DEL RIESGO'!$AY$17:$AY$28,DATOS!BG12,'2. ANALISIS DEL RIESGO'!$N$17:$N$28,", ")</f>
        <v/>
      </c>
      <c r="W22" s="290" t="str">
        <f>concatenateif('2. ANALISIS DEL RIESGO'!$AY$17:$AY$28,DATOS!BH12,'2. ANALISIS DEL RIESGO'!$N$17:$N$28,", ")</f>
        <v/>
      </c>
    </row>
    <row r="23" spans="1:24" ht="40.5" customHeight="1" x14ac:dyDescent="0.25">
      <c r="A23" s="3"/>
      <c r="B23" s="135"/>
      <c r="C23" s="135"/>
      <c r="D23" s="136"/>
      <c r="E23" s="142"/>
      <c r="F23" s="605"/>
      <c r="G23" s="154" t="s">
        <v>1099</v>
      </c>
      <c r="H23" s="153">
        <v>2</v>
      </c>
      <c r="I23" s="286" t="str">
        <f>concatenateif('2. ANALISIS DEL RIESGO'!$AG$17:$AG$28,DATOS!BD13,'2. ANALISIS DEL RIESGO'!$N$17:$N$28,", ")</f>
        <v/>
      </c>
      <c r="J23" s="160" t="str">
        <f>concatenateif('2. ANALISIS DEL RIESGO'!$AG$17:$AG$28,DATOS!BE13,'2. ANALISIS DEL RIESGO'!$N$17:$N$28,", ")</f>
        <v/>
      </c>
      <c r="K23" s="160" t="str">
        <f>concatenateif('2. ANALISIS DEL RIESGO'!$AG$17:$AG$28,DATOS!BF13,'2. ANALISIS DEL RIESGO'!$N$17:$N$28,", ")</f>
        <v/>
      </c>
      <c r="L23" s="162" t="str">
        <f>concatenateif('2. ANALISIS DEL RIESGO'!$AG$17:$AG$28,DATOS!BG13,'2. ANALISIS DEL RIESGO'!$N$17:$N$28,", ")</f>
        <v>PR2</v>
      </c>
      <c r="M23" s="161" t="str">
        <f>concatenateif('2. ANALISIS DEL RIESGO'!$AG$17:$AG$28,DATOS!BH13,'2. ANALISIS DEL RIESGO'!$N$17:$N$28,", ")</f>
        <v/>
      </c>
      <c r="P23" s="605"/>
      <c r="Q23" s="154" t="s">
        <v>1099</v>
      </c>
      <c r="R23" s="153">
        <v>2</v>
      </c>
      <c r="S23" s="286" t="str">
        <f>concatenateif('2. ANALISIS DEL RIESGO'!$AY$17:$AY$28,DATOS!BD13,'2. ANALISIS DEL RIESGO'!$N$17:$N$28,", ")</f>
        <v/>
      </c>
      <c r="T23" s="160" t="str">
        <f>concatenateif('2. ANALISIS DEL RIESGO'!$AY$17:$AY$28,DATOS!BE13,'2. ANALISIS DEL RIESGO'!$N$17:$N$28,", ")</f>
        <v/>
      </c>
      <c r="U23" s="160" t="str">
        <f>concatenateif('2. ANALISIS DEL RIESGO'!$AY$17:$AY$28,DATOS!BF13,'2. ANALISIS DEL RIESGO'!$N$17:$N$28,", ")</f>
        <v/>
      </c>
      <c r="V23" s="162" t="str">
        <f>concatenateif('2. ANALISIS DEL RIESGO'!$AY$17:$AY$28,DATOS!BG13,'2. ANALISIS DEL RIESGO'!$N$17:$N$28,", ")</f>
        <v/>
      </c>
      <c r="W23" s="161" t="str">
        <f>concatenateif('2. ANALISIS DEL RIESGO'!$AY$17:$AY$28,DATOS!BH13,'2. ANALISIS DEL RIESGO'!$N$17:$N$28,", ")</f>
        <v/>
      </c>
    </row>
    <row r="24" spans="1:24" ht="40.5" customHeight="1" x14ac:dyDescent="0.25">
      <c r="A24" s="3"/>
      <c r="B24" s="135"/>
      <c r="C24" s="135"/>
      <c r="D24" s="136"/>
      <c r="E24" s="142"/>
      <c r="F24" s="605"/>
      <c r="G24" s="154" t="s">
        <v>1616</v>
      </c>
      <c r="H24" s="153">
        <v>3</v>
      </c>
      <c r="I24" s="287" t="str">
        <f>concatenateif('2. ANALISIS DEL RIESGO'!$AG$17:$AG$28,DATOS!BD14,'2. ANALISIS DEL RIESGO'!$N$17:$N$28,", ")</f>
        <v/>
      </c>
      <c r="J24" s="159" t="str">
        <f>concatenateif('2. ANALISIS DEL RIESGO'!$AG$17:$AG$28,DATOS!BE14,'2. ANALISIS DEL RIESGO'!$N$17:$N$28,", ")</f>
        <v/>
      </c>
      <c r="K24" s="160" t="str">
        <f>concatenateif('2. ANALISIS DEL RIESGO'!$AG$17:$AG$28,DATOS!BF14,'2. ANALISIS DEL RIESGO'!$N$17:$N$28,", ")</f>
        <v/>
      </c>
      <c r="L24" s="162" t="str">
        <f>concatenateif('2. ANALISIS DEL RIESGO'!$AG$17:$AG$28,DATOS!BG14,'2. ANALISIS DEL RIESGO'!$N$17:$N$28,", ")</f>
        <v/>
      </c>
      <c r="M24" s="161" t="str">
        <f>concatenateif('2. ANALISIS DEL RIESGO'!$AG$17:$AG$28,DATOS!BH14,'2. ANALISIS DEL RIESGO'!$N$17:$N$28,", ")</f>
        <v/>
      </c>
      <c r="P24" s="605"/>
      <c r="Q24" s="154" t="s">
        <v>1616</v>
      </c>
      <c r="R24" s="153">
        <v>3</v>
      </c>
      <c r="S24" s="287" t="str">
        <f>concatenateif('2. ANALISIS DEL RIESGO'!$AY$17:$AY$28,DATOS!BD14,'2. ANALISIS DEL RIESGO'!$N$17:$N$28,", ")</f>
        <v/>
      </c>
      <c r="T24" s="159" t="str">
        <f>concatenateif('2. ANALISIS DEL RIESGO'!$AY$17:$AY$28,DATOS!BE14,'2. ANALISIS DEL RIESGO'!$N$17:$N$28,", ")</f>
        <v/>
      </c>
      <c r="U24" s="160" t="str">
        <f>concatenateif('2. ANALISIS DEL RIESGO'!$AY$17:$AY$28,DATOS!BF14,'2. ANALISIS DEL RIESGO'!$N$17:$N$28,", ")</f>
        <v/>
      </c>
      <c r="V24" s="162" t="str">
        <f>concatenateif('2. ANALISIS DEL RIESGO'!$AY$17:$AY$28,DATOS!BG14,'2. ANALISIS DEL RIESGO'!$N$17:$N$28,", ")</f>
        <v/>
      </c>
      <c r="W24" s="161" t="str">
        <f>concatenateif('2. ANALISIS DEL RIESGO'!$AY$17:$AY$28,DATOS!BH14,'2. ANALISIS DEL RIESGO'!$N$17:$N$28,", ")</f>
        <v/>
      </c>
    </row>
    <row r="25" spans="1:24" ht="40.5" customHeight="1" x14ac:dyDescent="0.25">
      <c r="A25" s="3"/>
      <c r="B25" s="135"/>
      <c r="C25" s="135"/>
      <c r="D25" s="136"/>
      <c r="E25" s="142"/>
      <c r="F25" s="605"/>
      <c r="G25" s="154" t="s">
        <v>1095</v>
      </c>
      <c r="H25" s="153">
        <v>4</v>
      </c>
      <c r="I25" s="287" t="str">
        <f>concatenateif('2. ANALISIS DEL RIESGO'!$AG$17:$AG$28,DATOS!BD15,'2. ANALISIS DEL RIESGO'!$N$17:$N$28,", ")</f>
        <v/>
      </c>
      <c r="J25" s="158" t="str">
        <f>concatenateif('2. ANALISIS DEL RIESGO'!$AG$17:$AG$28,DATOS!BE15,'2. ANALISIS DEL RIESGO'!$N$17:$N$28,", ")</f>
        <v>PR3</v>
      </c>
      <c r="K25" s="159" t="str">
        <f>concatenateif('2. ANALISIS DEL RIESGO'!$AG$17:$AG$28,DATOS!BF15,'2. ANALISIS DEL RIESGO'!$N$17:$N$28,", ")</f>
        <v/>
      </c>
      <c r="L25" s="160" t="str">
        <f>concatenateif('2. ANALISIS DEL RIESGO'!$AG$17:$AG$28,DATOS!BG15,'2. ANALISIS DEL RIESGO'!$N$17:$N$28,", ")</f>
        <v/>
      </c>
      <c r="M25" s="161" t="str">
        <f>concatenateif('2. ANALISIS DEL RIESGO'!$AG$17:$AG$28,DATOS!BH15,'2. ANALISIS DEL RIESGO'!$N$17:$N$28,", ")</f>
        <v/>
      </c>
      <c r="P25" s="605"/>
      <c r="Q25" s="154" t="s">
        <v>1095</v>
      </c>
      <c r="R25" s="153">
        <v>4</v>
      </c>
      <c r="S25" s="287" t="str">
        <f>concatenateif('2. ANALISIS DEL RIESGO'!$AY$17:$AY$28,DATOS!BD15,'2. ANALISIS DEL RIESGO'!$N$17:$N$28,", ")</f>
        <v/>
      </c>
      <c r="T25" s="158" t="str">
        <f>concatenateif('2. ANALISIS DEL RIESGO'!$AY$17:$AY$28,DATOS!BE15,'2. ANALISIS DEL RIESGO'!$N$17:$N$28,", ")</f>
        <v/>
      </c>
      <c r="U25" s="159" t="str">
        <f>concatenateif('2. ANALISIS DEL RIESGO'!$AY$17:$AY$28,DATOS!BF15,'2. ANALISIS DEL RIESGO'!$N$17:$N$28,", ")</f>
        <v/>
      </c>
      <c r="V25" s="160" t="str">
        <f>concatenateif('2. ANALISIS DEL RIESGO'!$AY$17:$AY$28,DATOS!BG15,'2. ANALISIS DEL RIESGO'!$N$17:$N$28,", ")</f>
        <v>PR2</v>
      </c>
      <c r="W25" s="161" t="str">
        <f>concatenateif('2. ANALISIS DEL RIESGO'!$AY$17:$AY$28,DATOS!BH15,'2. ANALISIS DEL RIESGO'!$N$17:$N$28,", ")</f>
        <v/>
      </c>
    </row>
    <row r="26" spans="1:24" ht="40.5" customHeight="1" x14ac:dyDescent="0.25">
      <c r="A26" s="3"/>
      <c r="B26" s="135"/>
      <c r="C26" s="135"/>
      <c r="D26" s="136"/>
      <c r="E26" s="142"/>
      <c r="F26" s="606"/>
      <c r="G26" s="164" t="s">
        <v>1615</v>
      </c>
      <c r="H26" s="150">
        <v>5</v>
      </c>
      <c r="I26" s="291" t="str">
        <f>concatenateif('2. ANALISIS DEL RIESGO'!$AG$17:$AG$28,DATOS!BD16,'2. ANALISIS DEL RIESGO'!$N$17:$N$28,", ")</f>
        <v/>
      </c>
      <c r="J26" s="292" t="str">
        <f>concatenateif('2. ANALISIS DEL RIESGO'!$AG$17:$AG$28,DATOS!BE16,'2. ANALISIS DEL RIESGO'!$N$17:$N$28,", ")</f>
        <v/>
      </c>
      <c r="K26" s="293" t="str">
        <f>concatenateif('2. ANALISIS DEL RIESGO'!$AG$17:$AG$28,DATOS!BF16,'2. ANALISIS DEL RIESGO'!$N$17:$N$28,", ")</f>
        <v/>
      </c>
      <c r="L26" s="163" t="str">
        <f>concatenateif('2. ANALISIS DEL RIESGO'!$AG$17:$AG$28,DATOS!BG16,'2. ANALISIS DEL RIESGO'!$N$17:$N$28,", ")</f>
        <v/>
      </c>
      <c r="M26" s="294" t="str">
        <f>concatenateif('2. ANALISIS DEL RIESGO'!$AG$17:$AG$28,DATOS!BH16,'2. ANALISIS DEL RIESGO'!$N$17:$N$28,", ")</f>
        <v/>
      </c>
      <c r="P26" s="606"/>
      <c r="Q26" s="164" t="s">
        <v>1615</v>
      </c>
      <c r="R26" s="150">
        <v>5</v>
      </c>
      <c r="S26" s="291" t="str">
        <f>concatenateif('2. ANALISIS DEL RIESGO'!$AY$17:$AY$28,DATOS!BD16,'2. ANALISIS DEL RIESGO'!$N$17:$N$28,", ")</f>
        <v/>
      </c>
      <c r="T26" s="292" t="str">
        <f>concatenateif('2. ANALISIS DEL RIESGO'!$AY$17:$AY$28,DATOS!BE16,'2. ANALISIS DEL RIESGO'!$N$17:$N$28,", ")</f>
        <v>PR3</v>
      </c>
      <c r="U26" s="293" t="str">
        <f>concatenateif('2. ANALISIS DEL RIESGO'!$AY$17:$AY$28,DATOS!BF16,'2. ANALISIS DEL RIESGO'!$N$17:$N$28,", ")</f>
        <v/>
      </c>
      <c r="V26" s="163" t="str">
        <f>concatenateif('2. ANALISIS DEL RIESGO'!$AY$17:$AY$28,DATOS!BG16,'2. ANALISIS DEL RIESGO'!$N$17:$N$28,", ")</f>
        <v/>
      </c>
      <c r="W26" s="294" t="str">
        <f>concatenateif('2. ANALISIS DEL RIESGO'!$AY$17:$AY$28,DATOS!BH16,'2. ANALISIS DEL RIESGO'!$N$17:$N$28,", ")</f>
        <v/>
      </c>
    </row>
    <row r="27" spans="1:24" x14ac:dyDescent="0.25">
      <c r="A27" s="3"/>
      <c r="B27" s="135"/>
      <c r="C27" s="135"/>
      <c r="D27" s="136"/>
      <c r="E27" s="142"/>
    </row>
    <row r="28" spans="1:24" x14ac:dyDescent="0.25">
      <c r="A28" s="3"/>
      <c r="B28" s="135"/>
      <c r="C28" s="135"/>
      <c r="D28" s="136"/>
      <c r="E28" s="142"/>
      <c r="F28" s="607" t="s">
        <v>1682</v>
      </c>
      <c r="G28" s="608"/>
      <c r="H28" s="608"/>
      <c r="I28" s="608"/>
      <c r="J28" s="608"/>
      <c r="K28" s="608"/>
      <c r="L28" s="608"/>
      <c r="M28" s="609"/>
      <c r="P28" s="607" t="s">
        <v>1683</v>
      </c>
      <c r="Q28" s="608"/>
      <c r="R28" s="608"/>
      <c r="S28" s="608"/>
      <c r="T28" s="608"/>
      <c r="U28" s="608"/>
      <c r="V28" s="608"/>
      <c r="W28" s="609"/>
    </row>
    <row r="29" spans="1:24" ht="7.5" customHeight="1" x14ac:dyDescent="0.25">
      <c r="A29" s="3"/>
      <c r="B29" s="135"/>
      <c r="C29" s="135"/>
      <c r="D29" s="136"/>
      <c r="E29" s="142"/>
      <c r="F29" s="7"/>
      <c r="G29" s="7"/>
      <c r="H29" s="143"/>
      <c r="I29" s="7"/>
      <c r="J29" s="7"/>
      <c r="K29" s="7"/>
      <c r="L29" s="7"/>
      <c r="M29" s="7"/>
      <c r="P29" s="7"/>
      <c r="Q29" s="7"/>
      <c r="R29" s="143"/>
      <c r="S29" s="7"/>
      <c r="T29" s="7"/>
      <c r="U29" s="7"/>
      <c r="V29" s="7"/>
      <c r="W29" s="7"/>
    </row>
    <row r="30" spans="1:24" ht="15" customHeight="1" x14ac:dyDescent="0.25">
      <c r="A30" s="3"/>
      <c r="B30" s="135"/>
      <c r="C30" s="135"/>
      <c r="D30" s="136"/>
      <c r="E30" s="142"/>
      <c r="I30" s="610" t="s">
        <v>6</v>
      </c>
      <c r="J30" s="610"/>
      <c r="K30" s="610"/>
      <c r="S30" s="610" t="s">
        <v>6</v>
      </c>
      <c r="T30" s="610"/>
      <c r="U30" s="610"/>
    </row>
    <row r="31" spans="1:24" ht="22.5" customHeight="1" x14ac:dyDescent="0.25">
      <c r="A31" s="3"/>
      <c r="B31" s="135"/>
      <c r="C31" s="135"/>
      <c r="D31" s="136"/>
      <c r="E31" s="142"/>
      <c r="I31" s="304" t="s">
        <v>1098</v>
      </c>
      <c r="J31" s="153" t="s">
        <v>1507</v>
      </c>
      <c r="K31" s="152" t="s">
        <v>1690</v>
      </c>
      <c r="S31" s="149" t="s">
        <v>1098</v>
      </c>
      <c r="T31" s="150" t="s">
        <v>1507</v>
      </c>
      <c r="U31" s="152" t="s">
        <v>1690</v>
      </c>
    </row>
    <row r="32" spans="1:24" ht="40.5" customHeight="1" x14ac:dyDescent="0.25">
      <c r="B32" s="135"/>
      <c r="C32" s="135"/>
      <c r="D32" s="136"/>
      <c r="F32" s="604" t="s">
        <v>5</v>
      </c>
      <c r="G32" s="157" t="s">
        <v>1617</v>
      </c>
      <c r="H32" s="303">
        <v>5</v>
      </c>
      <c r="I32" s="305" t="str">
        <f>concatenateif('2. ANALISIS DEL RIESGO'!$AG$17:$AG$28,DATOS!BD26,'2. ANALISIS DEL RIESGO'!$N$17:$N$28,", ")</f>
        <v/>
      </c>
      <c r="J32" s="306" t="str">
        <f>concatenateif('2. ANALISIS DEL RIESGO'!$AG$17:$AG$28,DATOS!BE26,'2. ANALISIS DEL RIESGO'!$N$17:$N$28,", ")</f>
        <v/>
      </c>
      <c r="K32" s="307" t="str">
        <f>concatenateif('2. ANALISIS DEL RIESGO'!$AG$17:$AG$28,DATOS!BF26,'2. ANALISIS DEL RIESGO'!$N$17:$N$28,", ")</f>
        <v/>
      </c>
      <c r="P32" s="604" t="s">
        <v>5</v>
      </c>
      <c r="Q32" s="157" t="s">
        <v>1617</v>
      </c>
      <c r="R32" s="296">
        <v>5</v>
      </c>
      <c r="S32" s="305" t="str">
        <f>concatenateif('2. ANALISIS DEL RIESGO'!$AY$17:$AY$28,DATOS!BD26,'2. ANALISIS DEL RIESGO'!$N$17:$N$28,", ")</f>
        <v/>
      </c>
      <c r="T32" s="306" t="str">
        <f>concatenateif('2. ANALISIS DEL RIESGO'!$AY$17:$AY$28,DATOS!BE26,'2. ANALISIS DEL RIESGO'!$N$17:$N$28,", ")</f>
        <v/>
      </c>
      <c r="U32" s="307" t="str">
        <f>concatenateif('2. ANALISIS DEL RIESGO'!$AY$17:$AY$28,DATOS!BF26,'2. ANALISIS DEL RIESGO'!$N$17:$N$28,", ")</f>
        <v/>
      </c>
    </row>
    <row r="33" spans="2:33" ht="40.5" customHeight="1" x14ac:dyDescent="0.25">
      <c r="B33" s="135"/>
      <c r="C33" s="135"/>
      <c r="D33" s="136"/>
      <c r="F33" s="605"/>
      <c r="G33" s="154" t="s">
        <v>1099</v>
      </c>
      <c r="H33" s="303">
        <v>4</v>
      </c>
      <c r="I33" s="308" t="str">
        <f>concatenateif('2. ANALISIS DEL RIESGO'!$AG$17:$AG$28,DATOS!BD27,'2. ANALISIS DEL RIESGO'!$N$17:$N$28,", ")</f>
        <v/>
      </c>
      <c r="J33" s="52" t="str">
        <f>concatenateif('2. ANALISIS DEL RIESGO'!$AG$17:$AG$28,DATOS!BE27,'2. ANALISIS DEL RIESGO'!$N$17:$N$28,", ")</f>
        <v>PR1+</v>
      </c>
      <c r="K33" s="54" t="str">
        <f>concatenateif('2. ANALISIS DEL RIESGO'!$AG$17:$AG$28,DATOS!BF27,'2. ANALISIS DEL RIESGO'!$N$17:$N$28,", ")</f>
        <v/>
      </c>
      <c r="P33" s="605"/>
      <c r="Q33" s="154" t="s">
        <v>1099</v>
      </c>
      <c r="R33" s="296">
        <v>4</v>
      </c>
      <c r="S33" s="308" t="str">
        <f>concatenateif('2. ANALISIS DEL RIESGO'!$AY$17:$AY$28,DATOS!BD27,'2. ANALISIS DEL RIESGO'!$N$17:$N$28,", ")</f>
        <v/>
      </c>
      <c r="T33" s="52" t="str">
        <f>concatenateif('2. ANALISIS DEL RIESGO'!$AY$17:$AY$28,DATOS!BE27,'2. ANALISIS DEL RIESGO'!$N$17:$N$28,", ")</f>
        <v/>
      </c>
      <c r="U33" s="54" t="str">
        <f>concatenateif('2. ANALISIS DEL RIESGO'!$AY$17:$AY$28,DATOS!BF27,'2. ANALISIS DEL RIESGO'!$N$17:$N$28,", ")</f>
        <v/>
      </c>
    </row>
    <row r="34" spans="2:33" ht="40.5" customHeight="1" x14ac:dyDescent="0.25">
      <c r="B34" s="135"/>
      <c r="C34" s="135"/>
      <c r="D34" s="136"/>
      <c r="F34" s="605"/>
      <c r="G34" s="154" t="s">
        <v>1616</v>
      </c>
      <c r="H34" s="303">
        <v>3</v>
      </c>
      <c r="I34" s="308" t="str">
        <f>concatenateif('2. ANALISIS DEL RIESGO'!$AG$17:$AG$28,DATOS!BD28,'2. ANALISIS DEL RIESGO'!$N$17:$N$28,", ")</f>
        <v/>
      </c>
      <c r="J34" s="52" t="str">
        <f>concatenateif('2. ANALISIS DEL RIESGO'!$AG$17:$AG$28,DATOS!BE28,'2. ANALISIS DEL RIESGO'!$N$17:$N$28,", ")</f>
        <v/>
      </c>
      <c r="K34" s="54" t="str">
        <f>concatenateif('2. ANALISIS DEL RIESGO'!$AG$17:$AG$28,DATOS!BF28,'2. ANALISIS DEL RIESGO'!$N$17:$N$28,", ")</f>
        <v/>
      </c>
      <c r="P34" s="605"/>
      <c r="Q34" s="154" t="s">
        <v>1616</v>
      </c>
      <c r="R34" s="296">
        <v>3</v>
      </c>
      <c r="S34" s="308" t="str">
        <f>concatenateif('2. ANALISIS DEL RIESGO'!$AY$17:$AY$28,DATOS!BD28,'2. ANALISIS DEL RIESGO'!$N$17:$N$28,", ")</f>
        <v/>
      </c>
      <c r="T34" s="52" t="str">
        <f>concatenateif('2. ANALISIS DEL RIESGO'!$AY$17:$AY$28,DATOS!BE28,'2. ANALISIS DEL RIESGO'!$N$17:$N$28,", ")</f>
        <v/>
      </c>
      <c r="U34" s="54" t="str">
        <f>concatenateif('2. ANALISIS DEL RIESGO'!$AY$17:$AY$28,DATOS!BF28,'2. ANALISIS DEL RIESGO'!$N$17:$N$28,", ")</f>
        <v/>
      </c>
    </row>
    <row r="35" spans="2:33" ht="40.5" customHeight="1" x14ac:dyDescent="0.25">
      <c r="B35" s="135"/>
      <c r="C35" s="135"/>
      <c r="D35" s="136"/>
      <c r="F35" s="605"/>
      <c r="G35" s="154" t="s">
        <v>1095</v>
      </c>
      <c r="H35" s="303">
        <v>2</v>
      </c>
      <c r="I35" s="309" t="str">
        <f>concatenateif('2. ANALISIS DEL RIESGO'!$AG$17:$AG$28,DATOS!BD29,'2. ANALISIS DEL RIESGO'!$N$17:$N$28,", ")</f>
        <v/>
      </c>
      <c r="J35" s="51" t="str">
        <f>concatenateif('2. ANALISIS DEL RIESGO'!$AG$17:$AG$28,DATOS!BE29,'2. ANALISIS DEL RIESGO'!$N$17:$N$28,", ")</f>
        <v>PR4+, PR5+</v>
      </c>
      <c r="K35" s="53" t="str">
        <f>concatenateif('2. ANALISIS DEL RIESGO'!$AG$17:$AG$28,DATOS!BF29,'2. ANALISIS DEL RIESGO'!$N$17:$N$28,", ")</f>
        <v/>
      </c>
      <c r="P35" s="605"/>
      <c r="Q35" s="154" t="s">
        <v>1095</v>
      </c>
      <c r="R35" s="296">
        <v>2</v>
      </c>
      <c r="S35" s="309" t="str">
        <f>concatenateif('2. ANALISIS DEL RIESGO'!$AY$17:$AY$28,DATOS!BD29,'2. ANALISIS DEL RIESGO'!$N$17:$N$28,", ")</f>
        <v/>
      </c>
      <c r="T35" s="51" t="str">
        <f>concatenateif('2. ANALISIS DEL RIESGO'!$AY$17:$AY$28,DATOS!BE29,'2. ANALISIS DEL RIESGO'!$N$17:$N$28,", ")</f>
        <v>PR1+</v>
      </c>
      <c r="U35" s="53" t="str">
        <f>concatenateif('2. ANALISIS DEL RIESGO'!$AY$17:$AY$28,DATOS!BF29,'2. ANALISIS DEL RIESGO'!$N$17:$N$28,", ")</f>
        <v/>
      </c>
    </row>
    <row r="36" spans="2:33" ht="40.5" customHeight="1" x14ac:dyDescent="0.25">
      <c r="B36" s="135"/>
      <c r="C36" s="135"/>
      <c r="D36" s="136"/>
      <c r="F36" s="606"/>
      <c r="G36" s="164" t="s">
        <v>1615</v>
      </c>
      <c r="H36" s="303">
        <v>1</v>
      </c>
      <c r="I36" s="310" t="str">
        <f>concatenateif('2. ANALISIS DEL RIESGO'!$AG$17:$AG$28,DATOS!BD30,'2. ANALISIS DEL RIESGO'!$N$17:$N$28,", ")</f>
        <v/>
      </c>
      <c r="J36" s="311" t="str">
        <f>concatenateif('2. ANALISIS DEL RIESGO'!$AG$17:$AG$28,DATOS!BE30,'2. ANALISIS DEL RIESGO'!$N$17:$N$28,", ")</f>
        <v/>
      </c>
      <c r="K36" s="312" t="str">
        <f>concatenateif('2. ANALISIS DEL RIESGO'!$AG$17:$AG$28,DATOS!BF30,'2. ANALISIS DEL RIESGO'!$N$17:$N$28,", ")</f>
        <v/>
      </c>
      <c r="P36" s="606"/>
      <c r="Q36" s="164" t="s">
        <v>1615</v>
      </c>
      <c r="R36" s="296">
        <v>1</v>
      </c>
      <c r="S36" s="310" t="str">
        <f>concatenateif('2. ANALISIS DEL RIESGO'!$AY$17:$AY$28,DATOS!BD30,'2. ANALISIS DEL RIESGO'!$N$17:$N$28,", ")</f>
        <v/>
      </c>
      <c r="T36" s="311" t="str">
        <f>concatenateif('2. ANALISIS DEL RIESGO'!$AY$17:$AY$28,DATOS!BE30,'2. ANALISIS DEL RIESGO'!$N$17:$N$28,", ")</f>
        <v>PR4+, PR5+</v>
      </c>
      <c r="U36" s="312" t="str">
        <f>concatenateif('2. ANALISIS DEL RIESGO'!$AY$17:$AY$28,DATOS!BF30,'2. ANALISIS DEL RIESGO'!$N$17:$N$28,", ")</f>
        <v/>
      </c>
    </row>
    <row r="37" spans="2:33" x14ac:dyDescent="0.25">
      <c r="B37" s="135"/>
      <c r="C37" s="135"/>
      <c r="D37" s="136"/>
      <c r="F37" s="15"/>
      <c r="G37" s="70"/>
      <c r="H37" s="14"/>
      <c r="I37" s="15"/>
      <c r="J37" s="15"/>
      <c r="K37" s="15"/>
    </row>
    <row r="38" spans="2:33" s="246" customFormat="1" ht="34.5" customHeight="1" x14ac:dyDescent="0.25">
      <c r="B38" s="611" t="s">
        <v>1696</v>
      </c>
      <c r="C38" s="612"/>
      <c r="D38" s="612"/>
      <c r="E38" s="612"/>
      <c r="F38" s="612"/>
      <c r="G38" s="612"/>
      <c r="H38" s="612"/>
      <c r="I38" s="612"/>
      <c r="J38" s="612"/>
      <c r="K38" s="612"/>
      <c r="L38" s="612"/>
      <c r="M38" s="612"/>
      <c r="N38" s="612"/>
      <c r="O38" s="612"/>
      <c r="P38" s="612"/>
      <c r="Q38" s="612"/>
      <c r="R38" s="612"/>
      <c r="S38" s="612"/>
      <c r="T38" s="612"/>
      <c r="U38" s="612"/>
      <c r="V38" s="265"/>
      <c r="W38" s="265"/>
      <c r="X38" s="265"/>
      <c r="Y38" s="265"/>
      <c r="Z38" s="90"/>
      <c r="AA38" s="90"/>
      <c r="AB38" s="265"/>
      <c r="AC38" s="248"/>
      <c r="AD38" s="249"/>
      <c r="AE38" s="248"/>
      <c r="AF38" s="248"/>
      <c r="AG38" s="248"/>
    </row>
    <row r="39" spans="2:33" x14ac:dyDescent="0.25">
      <c r="B39" s="135"/>
      <c r="C39" s="135"/>
      <c r="D39" s="136"/>
      <c r="F39" s="15"/>
      <c r="G39" s="42"/>
      <c r="H39" s="14"/>
    </row>
    <row r="40" spans="2:33" x14ac:dyDescent="0.25">
      <c r="B40" s="135"/>
      <c r="C40" s="135"/>
      <c r="D40" s="136"/>
    </row>
    <row r="41" spans="2:33" x14ac:dyDescent="0.25">
      <c r="B41" s="135"/>
      <c r="C41" s="135"/>
      <c r="D41" s="136"/>
    </row>
    <row r="42" spans="2:33" x14ac:dyDescent="0.25">
      <c r="B42" s="135"/>
      <c r="C42" s="135"/>
      <c r="D42" s="136"/>
    </row>
    <row r="43" spans="2:33" x14ac:dyDescent="0.25">
      <c r="B43" s="135"/>
      <c r="C43" s="135"/>
      <c r="D43" s="136"/>
    </row>
    <row r="44" spans="2:33" x14ac:dyDescent="0.25">
      <c r="B44" s="135"/>
      <c r="C44" s="135"/>
      <c r="D44" s="136"/>
    </row>
    <row r="45" spans="2:33" x14ac:dyDescent="0.25">
      <c r="B45" s="135"/>
      <c r="C45" s="135"/>
      <c r="D45" s="136"/>
    </row>
    <row r="46" spans="2:33" x14ac:dyDescent="0.25">
      <c r="B46" s="135"/>
      <c r="C46" s="135"/>
      <c r="D46" s="136"/>
    </row>
    <row r="47" spans="2:33" x14ac:dyDescent="0.25">
      <c r="B47" s="135"/>
      <c r="C47" s="135"/>
      <c r="D47" s="136"/>
    </row>
    <row r="48" spans="2:33" x14ac:dyDescent="0.25">
      <c r="B48" s="135"/>
      <c r="C48" s="135"/>
      <c r="D48" s="136"/>
    </row>
    <row r="49" spans="2:4" x14ac:dyDescent="0.25">
      <c r="B49" s="135"/>
      <c r="C49" s="135"/>
      <c r="D49" s="136"/>
    </row>
    <row r="50" spans="2:4" x14ac:dyDescent="0.25">
      <c r="B50" s="135"/>
      <c r="C50" s="135"/>
      <c r="D50" s="136"/>
    </row>
    <row r="51" spans="2:4" x14ac:dyDescent="0.25">
      <c r="B51" s="135"/>
      <c r="C51" s="135"/>
      <c r="D51" s="136"/>
    </row>
    <row r="52" spans="2:4" x14ac:dyDescent="0.25">
      <c r="B52" s="135"/>
      <c r="C52" s="135"/>
      <c r="D52" s="136"/>
    </row>
    <row r="53" spans="2:4" x14ac:dyDescent="0.25">
      <c r="B53" s="135"/>
      <c r="C53" s="135"/>
      <c r="D53" s="136"/>
    </row>
    <row r="54" spans="2:4" x14ac:dyDescent="0.25">
      <c r="B54" s="135"/>
      <c r="C54" s="135"/>
      <c r="D54" s="136"/>
    </row>
    <row r="55" spans="2:4" x14ac:dyDescent="0.25">
      <c r="B55" s="135"/>
      <c r="C55" s="135"/>
      <c r="D55" s="136"/>
    </row>
    <row r="56" spans="2:4" x14ac:dyDescent="0.25">
      <c r="B56" s="135"/>
      <c r="C56" s="135"/>
      <c r="D56" s="136"/>
    </row>
    <row r="57" spans="2:4" x14ac:dyDescent="0.25">
      <c r="B57" s="135"/>
      <c r="C57" s="135"/>
      <c r="D57" s="136"/>
    </row>
    <row r="58" spans="2:4" x14ac:dyDescent="0.25">
      <c r="B58" s="135"/>
      <c r="C58" s="135"/>
      <c r="D58" s="136"/>
    </row>
    <row r="59" spans="2:4" x14ac:dyDescent="0.25">
      <c r="B59" s="135"/>
      <c r="C59" s="135"/>
      <c r="D59" s="136"/>
    </row>
    <row r="60" spans="2:4" x14ac:dyDescent="0.25">
      <c r="B60" s="135"/>
      <c r="C60" s="135"/>
      <c r="D60" s="136"/>
    </row>
    <row r="61" spans="2:4" x14ac:dyDescent="0.25">
      <c r="B61" s="135"/>
      <c r="C61" s="135"/>
      <c r="D61" s="136"/>
    </row>
    <row r="62" spans="2:4" x14ac:dyDescent="0.25">
      <c r="B62" s="135"/>
      <c r="C62" s="135"/>
      <c r="D62" s="136"/>
    </row>
    <row r="63" spans="2:4" x14ac:dyDescent="0.25">
      <c r="B63" s="135"/>
      <c r="C63" s="135"/>
      <c r="D63" s="136"/>
    </row>
    <row r="64" spans="2:4" x14ac:dyDescent="0.25">
      <c r="B64" s="135"/>
      <c r="C64" s="135"/>
      <c r="D64" s="136"/>
    </row>
    <row r="65" spans="2:4" x14ac:dyDescent="0.25">
      <c r="B65" s="135"/>
      <c r="C65" s="135"/>
      <c r="D65" s="136"/>
    </row>
    <row r="66" spans="2:4" x14ac:dyDescent="0.25">
      <c r="B66" s="135"/>
      <c r="C66" s="135"/>
      <c r="D66" s="136"/>
    </row>
    <row r="67" spans="2:4" x14ac:dyDescent="0.25">
      <c r="B67" s="135"/>
      <c r="C67" s="135"/>
      <c r="D67" s="136"/>
    </row>
    <row r="68" spans="2:4" x14ac:dyDescent="0.25">
      <c r="B68" s="135"/>
      <c r="C68" s="135"/>
      <c r="D68" s="136"/>
    </row>
    <row r="69" spans="2:4" x14ac:dyDescent="0.25">
      <c r="B69" s="135"/>
      <c r="C69" s="135"/>
      <c r="D69" s="136"/>
    </row>
    <row r="70" spans="2:4" x14ac:dyDescent="0.25">
      <c r="B70" s="135"/>
      <c r="C70" s="135"/>
      <c r="D70" s="136"/>
    </row>
    <row r="71" spans="2:4" x14ac:dyDescent="0.25">
      <c r="B71" s="135"/>
      <c r="C71" s="135"/>
      <c r="D71" s="136"/>
    </row>
    <row r="72" spans="2:4" x14ac:dyDescent="0.25">
      <c r="B72" s="135"/>
      <c r="C72" s="135"/>
      <c r="D72" s="136"/>
    </row>
    <row r="73" spans="2:4" x14ac:dyDescent="0.25">
      <c r="B73" s="135"/>
      <c r="C73" s="135"/>
      <c r="D73" s="136"/>
    </row>
    <row r="109" spans="1:5" x14ac:dyDescent="0.25">
      <c r="B109" s="9"/>
      <c r="C109" s="9"/>
      <c r="D109" s="75"/>
      <c r="E109" s="9"/>
    </row>
    <row r="110" spans="1:5" x14ac:dyDescent="0.25">
      <c r="A110" s="9"/>
      <c r="B110" s="9"/>
      <c r="C110" s="9"/>
      <c r="D110" s="75"/>
      <c r="E110" s="9"/>
    </row>
    <row r="111" spans="1:5" x14ac:dyDescent="0.25">
      <c r="A111" s="9"/>
      <c r="B111" s="9"/>
      <c r="C111" s="9"/>
      <c r="D111" s="75"/>
      <c r="E111" s="9"/>
    </row>
    <row r="112" spans="1:5" x14ac:dyDescent="0.25">
      <c r="A112" s="9"/>
      <c r="B112" s="9"/>
      <c r="C112" s="9"/>
      <c r="D112" s="75"/>
      <c r="E112" s="9"/>
    </row>
    <row r="113" spans="1:5" x14ac:dyDescent="0.25">
      <c r="A113" s="9"/>
      <c r="B113" s="9"/>
      <c r="C113" s="9"/>
      <c r="D113" s="75"/>
      <c r="E113" s="9"/>
    </row>
    <row r="114" spans="1:5" x14ac:dyDescent="0.25">
      <c r="A114" s="9"/>
      <c r="B114" s="9"/>
      <c r="C114" s="9"/>
      <c r="D114" s="75"/>
      <c r="E114" s="9"/>
    </row>
    <row r="115" spans="1:5" x14ac:dyDescent="0.25">
      <c r="A115" s="9"/>
      <c r="B115" s="9"/>
      <c r="C115" s="9"/>
      <c r="D115" s="75"/>
      <c r="E115" s="9"/>
    </row>
    <row r="116" spans="1:5" x14ac:dyDescent="0.25">
      <c r="A116" s="9"/>
      <c r="B116" s="9"/>
      <c r="C116" s="9"/>
      <c r="D116" s="75"/>
      <c r="E116" s="9"/>
    </row>
    <row r="117" spans="1:5" x14ac:dyDescent="0.25">
      <c r="A117" s="9"/>
      <c r="B117" s="9"/>
      <c r="C117" s="9"/>
      <c r="D117" s="75"/>
      <c r="E117" s="9"/>
    </row>
    <row r="118" spans="1:5" x14ac:dyDescent="0.25">
      <c r="A118" s="9"/>
      <c r="B118" s="9"/>
      <c r="C118" s="9"/>
      <c r="D118" s="75"/>
      <c r="E118" s="9"/>
    </row>
    <row r="119" spans="1:5" x14ac:dyDescent="0.25">
      <c r="A119" s="9"/>
      <c r="B119" s="9"/>
      <c r="C119" s="9"/>
      <c r="D119" s="75"/>
      <c r="E119" s="9"/>
    </row>
    <row r="120" spans="1:5" x14ac:dyDescent="0.25">
      <c r="A120" s="9"/>
      <c r="B120" s="9"/>
      <c r="C120" s="9"/>
      <c r="D120" s="75"/>
      <c r="E120" s="9"/>
    </row>
    <row r="121" spans="1:5" x14ac:dyDescent="0.25">
      <c r="A121" s="9"/>
      <c r="B121" s="9"/>
      <c r="C121" s="9"/>
      <c r="D121" s="75"/>
      <c r="E121" s="9"/>
    </row>
    <row r="122" spans="1:5" x14ac:dyDescent="0.25">
      <c r="A122" s="9"/>
      <c r="B122" s="9"/>
      <c r="C122" s="9"/>
      <c r="D122" s="75"/>
      <c r="E122" s="9"/>
    </row>
    <row r="123" spans="1:5" x14ac:dyDescent="0.25">
      <c r="A123" s="9"/>
      <c r="B123" s="9"/>
      <c r="C123" s="9"/>
      <c r="D123" s="75"/>
      <c r="E123" s="9"/>
    </row>
    <row r="124" spans="1:5" x14ac:dyDescent="0.25">
      <c r="A124" s="9"/>
      <c r="B124" s="9"/>
      <c r="C124" s="9"/>
      <c r="D124" s="75"/>
      <c r="E124" s="9"/>
    </row>
    <row r="125" spans="1:5" x14ac:dyDescent="0.25">
      <c r="A125" s="9"/>
      <c r="B125" s="9"/>
      <c r="C125" s="9"/>
      <c r="D125" s="75"/>
      <c r="E125" s="9"/>
    </row>
    <row r="126" spans="1:5" x14ac:dyDescent="0.25">
      <c r="A126" s="9"/>
      <c r="B126" s="9"/>
      <c r="C126" s="9"/>
      <c r="D126" s="75"/>
      <c r="E126" s="9"/>
    </row>
    <row r="127" spans="1:5" x14ac:dyDescent="0.25">
      <c r="A127" s="9"/>
      <c r="B127" s="9"/>
      <c r="C127" s="9"/>
      <c r="D127" s="75"/>
      <c r="E127" s="9"/>
    </row>
    <row r="128" spans="1:5" x14ac:dyDescent="0.25">
      <c r="A128" s="9"/>
      <c r="B128" s="9"/>
      <c r="C128" s="9"/>
      <c r="D128" s="75"/>
      <c r="E128" s="9"/>
    </row>
    <row r="129" spans="1:5" x14ac:dyDescent="0.25">
      <c r="A129" s="9"/>
      <c r="B129" s="9"/>
      <c r="C129" s="9"/>
      <c r="D129" s="75"/>
      <c r="E129" s="9"/>
    </row>
    <row r="130" spans="1:5" x14ac:dyDescent="0.25">
      <c r="A130" s="9"/>
      <c r="B130" s="9"/>
      <c r="C130" s="9"/>
      <c r="D130" s="75"/>
      <c r="E130" s="9"/>
    </row>
    <row r="131" spans="1:5" x14ac:dyDescent="0.25">
      <c r="A131" s="9"/>
      <c r="B131" s="9"/>
      <c r="C131" s="9"/>
      <c r="D131" s="75"/>
      <c r="E131" s="9"/>
    </row>
    <row r="132" spans="1:5" x14ac:dyDescent="0.25">
      <c r="A132" s="9"/>
      <c r="B132" s="9"/>
      <c r="C132" s="9"/>
      <c r="D132" s="75"/>
      <c r="E132" s="9"/>
    </row>
    <row r="133" spans="1:5" x14ac:dyDescent="0.25">
      <c r="A133" s="9"/>
      <c r="B133" s="9"/>
      <c r="C133" s="9"/>
      <c r="D133" s="75"/>
      <c r="E133" s="9"/>
    </row>
    <row r="134" spans="1:5" x14ac:dyDescent="0.25">
      <c r="A134" s="9"/>
      <c r="B134" s="9"/>
      <c r="C134" s="9"/>
      <c r="D134" s="75"/>
      <c r="E134" s="9"/>
    </row>
    <row r="135" spans="1:5" x14ac:dyDescent="0.25">
      <c r="A135" s="9"/>
      <c r="B135" s="9"/>
      <c r="C135" s="9"/>
      <c r="D135" s="75"/>
      <c r="E135" s="9"/>
    </row>
    <row r="136" spans="1:5" x14ac:dyDescent="0.25">
      <c r="A136" s="9"/>
      <c r="B136" s="9"/>
      <c r="C136" s="9"/>
      <c r="D136" s="75"/>
      <c r="E136" s="9"/>
    </row>
    <row r="137" spans="1:5" x14ac:dyDescent="0.25">
      <c r="A137" s="9"/>
      <c r="B137" s="9"/>
      <c r="C137" s="9"/>
      <c r="D137" s="75"/>
      <c r="E137" s="9"/>
    </row>
    <row r="138" spans="1:5" x14ac:dyDescent="0.25">
      <c r="A138" s="9"/>
      <c r="B138" s="9"/>
      <c r="C138" s="9"/>
      <c r="D138" s="75"/>
      <c r="E138" s="9"/>
    </row>
    <row r="139" spans="1:5" x14ac:dyDescent="0.25">
      <c r="A139" s="9"/>
      <c r="B139" s="9"/>
      <c r="C139" s="9"/>
      <c r="D139" s="75"/>
      <c r="E139" s="9"/>
    </row>
    <row r="140" spans="1:5" x14ac:dyDescent="0.25">
      <c r="A140" s="9"/>
      <c r="B140" s="9"/>
      <c r="C140" s="9"/>
      <c r="D140" s="75"/>
      <c r="E140" s="9"/>
    </row>
    <row r="141" spans="1:5" x14ac:dyDescent="0.25">
      <c r="A141" s="9"/>
      <c r="B141" s="9"/>
      <c r="C141" s="9"/>
      <c r="D141" s="75"/>
      <c r="E141" s="9"/>
    </row>
    <row r="142" spans="1:5" x14ac:dyDescent="0.25">
      <c r="A142" s="9"/>
      <c r="B142" s="9"/>
      <c r="C142" s="9"/>
      <c r="D142" s="75"/>
      <c r="E142" s="9"/>
    </row>
    <row r="143" spans="1:5" x14ac:dyDescent="0.25">
      <c r="A143" s="9"/>
      <c r="B143" s="9"/>
      <c r="C143" s="9"/>
      <c r="D143" s="75"/>
      <c r="E143" s="9"/>
    </row>
    <row r="144" spans="1:5" x14ac:dyDescent="0.25">
      <c r="A144" s="9"/>
      <c r="B144" s="9"/>
      <c r="C144" s="9"/>
      <c r="D144" s="75"/>
      <c r="E144" s="9"/>
    </row>
    <row r="145" spans="1:5" x14ac:dyDescent="0.25">
      <c r="A145" s="9"/>
      <c r="B145" s="9"/>
      <c r="C145" s="9"/>
      <c r="D145" s="75"/>
      <c r="E145" s="9"/>
    </row>
    <row r="146" spans="1:5" x14ac:dyDescent="0.25">
      <c r="A146" s="9"/>
      <c r="B146" s="9"/>
      <c r="C146" s="9"/>
      <c r="D146" s="75"/>
      <c r="E146" s="9"/>
    </row>
    <row r="147" spans="1:5" x14ac:dyDescent="0.25">
      <c r="A147" s="9"/>
      <c r="B147" s="9"/>
      <c r="C147" s="9"/>
      <c r="D147" s="75"/>
      <c r="E147" s="9"/>
    </row>
    <row r="148" spans="1:5" x14ac:dyDescent="0.25">
      <c r="A148" s="9"/>
      <c r="B148" s="9"/>
      <c r="C148" s="9"/>
      <c r="D148" s="75"/>
      <c r="E148" s="9"/>
    </row>
    <row r="149" spans="1:5" x14ac:dyDescent="0.25">
      <c r="A149" s="9"/>
      <c r="B149" s="9"/>
      <c r="C149" s="9"/>
      <c r="D149" s="75"/>
      <c r="E149" s="9"/>
    </row>
    <row r="150" spans="1:5" x14ac:dyDescent="0.25">
      <c r="A150" s="9"/>
      <c r="B150" s="9"/>
      <c r="C150" s="9"/>
      <c r="D150" s="75"/>
      <c r="E150" s="9"/>
    </row>
    <row r="151" spans="1:5" x14ac:dyDescent="0.25">
      <c r="A151" s="9"/>
      <c r="B151" s="9"/>
      <c r="C151" s="9"/>
      <c r="D151" s="75"/>
      <c r="E151" s="9"/>
    </row>
    <row r="152" spans="1:5" x14ac:dyDescent="0.25">
      <c r="A152" s="9"/>
      <c r="B152" s="9"/>
      <c r="C152" s="9"/>
      <c r="D152" s="75"/>
      <c r="E152" s="9"/>
    </row>
    <row r="153" spans="1:5" x14ac:dyDescent="0.25">
      <c r="A153" s="9"/>
      <c r="B153" s="9"/>
      <c r="C153" s="9"/>
      <c r="D153" s="75"/>
      <c r="E153" s="9"/>
    </row>
    <row r="154" spans="1:5" x14ac:dyDescent="0.25">
      <c r="A154" s="9"/>
      <c r="B154" s="9"/>
      <c r="C154" s="9"/>
      <c r="D154" s="75"/>
      <c r="E154" s="9"/>
    </row>
    <row r="155" spans="1:5" x14ac:dyDescent="0.25">
      <c r="A155" s="9"/>
      <c r="B155" s="9"/>
      <c r="C155" s="9"/>
      <c r="D155" s="75"/>
      <c r="E155" s="9"/>
    </row>
    <row r="156" spans="1:5" x14ac:dyDescent="0.25">
      <c r="A156" s="9"/>
      <c r="B156" s="9"/>
      <c r="C156" s="9"/>
      <c r="D156" s="75"/>
      <c r="E156" s="9"/>
    </row>
    <row r="157" spans="1:5" x14ac:dyDescent="0.25">
      <c r="A157" s="9"/>
      <c r="B157" s="9"/>
      <c r="C157" s="9"/>
      <c r="D157" s="75"/>
      <c r="E157" s="9"/>
    </row>
    <row r="158" spans="1:5" x14ac:dyDescent="0.25">
      <c r="A158" s="9"/>
      <c r="B158" s="9"/>
      <c r="C158" s="9"/>
      <c r="D158" s="75"/>
      <c r="E158" s="9"/>
    </row>
    <row r="159" spans="1:5" x14ac:dyDescent="0.25">
      <c r="A159" s="9"/>
      <c r="B159" s="9"/>
      <c r="C159" s="9"/>
      <c r="D159" s="75"/>
      <c r="E159" s="9"/>
    </row>
    <row r="160" spans="1:5" x14ac:dyDescent="0.25">
      <c r="A160" s="9"/>
      <c r="B160" s="9"/>
      <c r="C160" s="9"/>
      <c r="D160" s="75"/>
      <c r="E160" s="9"/>
    </row>
    <row r="161" spans="1:5" x14ac:dyDescent="0.25">
      <c r="A161" s="9"/>
      <c r="B161" s="9"/>
      <c r="C161" s="9"/>
      <c r="D161" s="75"/>
      <c r="E161" s="9"/>
    </row>
    <row r="162" spans="1:5" x14ac:dyDescent="0.25">
      <c r="A162" s="9"/>
      <c r="B162" s="9"/>
      <c r="C162" s="9"/>
      <c r="D162" s="75"/>
      <c r="E162" s="9"/>
    </row>
    <row r="163" spans="1:5" x14ac:dyDescent="0.25">
      <c r="A163" s="9"/>
      <c r="B163" s="9"/>
      <c r="C163" s="9"/>
      <c r="D163" s="75"/>
      <c r="E163" s="9"/>
    </row>
    <row r="164" spans="1:5" x14ac:dyDescent="0.25">
      <c r="A164" s="9"/>
      <c r="B164" s="9"/>
      <c r="C164" s="9"/>
      <c r="D164" s="75"/>
      <c r="E164" s="9"/>
    </row>
    <row r="165" spans="1:5" x14ac:dyDescent="0.25">
      <c r="A165" s="9"/>
      <c r="B165" s="9"/>
      <c r="C165" s="9"/>
      <c r="D165" s="75"/>
      <c r="E165" s="9"/>
    </row>
    <row r="166" spans="1:5" x14ac:dyDescent="0.25">
      <c r="A166" s="9"/>
      <c r="B166" s="9"/>
      <c r="C166" s="9"/>
      <c r="D166" s="75"/>
      <c r="E166" s="9"/>
    </row>
    <row r="167" spans="1:5" x14ac:dyDescent="0.25">
      <c r="A167" s="9"/>
      <c r="B167" s="9"/>
      <c r="C167" s="9"/>
      <c r="D167" s="75"/>
      <c r="E167" s="9"/>
    </row>
    <row r="168" spans="1:5" x14ac:dyDescent="0.25">
      <c r="A168" s="9"/>
      <c r="B168" s="9"/>
      <c r="C168" s="9"/>
      <c r="D168" s="75"/>
      <c r="E168" s="9"/>
    </row>
    <row r="169" spans="1:5" x14ac:dyDescent="0.25">
      <c r="A169" s="9"/>
      <c r="B169" s="9"/>
      <c r="C169" s="9"/>
      <c r="D169" s="75"/>
      <c r="E169" s="9"/>
    </row>
    <row r="170" spans="1:5" x14ac:dyDescent="0.25">
      <c r="A170" s="9"/>
      <c r="B170" s="9"/>
      <c r="C170" s="9"/>
      <c r="D170" s="75"/>
      <c r="E170" s="9"/>
    </row>
    <row r="171" spans="1:5" x14ac:dyDescent="0.25">
      <c r="A171" s="9"/>
      <c r="B171" s="9"/>
      <c r="C171" s="9"/>
      <c r="D171" s="75"/>
      <c r="E171" s="9"/>
    </row>
    <row r="172" spans="1:5" x14ac:dyDescent="0.25">
      <c r="A172" s="9"/>
      <c r="B172" s="9"/>
      <c r="C172" s="9"/>
      <c r="D172" s="75"/>
      <c r="E172" s="9"/>
    </row>
    <row r="173" spans="1:5" x14ac:dyDescent="0.25">
      <c r="A173" s="9"/>
      <c r="B173" s="9"/>
      <c r="C173" s="9"/>
      <c r="D173" s="75"/>
      <c r="E173" s="9"/>
    </row>
    <row r="174" spans="1:5" x14ac:dyDescent="0.25">
      <c r="A174" s="9"/>
      <c r="B174" s="9"/>
      <c r="C174" s="9"/>
      <c r="D174" s="75"/>
      <c r="E174" s="9"/>
    </row>
    <row r="175" spans="1:5" x14ac:dyDescent="0.25">
      <c r="A175" s="9"/>
      <c r="B175" s="9"/>
      <c r="C175" s="9"/>
      <c r="D175" s="75"/>
      <c r="E175" s="9"/>
    </row>
    <row r="176" spans="1:5" x14ac:dyDescent="0.25">
      <c r="A176" s="9"/>
      <c r="B176" s="9"/>
      <c r="C176" s="9"/>
      <c r="D176" s="75"/>
      <c r="E176" s="9"/>
    </row>
    <row r="177" spans="1:5" x14ac:dyDescent="0.25">
      <c r="A177" s="9"/>
      <c r="B177" s="9"/>
      <c r="C177" s="9"/>
      <c r="D177" s="75"/>
      <c r="E177" s="9"/>
    </row>
    <row r="178" spans="1:5" x14ac:dyDescent="0.25">
      <c r="A178" s="9"/>
      <c r="B178" s="9"/>
      <c r="C178" s="9"/>
      <c r="D178" s="75"/>
      <c r="E178" s="9"/>
    </row>
    <row r="179" spans="1:5" x14ac:dyDescent="0.25">
      <c r="A179" s="9"/>
      <c r="B179" s="9"/>
      <c r="C179" s="9"/>
      <c r="D179" s="75"/>
      <c r="E179" s="9"/>
    </row>
    <row r="180" spans="1:5" x14ac:dyDescent="0.25">
      <c r="A180" s="9"/>
      <c r="B180" s="9"/>
      <c r="C180" s="9"/>
      <c r="D180" s="75"/>
      <c r="E180" s="9"/>
    </row>
    <row r="181" spans="1:5" x14ac:dyDescent="0.25">
      <c r="A181" s="9"/>
      <c r="B181" s="9"/>
      <c r="C181" s="9"/>
      <c r="D181" s="75"/>
      <c r="E181" s="9"/>
    </row>
    <row r="182" spans="1:5" x14ac:dyDescent="0.25">
      <c r="A182" s="9"/>
      <c r="B182" s="9"/>
      <c r="C182" s="9"/>
      <c r="D182" s="75"/>
      <c r="E182" s="9"/>
    </row>
    <row r="183" spans="1:5" x14ac:dyDescent="0.25">
      <c r="A183" s="9"/>
      <c r="B183" s="9"/>
      <c r="C183" s="9"/>
      <c r="D183" s="75"/>
      <c r="E183" s="9"/>
    </row>
    <row r="184" spans="1:5" x14ac:dyDescent="0.25">
      <c r="A184" s="9"/>
      <c r="B184" s="9"/>
      <c r="C184" s="9"/>
      <c r="D184" s="75"/>
      <c r="E184" s="9"/>
    </row>
    <row r="185" spans="1:5" x14ac:dyDescent="0.25">
      <c r="A185" s="9"/>
      <c r="B185" s="9"/>
      <c r="C185" s="9"/>
      <c r="D185" s="75"/>
      <c r="E185" s="9"/>
    </row>
    <row r="186" spans="1:5" x14ac:dyDescent="0.25">
      <c r="A186" s="9"/>
      <c r="B186" s="9"/>
      <c r="C186" s="9"/>
      <c r="D186" s="75"/>
      <c r="E186" s="9"/>
    </row>
    <row r="187" spans="1:5" x14ac:dyDescent="0.25">
      <c r="A187" s="9"/>
      <c r="B187" s="9"/>
      <c r="C187" s="9"/>
      <c r="D187" s="75"/>
      <c r="E187" s="9"/>
    </row>
    <row r="188" spans="1:5" x14ac:dyDescent="0.25">
      <c r="A188" s="9"/>
      <c r="B188" s="9"/>
      <c r="C188" s="9"/>
      <c r="D188" s="75"/>
      <c r="E188" s="9"/>
    </row>
    <row r="189" spans="1:5" x14ac:dyDescent="0.25">
      <c r="A189" s="9"/>
      <c r="B189" s="9"/>
      <c r="C189" s="9"/>
      <c r="D189" s="75"/>
      <c r="E189" s="9"/>
    </row>
    <row r="190" spans="1:5" x14ac:dyDescent="0.25">
      <c r="A190" s="9"/>
      <c r="B190" s="9"/>
      <c r="C190" s="9"/>
      <c r="D190" s="75"/>
      <c r="E190" s="9"/>
    </row>
    <row r="191" spans="1:5" x14ac:dyDescent="0.25">
      <c r="A191" s="9"/>
      <c r="B191" s="9"/>
      <c r="C191" s="9"/>
      <c r="D191" s="75"/>
      <c r="E191" s="9"/>
    </row>
    <row r="192" spans="1:5" x14ac:dyDescent="0.25">
      <c r="A192" s="9"/>
      <c r="B192" s="9"/>
      <c r="C192" s="9"/>
      <c r="D192" s="75"/>
      <c r="E192" s="9"/>
    </row>
    <row r="193" spans="1:5" x14ac:dyDescent="0.25">
      <c r="A193" s="9"/>
      <c r="B193" s="9"/>
      <c r="C193" s="9"/>
      <c r="D193" s="75"/>
      <c r="E193" s="9"/>
    </row>
    <row r="194" spans="1:5" x14ac:dyDescent="0.25">
      <c r="A194" s="9"/>
      <c r="B194" s="9"/>
      <c r="C194" s="9"/>
      <c r="D194" s="75"/>
      <c r="E194" s="9"/>
    </row>
    <row r="195" spans="1:5" x14ac:dyDescent="0.25">
      <c r="A195" s="9"/>
      <c r="B195" s="9"/>
      <c r="C195" s="9"/>
      <c r="D195" s="75"/>
      <c r="E195" s="9"/>
    </row>
    <row r="196" spans="1:5" x14ac:dyDescent="0.25">
      <c r="A196" s="9"/>
      <c r="B196" s="9"/>
      <c r="C196" s="9"/>
      <c r="D196" s="75"/>
      <c r="E196" s="9"/>
    </row>
    <row r="197" spans="1:5" x14ac:dyDescent="0.25">
      <c r="A197" s="9"/>
      <c r="B197" s="9"/>
      <c r="C197" s="9"/>
      <c r="D197" s="75"/>
      <c r="E197" s="9"/>
    </row>
    <row r="198" spans="1:5" x14ac:dyDescent="0.25">
      <c r="A198" s="9"/>
      <c r="B198" s="9"/>
      <c r="C198" s="9"/>
      <c r="D198" s="75"/>
      <c r="E198" s="9"/>
    </row>
    <row r="199" spans="1:5" x14ac:dyDescent="0.25">
      <c r="A199" s="9"/>
      <c r="B199" s="9"/>
      <c r="C199" s="9"/>
      <c r="D199" s="75"/>
      <c r="E199" s="9"/>
    </row>
    <row r="200" spans="1:5" x14ac:dyDescent="0.25">
      <c r="A200" s="9"/>
      <c r="B200" s="9"/>
      <c r="C200" s="9"/>
      <c r="D200" s="75"/>
      <c r="E200" s="9"/>
    </row>
    <row r="201" spans="1:5" x14ac:dyDescent="0.25">
      <c r="A201" s="9"/>
      <c r="B201" s="9"/>
      <c r="C201" s="9"/>
      <c r="D201" s="75"/>
      <c r="E201" s="9"/>
    </row>
    <row r="202" spans="1:5" x14ac:dyDescent="0.25">
      <c r="A202" s="9"/>
      <c r="B202" s="9"/>
      <c r="C202" s="9"/>
      <c r="D202" s="75"/>
      <c r="E202" s="9"/>
    </row>
    <row r="203" spans="1:5" x14ac:dyDescent="0.25">
      <c r="A203" s="9"/>
      <c r="B203" s="9"/>
      <c r="C203" s="9"/>
      <c r="D203" s="75"/>
      <c r="E203" s="9"/>
    </row>
    <row r="204" spans="1:5" x14ac:dyDescent="0.25">
      <c r="A204" s="9"/>
      <c r="B204" s="9"/>
      <c r="C204" s="9"/>
      <c r="D204" s="75"/>
      <c r="E204" s="9"/>
    </row>
    <row r="205" spans="1:5" x14ac:dyDescent="0.25">
      <c r="A205" s="9"/>
      <c r="B205" s="9"/>
      <c r="C205" s="9"/>
      <c r="D205" s="75"/>
      <c r="E205" s="9"/>
    </row>
    <row r="206" spans="1:5" x14ac:dyDescent="0.25">
      <c r="A206" s="9"/>
      <c r="B206" s="9"/>
      <c r="C206" s="9"/>
      <c r="D206" s="75"/>
      <c r="E206" s="9"/>
    </row>
    <row r="207" spans="1:5" x14ac:dyDescent="0.25">
      <c r="A207" s="9"/>
      <c r="B207" s="9"/>
      <c r="C207" s="9"/>
      <c r="D207" s="75"/>
      <c r="E207" s="9"/>
    </row>
    <row r="208" spans="1:5" x14ac:dyDescent="0.25">
      <c r="A208" s="9"/>
      <c r="B208" s="9"/>
      <c r="C208" s="9"/>
      <c r="D208" s="75"/>
      <c r="E208" s="9"/>
    </row>
    <row r="209" spans="1:5" x14ac:dyDescent="0.25">
      <c r="A209" s="9"/>
      <c r="B209" s="9"/>
      <c r="C209" s="9"/>
      <c r="D209" s="75"/>
      <c r="E209" s="9"/>
    </row>
    <row r="210" spans="1:5" x14ac:dyDescent="0.25">
      <c r="A210" s="9"/>
      <c r="B210" s="9"/>
      <c r="C210" s="9"/>
      <c r="D210" s="75"/>
      <c r="E210" s="9"/>
    </row>
    <row r="211" spans="1:5" x14ac:dyDescent="0.25">
      <c r="A211" s="9"/>
      <c r="B211" s="9"/>
      <c r="C211" s="9"/>
      <c r="D211" s="75"/>
      <c r="E211" s="9"/>
    </row>
    <row r="212" spans="1:5" x14ac:dyDescent="0.25">
      <c r="A212" s="9"/>
      <c r="B212" s="9"/>
      <c r="C212" s="9"/>
      <c r="D212" s="75"/>
      <c r="E212" s="9"/>
    </row>
    <row r="213" spans="1:5" x14ac:dyDescent="0.25">
      <c r="A213" s="9"/>
      <c r="B213" s="9"/>
      <c r="C213" s="9"/>
      <c r="D213" s="75"/>
      <c r="E213" s="9"/>
    </row>
    <row r="214" spans="1:5" x14ac:dyDescent="0.25">
      <c r="A214" s="9"/>
      <c r="B214" s="9"/>
      <c r="C214" s="9"/>
      <c r="D214" s="75"/>
      <c r="E214" s="9"/>
    </row>
    <row r="215" spans="1:5" x14ac:dyDescent="0.25">
      <c r="A215" s="9"/>
      <c r="B215" s="9"/>
      <c r="C215" s="9"/>
      <c r="D215" s="75"/>
      <c r="E215" s="9"/>
    </row>
    <row r="216" spans="1:5" x14ac:dyDescent="0.25">
      <c r="A216" s="9"/>
      <c r="B216" s="9"/>
      <c r="C216" s="9"/>
      <c r="D216" s="75"/>
      <c r="E216" s="9"/>
    </row>
    <row r="217" spans="1:5" x14ac:dyDescent="0.25">
      <c r="A217" s="9"/>
      <c r="B217" s="9"/>
      <c r="C217" s="9"/>
      <c r="D217" s="75"/>
      <c r="E217" s="9"/>
    </row>
    <row r="218" spans="1:5" x14ac:dyDescent="0.25">
      <c r="A218" s="9"/>
      <c r="B218" s="9"/>
      <c r="C218" s="9"/>
      <c r="D218" s="75"/>
      <c r="E218" s="9"/>
    </row>
    <row r="219" spans="1:5" x14ac:dyDescent="0.25">
      <c r="A219" s="9"/>
      <c r="B219" s="9"/>
      <c r="C219" s="9"/>
      <c r="D219" s="75"/>
      <c r="E219" s="9"/>
    </row>
    <row r="220" spans="1:5" x14ac:dyDescent="0.25">
      <c r="A220" s="9"/>
      <c r="B220" s="9"/>
      <c r="C220" s="9"/>
      <c r="D220" s="75"/>
      <c r="E220" s="9"/>
    </row>
    <row r="221" spans="1:5" x14ac:dyDescent="0.25">
      <c r="A221" s="9"/>
      <c r="B221" s="9"/>
      <c r="C221" s="9"/>
      <c r="D221" s="75"/>
      <c r="E221" s="9"/>
    </row>
    <row r="222" spans="1:5" x14ac:dyDescent="0.25">
      <c r="A222" s="9"/>
      <c r="B222" s="9"/>
      <c r="C222" s="9"/>
      <c r="D222" s="75"/>
      <c r="E222" s="9"/>
    </row>
    <row r="223" spans="1:5" x14ac:dyDescent="0.25">
      <c r="A223" s="9"/>
      <c r="B223" s="9"/>
      <c r="C223" s="9"/>
      <c r="D223" s="75"/>
      <c r="E223" s="9"/>
    </row>
    <row r="224" spans="1:5" x14ac:dyDescent="0.25">
      <c r="A224" s="9"/>
      <c r="B224" s="9"/>
      <c r="C224" s="9"/>
      <c r="D224" s="75"/>
      <c r="E224" s="9"/>
    </row>
    <row r="225" spans="1:5" x14ac:dyDescent="0.25">
      <c r="A225" s="9"/>
      <c r="B225" s="9"/>
      <c r="C225" s="9"/>
      <c r="D225" s="75"/>
      <c r="E225" s="9"/>
    </row>
    <row r="226" spans="1:5" x14ac:dyDescent="0.25">
      <c r="A226" s="9"/>
      <c r="B226" s="9"/>
      <c r="C226" s="9"/>
      <c r="D226" s="75"/>
      <c r="E226" s="9"/>
    </row>
    <row r="227" spans="1:5" x14ac:dyDescent="0.25">
      <c r="A227" s="9"/>
      <c r="B227" s="9"/>
      <c r="C227" s="9"/>
      <c r="D227" s="75"/>
      <c r="E227" s="9"/>
    </row>
    <row r="228" spans="1:5" x14ac:dyDescent="0.25">
      <c r="A228" s="9"/>
      <c r="B228" s="9"/>
      <c r="C228" s="9"/>
      <c r="D228" s="75"/>
      <c r="E228" s="9"/>
    </row>
    <row r="229" spans="1:5" x14ac:dyDescent="0.25">
      <c r="A229" s="9"/>
      <c r="B229" s="9"/>
      <c r="C229" s="9"/>
      <c r="D229" s="75"/>
      <c r="E229" s="9"/>
    </row>
    <row r="230" spans="1:5" x14ac:dyDescent="0.25">
      <c r="A230" s="9"/>
      <c r="B230" s="9"/>
      <c r="C230" s="9"/>
      <c r="D230" s="75"/>
      <c r="E230" s="9"/>
    </row>
    <row r="231" spans="1:5" x14ac:dyDescent="0.25">
      <c r="A231" s="9"/>
      <c r="B231" s="9"/>
      <c r="C231" s="9"/>
      <c r="D231" s="75"/>
      <c r="E231" s="9"/>
    </row>
    <row r="232" spans="1:5" x14ac:dyDescent="0.25">
      <c r="A232" s="9"/>
      <c r="B232" s="9"/>
      <c r="C232" s="9"/>
      <c r="D232" s="75"/>
      <c r="E232" s="9"/>
    </row>
    <row r="233" spans="1:5" x14ac:dyDescent="0.25">
      <c r="A233" s="9"/>
      <c r="B233" s="9"/>
      <c r="C233" s="9"/>
      <c r="D233" s="75"/>
      <c r="E233" s="9"/>
    </row>
    <row r="234" spans="1:5" x14ac:dyDescent="0.25">
      <c r="A234" s="9"/>
      <c r="B234" s="9"/>
      <c r="C234" s="9"/>
      <c r="D234" s="75"/>
      <c r="E234" s="9"/>
    </row>
    <row r="235" spans="1:5" x14ac:dyDescent="0.25">
      <c r="A235" s="9"/>
      <c r="B235" s="9"/>
      <c r="C235" s="9"/>
      <c r="D235" s="75"/>
      <c r="E235" s="9"/>
    </row>
    <row r="236" spans="1:5" x14ac:dyDescent="0.25">
      <c r="A236" s="9"/>
      <c r="B236" s="9"/>
      <c r="C236" s="9"/>
      <c r="D236" s="75"/>
      <c r="E236" s="9"/>
    </row>
    <row r="237" spans="1:5" x14ac:dyDescent="0.25">
      <c r="A237" s="9"/>
      <c r="B237" s="9"/>
      <c r="C237" s="9"/>
      <c r="D237" s="75"/>
      <c r="E237" s="9"/>
    </row>
    <row r="238" spans="1:5" x14ac:dyDescent="0.25">
      <c r="A238" s="9"/>
      <c r="B238" s="9"/>
      <c r="C238" s="9"/>
      <c r="D238" s="75"/>
      <c r="E238" s="9"/>
    </row>
    <row r="239" spans="1:5" x14ac:dyDescent="0.25">
      <c r="A239" s="9"/>
      <c r="B239" s="9"/>
      <c r="C239" s="9"/>
      <c r="D239" s="75"/>
      <c r="E239" s="9"/>
    </row>
    <row r="240" spans="1:5" x14ac:dyDescent="0.25">
      <c r="A240" s="9"/>
      <c r="B240" s="9"/>
      <c r="C240" s="9"/>
      <c r="D240" s="75"/>
      <c r="E240" s="9"/>
    </row>
    <row r="241" spans="1:5" x14ac:dyDescent="0.25">
      <c r="A241" s="9"/>
      <c r="B241" s="9"/>
      <c r="C241" s="9"/>
      <c r="D241" s="75"/>
      <c r="E241" s="9"/>
    </row>
    <row r="242" spans="1:5" x14ac:dyDescent="0.25">
      <c r="A242" s="9"/>
      <c r="B242" s="9"/>
      <c r="C242" s="9"/>
      <c r="D242" s="75"/>
      <c r="E242" s="9"/>
    </row>
    <row r="243" spans="1:5" x14ac:dyDescent="0.25">
      <c r="A243" s="9"/>
      <c r="B243" s="9"/>
      <c r="C243" s="9"/>
      <c r="D243" s="75"/>
      <c r="E243" s="9"/>
    </row>
    <row r="244" spans="1:5" x14ac:dyDescent="0.25">
      <c r="A244" s="9"/>
      <c r="B244" s="9"/>
      <c r="C244" s="9"/>
      <c r="D244" s="75"/>
      <c r="E244" s="9"/>
    </row>
    <row r="245" spans="1:5" x14ac:dyDescent="0.25">
      <c r="A245" s="9"/>
      <c r="B245" s="9"/>
      <c r="C245" s="9"/>
      <c r="D245" s="75"/>
      <c r="E245" s="9"/>
    </row>
    <row r="246" spans="1:5" x14ac:dyDescent="0.25">
      <c r="A246" s="9"/>
      <c r="B246" s="9"/>
      <c r="C246" s="9"/>
      <c r="D246" s="75"/>
      <c r="E246" s="9"/>
    </row>
    <row r="247" spans="1:5" x14ac:dyDescent="0.25">
      <c r="A247" s="9"/>
      <c r="B247" s="9"/>
      <c r="C247" s="9"/>
      <c r="D247" s="75"/>
      <c r="E247" s="9"/>
    </row>
    <row r="248" spans="1:5" x14ac:dyDescent="0.25">
      <c r="A248" s="9"/>
      <c r="B248" s="9"/>
      <c r="C248" s="9"/>
      <c r="D248" s="75"/>
      <c r="E248" s="9"/>
    </row>
    <row r="249" spans="1:5" x14ac:dyDescent="0.25">
      <c r="A249" s="9"/>
      <c r="B249" s="9"/>
      <c r="C249" s="9"/>
      <c r="D249" s="75"/>
      <c r="E249" s="9"/>
    </row>
    <row r="250" spans="1:5" x14ac:dyDescent="0.25">
      <c r="A250" s="9"/>
      <c r="B250" s="9"/>
      <c r="C250" s="9"/>
      <c r="D250" s="75"/>
      <c r="E250" s="9"/>
    </row>
    <row r="251" spans="1:5" x14ac:dyDescent="0.25">
      <c r="A251" s="9"/>
      <c r="B251" s="9"/>
      <c r="C251" s="9"/>
      <c r="D251" s="75"/>
      <c r="E251" s="9"/>
    </row>
    <row r="252" spans="1:5" x14ac:dyDescent="0.25">
      <c r="A252" s="9"/>
      <c r="B252" s="9"/>
      <c r="C252" s="9"/>
      <c r="D252" s="75"/>
      <c r="E252" s="9"/>
    </row>
    <row r="253" spans="1:5" x14ac:dyDescent="0.25">
      <c r="A253" s="9"/>
      <c r="B253" s="9"/>
      <c r="C253" s="9"/>
      <c r="D253" s="75"/>
      <c r="E253" s="9"/>
    </row>
    <row r="254" spans="1:5" x14ac:dyDescent="0.25">
      <c r="A254" s="9"/>
      <c r="B254" s="9"/>
      <c r="C254" s="9"/>
      <c r="D254" s="75"/>
      <c r="E254" s="9"/>
    </row>
    <row r="255" spans="1:5" x14ac:dyDescent="0.25">
      <c r="A255" s="9"/>
      <c r="B255" s="9"/>
      <c r="C255" s="9"/>
      <c r="D255" s="75"/>
      <c r="E255" s="9"/>
    </row>
    <row r="256" spans="1:5" x14ac:dyDescent="0.25">
      <c r="A256" s="9"/>
      <c r="B256" s="9"/>
      <c r="C256" s="9"/>
      <c r="D256" s="75"/>
      <c r="E256" s="9"/>
    </row>
    <row r="257" spans="1:5" x14ac:dyDescent="0.25">
      <c r="A257" s="9"/>
      <c r="B257" s="9"/>
      <c r="C257" s="9"/>
      <c r="D257" s="75"/>
      <c r="E257" s="9"/>
    </row>
    <row r="258" spans="1:5" x14ac:dyDescent="0.25">
      <c r="A258" s="9"/>
      <c r="B258" s="9"/>
      <c r="C258" s="9"/>
      <c r="D258" s="75"/>
      <c r="E258" s="9"/>
    </row>
    <row r="259" spans="1:5" x14ac:dyDescent="0.25">
      <c r="A259" s="9"/>
      <c r="B259" s="9"/>
      <c r="C259" s="9"/>
      <c r="D259" s="75"/>
      <c r="E259" s="9"/>
    </row>
    <row r="260" spans="1:5" x14ac:dyDescent="0.25">
      <c r="A260" s="9"/>
      <c r="B260" s="9"/>
      <c r="C260" s="9"/>
      <c r="D260" s="75"/>
      <c r="E260" s="9"/>
    </row>
    <row r="261" spans="1:5" x14ac:dyDescent="0.25">
      <c r="A261" s="9"/>
      <c r="B261" s="9"/>
      <c r="C261" s="9"/>
      <c r="D261" s="75"/>
      <c r="E261" s="9"/>
    </row>
    <row r="262" spans="1:5" x14ac:dyDescent="0.25">
      <c r="A262" s="9"/>
      <c r="B262" s="9"/>
      <c r="C262" s="9"/>
      <c r="D262" s="75"/>
      <c r="E262" s="9"/>
    </row>
    <row r="263" spans="1:5" x14ac:dyDescent="0.25">
      <c r="A263" s="9"/>
      <c r="B263" s="9"/>
      <c r="C263" s="9"/>
      <c r="D263" s="75"/>
      <c r="E263" s="9"/>
    </row>
    <row r="264" spans="1:5" x14ac:dyDescent="0.25">
      <c r="A264" s="9"/>
      <c r="B264" s="9"/>
      <c r="C264" s="9"/>
      <c r="D264" s="75"/>
      <c r="E264" s="9"/>
    </row>
    <row r="265" spans="1:5" x14ac:dyDescent="0.25">
      <c r="A265" s="9"/>
      <c r="B265" s="9"/>
      <c r="C265" s="9"/>
      <c r="D265" s="75"/>
      <c r="E265" s="9"/>
    </row>
    <row r="266" spans="1:5" x14ac:dyDescent="0.25">
      <c r="A266" s="9"/>
      <c r="B266" s="9"/>
      <c r="C266" s="9"/>
      <c r="D266" s="75"/>
      <c r="E266" s="9"/>
    </row>
    <row r="267" spans="1:5" x14ac:dyDescent="0.25">
      <c r="A267" s="9"/>
      <c r="B267" s="9"/>
      <c r="C267" s="9"/>
      <c r="D267" s="75"/>
      <c r="E267" s="9"/>
    </row>
    <row r="268" spans="1:5" x14ac:dyDescent="0.25">
      <c r="A268" s="9"/>
      <c r="B268" s="9"/>
      <c r="C268" s="9"/>
      <c r="D268" s="75"/>
      <c r="E268" s="9"/>
    </row>
    <row r="269" spans="1:5" x14ac:dyDescent="0.25">
      <c r="A269" s="9"/>
      <c r="B269" s="9"/>
      <c r="C269" s="9"/>
      <c r="D269" s="75"/>
      <c r="E269" s="9"/>
    </row>
    <row r="270" spans="1:5" x14ac:dyDescent="0.25">
      <c r="A270" s="9"/>
      <c r="B270" s="9"/>
      <c r="C270" s="9"/>
      <c r="D270" s="75"/>
      <c r="E270" s="9"/>
    </row>
    <row r="271" spans="1:5" x14ac:dyDescent="0.25">
      <c r="A271" s="9"/>
      <c r="B271" s="9"/>
      <c r="C271" s="9"/>
      <c r="D271" s="75"/>
      <c r="E271" s="9"/>
    </row>
    <row r="272" spans="1:5" x14ac:dyDescent="0.25">
      <c r="A272" s="9"/>
      <c r="B272" s="9"/>
      <c r="C272" s="9"/>
      <c r="D272" s="75"/>
      <c r="E272" s="9"/>
    </row>
    <row r="273" spans="1:5" x14ac:dyDescent="0.25">
      <c r="A273" s="9"/>
      <c r="B273" s="9"/>
      <c r="C273" s="9"/>
      <c r="D273" s="75"/>
      <c r="E273" s="9"/>
    </row>
    <row r="274" spans="1:5" x14ac:dyDescent="0.25">
      <c r="A274" s="9"/>
      <c r="B274" s="9"/>
      <c r="C274" s="9"/>
      <c r="D274" s="75"/>
      <c r="E274" s="9"/>
    </row>
    <row r="275" spans="1:5" x14ac:dyDescent="0.25">
      <c r="A275" s="9"/>
      <c r="B275" s="9"/>
      <c r="C275" s="9"/>
      <c r="D275" s="75"/>
      <c r="E275" s="9"/>
    </row>
    <row r="276" spans="1:5" x14ac:dyDescent="0.25">
      <c r="A276" s="9"/>
      <c r="B276" s="9"/>
      <c r="C276" s="9"/>
      <c r="D276" s="75"/>
      <c r="E276" s="9"/>
    </row>
    <row r="277" spans="1:5" x14ac:dyDescent="0.25">
      <c r="A277" s="9"/>
      <c r="B277" s="9"/>
      <c r="C277" s="9"/>
      <c r="D277" s="75"/>
      <c r="E277" s="9"/>
    </row>
    <row r="278" spans="1:5" x14ac:dyDescent="0.25">
      <c r="A278" s="9"/>
      <c r="B278" s="9"/>
      <c r="C278" s="9"/>
      <c r="D278" s="75"/>
      <c r="E278" s="9"/>
    </row>
    <row r="279" spans="1:5" x14ac:dyDescent="0.25">
      <c r="A279" s="9"/>
      <c r="B279" s="9"/>
      <c r="C279" s="9"/>
      <c r="D279" s="75"/>
      <c r="E279" s="9"/>
    </row>
    <row r="280" spans="1:5" x14ac:dyDescent="0.25">
      <c r="A280" s="9"/>
      <c r="B280" s="9"/>
      <c r="C280" s="9"/>
      <c r="D280" s="75"/>
      <c r="E280" s="9"/>
    </row>
    <row r="281" spans="1:5" x14ac:dyDescent="0.25">
      <c r="A281" s="9"/>
      <c r="B281" s="9"/>
      <c r="C281" s="9"/>
      <c r="D281" s="75"/>
      <c r="E281" s="9"/>
    </row>
    <row r="282" spans="1:5" x14ac:dyDescent="0.25">
      <c r="A282" s="9"/>
      <c r="B282" s="9"/>
      <c r="C282" s="9"/>
      <c r="D282" s="75"/>
      <c r="E282" s="9"/>
    </row>
    <row r="283" spans="1:5" x14ac:dyDescent="0.25">
      <c r="A283" s="9"/>
      <c r="B283" s="9"/>
      <c r="C283" s="9"/>
      <c r="D283" s="75"/>
      <c r="E283" s="9"/>
    </row>
    <row r="284" spans="1:5" x14ac:dyDescent="0.25">
      <c r="A284" s="9"/>
      <c r="B284" s="9"/>
      <c r="C284" s="9"/>
      <c r="D284" s="75"/>
      <c r="E284" s="9"/>
    </row>
    <row r="285" spans="1:5" x14ac:dyDescent="0.25">
      <c r="A285" s="9"/>
      <c r="B285" s="9"/>
      <c r="C285" s="9"/>
      <c r="D285" s="75"/>
      <c r="E285" s="9"/>
    </row>
    <row r="286" spans="1:5" x14ac:dyDescent="0.25">
      <c r="A286" s="9"/>
      <c r="B286" s="9"/>
      <c r="C286" s="9"/>
      <c r="D286" s="75"/>
      <c r="E286" s="9"/>
    </row>
    <row r="287" spans="1:5" x14ac:dyDescent="0.25">
      <c r="A287" s="9"/>
      <c r="B287" s="9"/>
      <c r="C287" s="9"/>
      <c r="D287" s="75"/>
      <c r="E287" s="9"/>
    </row>
    <row r="288" spans="1:5" x14ac:dyDescent="0.25">
      <c r="A288" s="9"/>
      <c r="B288" s="9"/>
      <c r="C288" s="9"/>
      <c r="D288" s="75"/>
      <c r="E288" s="9"/>
    </row>
    <row r="289" spans="1:5" x14ac:dyDescent="0.25">
      <c r="A289" s="9"/>
      <c r="B289" s="9"/>
      <c r="C289" s="9"/>
      <c r="D289" s="75"/>
      <c r="E289" s="9"/>
    </row>
    <row r="290" spans="1:5" x14ac:dyDescent="0.25">
      <c r="A290" s="9"/>
      <c r="B290" s="9"/>
      <c r="C290" s="9"/>
      <c r="D290" s="75"/>
      <c r="E290" s="9"/>
    </row>
    <row r="291" spans="1:5" x14ac:dyDescent="0.25">
      <c r="A291" s="9"/>
      <c r="B291" s="9"/>
      <c r="C291" s="9"/>
      <c r="D291" s="75"/>
      <c r="E291" s="9"/>
    </row>
    <row r="292" spans="1:5" x14ac:dyDescent="0.25">
      <c r="A292" s="9"/>
      <c r="B292" s="9"/>
      <c r="C292" s="9"/>
      <c r="D292" s="75"/>
      <c r="E292" s="9"/>
    </row>
    <row r="293" spans="1:5" x14ac:dyDescent="0.25">
      <c r="A293" s="9"/>
      <c r="B293" s="9"/>
      <c r="C293" s="9"/>
      <c r="D293" s="75"/>
      <c r="E293" s="9"/>
    </row>
    <row r="294" spans="1:5" x14ac:dyDescent="0.25">
      <c r="A294" s="9"/>
      <c r="B294" s="9"/>
      <c r="C294" s="9"/>
      <c r="D294" s="75"/>
      <c r="E294" s="9"/>
    </row>
    <row r="295" spans="1:5" x14ac:dyDescent="0.25">
      <c r="A295" s="9"/>
      <c r="B295" s="9"/>
      <c r="C295" s="9"/>
      <c r="D295" s="75"/>
      <c r="E295" s="9"/>
    </row>
    <row r="296" spans="1:5" x14ac:dyDescent="0.25">
      <c r="A296" s="9"/>
      <c r="B296" s="9"/>
      <c r="C296" s="9"/>
      <c r="D296" s="75"/>
      <c r="E296" s="9"/>
    </row>
    <row r="297" spans="1:5" x14ac:dyDescent="0.25">
      <c r="A297" s="9"/>
      <c r="B297" s="9"/>
      <c r="C297" s="9"/>
      <c r="D297" s="75"/>
      <c r="E297" s="9"/>
    </row>
    <row r="298" spans="1:5" x14ac:dyDescent="0.25">
      <c r="A298" s="9"/>
      <c r="B298" s="9"/>
      <c r="C298" s="9"/>
      <c r="D298" s="75"/>
      <c r="E298" s="9"/>
    </row>
    <row r="299" spans="1:5" x14ac:dyDescent="0.25">
      <c r="A299" s="9"/>
      <c r="B299" s="9"/>
      <c r="C299" s="9"/>
      <c r="D299" s="75"/>
      <c r="E299" s="9"/>
    </row>
    <row r="300" spans="1:5" x14ac:dyDescent="0.25">
      <c r="A300" s="9"/>
      <c r="B300" s="9"/>
      <c r="C300" s="9"/>
      <c r="D300" s="75"/>
      <c r="E300" s="9"/>
    </row>
    <row r="301" spans="1:5" x14ac:dyDescent="0.25">
      <c r="A301" s="9"/>
      <c r="B301" s="9"/>
      <c r="C301" s="9"/>
      <c r="D301" s="75"/>
      <c r="E301" s="9"/>
    </row>
    <row r="302" spans="1:5" x14ac:dyDescent="0.25">
      <c r="A302" s="9"/>
      <c r="B302" s="9"/>
      <c r="C302" s="9"/>
      <c r="D302" s="75"/>
      <c r="E302" s="9"/>
    </row>
    <row r="303" spans="1:5" x14ac:dyDescent="0.25">
      <c r="A303" s="9"/>
      <c r="B303" s="9"/>
      <c r="C303" s="9"/>
      <c r="D303" s="75"/>
      <c r="E303" s="9"/>
    </row>
    <row r="304" spans="1:5" x14ac:dyDescent="0.25">
      <c r="A304" s="9"/>
      <c r="B304" s="9"/>
      <c r="C304" s="9"/>
      <c r="D304" s="75"/>
      <c r="E304" s="9"/>
    </row>
    <row r="305" spans="1:5" x14ac:dyDescent="0.25">
      <c r="A305" s="9"/>
      <c r="B305" s="9"/>
      <c r="C305" s="9"/>
      <c r="D305" s="75"/>
      <c r="E305" s="9"/>
    </row>
    <row r="306" spans="1:5" x14ac:dyDescent="0.25">
      <c r="A306" s="9"/>
      <c r="B306" s="9"/>
      <c r="C306" s="9"/>
      <c r="D306" s="75"/>
      <c r="E306" s="9"/>
    </row>
    <row r="307" spans="1:5" x14ac:dyDescent="0.25">
      <c r="A307" s="9"/>
      <c r="B307" s="9"/>
      <c r="C307" s="9"/>
      <c r="D307" s="75"/>
      <c r="E307" s="9"/>
    </row>
    <row r="308" spans="1:5" x14ac:dyDescent="0.25">
      <c r="A308" s="9"/>
      <c r="B308" s="9"/>
      <c r="C308" s="9"/>
      <c r="D308" s="75"/>
      <c r="E308" s="9"/>
    </row>
    <row r="309" spans="1:5" x14ac:dyDescent="0.25">
      <c r="A309" s="9"/>
      <c r="B309" s="9"/>
      <c r="C309" s="9"/>
      <c r="D309" s="75"/>
      <c r="E309" s="9"/>
    </row>
    <row r="310" spans="1:5" x14ac:dyDescent="0.25">
      <c r="A310" s="9"/>
      <c r="B310" s="9"/>
      <c r="C310" s="9"/>
      <c r="D310" s="75"/>
      <c r="E310" s="9"/>
    </row>
    <row r="311" spans="1:5" x14ac:dyDescent="0.25">
      <c r="A311" s="9"/>
      <c r="B311" s="9"/>
      <c r="C311" s="9"/>
      <c r="D311" s="75"/>
      <c r="E311" s="9"/>
    </row>
    <row r="312" spans="1:5" x14ac:dyDescent="0.25">
      <c r="A312" s="9"/>
      <c r="B312" s="9"/>
      <c r="C312" s="9"/>
      <c r="D312" s="75"/>
      <c r="E312" s="9"/>
    </row>
    <row r="313" spans="1:5" x14ac:dyDescent="0.25">
      <c r="A313" s="9"/>
      <c r="B313" s="9"/>
      <c r="C313" s="9"/>
      <c r="D313" s="75"/>
      <c r="E313" s="9"/>
    </row>
    <row r="314" spans="1:5" x14ac:dyDescent="0.25">
      <c r="A314" s="9"/>
      <c r="B314" s="9"/>
      <c r="C314" s="9"/>
      <c r="D314" s="75"/>
      <c r="E314" s="9"/>
    </row>
    <row r="315" spans="1:5" x14ac:dyDescent="0.25">
      <c r="A315" s="9"/>
      <c r="B315" s="9"/>
      <c r="C315" s="9"/>
      <c r="D315" s="75"/>
      <c r="E315" s="9"/>
    </row>
    <row r="316" spans="1:5" x14ac:dyDescent="0.25">
      <c r="A316" s="9"/>
      <c r="B316" s="9"/>
      <c r="C316" s="9"/>
      <c r="D316" s="75"/>
      <c r="E316" s="9"/>
    </row>
    <row r="317" spans="1:5" x14ac:dyDescent="0.25">
      <c r="A317" s="9"/>
      <c r="B317" s="9"/>
      <c r="C317" s="9"/>
      <c r="D317" s="75"/>
      <c r="E317" s="9"/>
    </row>
    <row r="318" spans="1:5" x14ac:dyDescent="0.25">
      <c r="A318" s="9"/>
      <c r="B318" s="9"/>
      <c r="C318" s="9"/>
      <c r="D318" s="75"/>
      <c r="E318" s="9"/>
    </row>
    <row r="319" spans="1:5" x14ac:dyDescent="0.25">
      <c r="A319" s="9"/>
      <c r="B319" s="9"/>
      <c r="C319" s="9"/>
      <c r="D319" s="75"/>
      <c r="E319" s="9"/>
    </row>
    <row r="320" spans="1:5" x14ac:dyDescent="0.25">
      <c r="A320" s="9"/>
      <c r="B320" s="9"/>
      <c r="C320" s="9"/>
      <c r="D320" s="75"/>
      <c r="E320" s="9"/>
    </row>
    <row r="321" spans="1:5" x14ac:dyDescent="0.25">
      <c r="A321" s="9"/>
      <c r="B321" s="9"/>
      <c r="C321" s="9"/>
      <c r="D321" s="75"/>
      <c r="E321" s="9"/>
    </row>
    <row r="322" spans="1:5" x14ac:dyDescent="0.25">
      <c r="A322" s="9"/>
      <c r="B322" s="9"/>
      <c r="C322" s="9"/>
      <c r="D322" s="75"/>
      <c r="E322" s="9"/>
    </row>
    <row r="323" spans="1:5" x14ac:dyDescent="0.25">
      <c r="A323" s="9"/>
      <c r="B323" s="9"/>
      <c r="C323" s="9"/>
      <c r="D323" s="75"/>
      <c r="E323" s="9"/>
    </row>
    <row r="324" spans="1:5" x14ac:dyDescent="0.25">
      <c r="A324" s="9"/>
      <c r="B324" s="9"/>
      <c r="C324" s="9"/>
      <c r="D324" s="75"/>
      <c r="E324" s="9"/>
    </row>
    <row r="325" spans="1:5" x14ac:dyDescent="0.25">
      <c r="A325" s="9"/>
      <c r="B325" s="9"/>
      <c r="C325" s="9"/>
      <c r="D325" s="75"/>
      <c r="E325" s="9"/>
    </row>
    <row r="326" spans="1:5" x14ac:dyDescent="0.25">
      <c r="A326" s="9"/>
      <c r="B326" s="9"/>
      <c r="C326" s="9"/>
      <c r="D326" s="75"/>
      <c r="E326" s="9"/>
    </row>
    <row r="327" spans="1:5" x14ac:dyDescent="0.25">
      <c r="A327" s="9"/>
      <c r="B327" s="9"/>
      <c r="C327" s="9"/>
      <c r="D327" s="75"/>
      <c r="E327" s="9"/>
    </row>
    <row r="328" spans="1:5" x14ac:dyDescent="0.25">
      <c r="A328" s="9"/>
      <c r="B328" s="9"/>
      <c r="C328" s="9"/>
      <c r="D328" s="75"/>
      <c r="E328" s="9"/>
    </row>
    <row r="329" spans="1:5" x14ac:dyDescent="0.25">
      <c r="A329" s="9"/>
      <c r="B329" s="9"/>
      <c r="C329" s="9"/>
      <c r="D329" s="75"/>
      <c r="E329" s="9"/>
    </row>
    <row r="330" spans="1:5" x14ac:dyDescent="0.25">
      <c r="A330" s="9"/>
      <c r="B330" s="9"/>
      <c r="C330" s="9"/>
      <c r="D330" s="75"/>
      <c r="E330" s="9"/>
    </row>
    <row r="331" spans="1:5" x14ac:dyDescent="0.25">
      <c r="A331" s="9"/>
      <c r="B331" s="9"/>
      <c r="C331" s="9"/>
      <c r="D331" s="75"/>
      <c r="E331" s="9"/>
    </row>
    <row r="332" spans="1:5" x14ac:dyDescent="0.25">
      <c r="A332" s="9"/>
      <c r="B332" s="9"/>
      <c r="C332" s="9"/>
      <c r="D332" s="75"/>
      <c r="E332" s="9"/>
    </row>
    <row r="333" spans="1:5" x14ac:dyDescent="0.25">
      <c r="A333" s="9"/>
      <c r="B333" s="9"/>
      <c r="C333" s="9"/>
      <c r="D333" s="75"/>
      <c r="E333" s="9"/>
    </row>
    <row r="334" spans="1:5" x14ac:dyDescent="0.25">
      <c r="A334" s="9"/>
      <c r="B334" s="9"/>
      <c r="C334" s="9"/>
      <c r="D334" s="75"/>
      <c r="E334" s="9"/>
    </row>
    <row r="335" spans="1:5" x14ac:dyDescent="0.25">
      <c r="A335" s="9"/>
      <c r="B335" s="9"/>
      <c r="C335" s="9"/>
      <c r="D335" s="75"/>
      <c r="E335" s="9"/>
    </row>
    <row r="336" spans="1:5" x14ac:dyDescent="0.25">
      <c r="A336" s="9"/>
      <c r="B336" s="9"/>
      <c r="C336" s="9"/>
      <c r="D336" s="75"/>
      <c r="E336" s="9"/>
    </row>
    <row r="337" spans="1:5" x14ac:dyDescent="0.25">
      <c r="A337" s="9"/>
      <c r="B337" s="9"/>
      <c r="C337" s="9"/>
      <c r="D337" s="75"/>
      <c r="E337" s="9"/>
    </row>
    <row r="338" spans="1:5" x14ac:dyDescent="0.25">
      <c r="A338" s="9"/>
      <c r="B338" s="9"/>
      <c r="C338" s="9"/>
      <c r="D338" s="75"/>
      <c r="E338" s="9"/>
    </row>
    <row r="339" spans="1:5" x14ac:dyDescent="0.25">
      <c r="A339" s="9"/>
      <c r="B339" s="9"/>
      <c r="C339" s="9"/>
      <c r="D339" s="75"/>
      <c r="E339" s="9"/>
    </row>
    <row r="340" spans="1:5" x14ac:dyDescent="0.25">
      <c r="A340" s="9"/>
      <c r="B340" s="9"/>
      <c r="C340" s="9"/>
      <c r="D340" s="75"/>
      <c r="E340" s="9"/>
    </row>
    <row r="341" spans="1:5" x14ac:dyDescent="0.25">
      <c r="A341" s="9"/>
      <c r="B341" s="9"/>
      <c r="C341" s="9"/>
      <c r="D341" s="75"/>
      <c r="E341" s="9"/>
    </row>
    <row r="342" spans="1:5" x14ac:dyDescent="0.25">
      <c r="A342" s="9"/>
      <c r="B342" s="9"/>
      <c r="C342" s="9"/>
      <c r="D342" s="75"/>
      <c r="E342" s="9"/>
    </row>
    <row r="343" spans="1:5" x14ac:dyDescent="0.25">
      <c r="A343" s="9"/>
      <c r="B343" s="9"/>
      <c r="C343" s="9"/>
      <c r="D343" s="75"/>
      <c r="E343" s="9"/>
    </row>
    <row r="344" spans="1:5" x14ac:dyDescent="0.25">
      <c r="A344" s="9"/>
      <c r="B344" s="9"/>
      <c r="C344" s="9"/>
      <c r="D344" s="75"/>
      <c r="E344" s="9"/>
    </row>
    <row r="345" spans="1:5" x14ac:dyDescent="0.25">
      <c r="A345" s="9"/>
      <c r="B345" s="9"/>
      <c r="C345" s="9"/>
      <c r="D345" s="75"/>
      <c r="E345" s="9"/>
    </row>
    <row r="346" spans="1:5" x14ac:dyDescent="0.25">
      <c r="A346" s="9"/>
      <c r="B346" s="9"/>
      <c r="C346" s="9"/>
      <c r="D346" s="75"/>
      <c r="E346" s="9"/>
    </row>
    <row r="347" spans="1:5" x14ac:dyDescent="0.25">
      <c r="A347" s="9"/>
      <c r="B347" s="9"/>
      <c r="C347" s="9"/>
      <c r="D347" s="75"/>
      <c r="E347" s="9"/>
    </row>
    <row r="348" spans="1:5" x14ac:dyDescent="0.25">
      <c r="A348" s="9"/>
      <c r="B348" s="9"/>
      <c r="C348" s="9"/>
      <c r="D348" s="75"/>
      <c r="E348" s="9"/>
    </row>
    <row r="349" spans="1:5" x14ac:dyDescent="0.25">
      <c r="A349" s="9"/>
      <c r="B349" s="9"/>
      <c r="C349" s="9"/>
      <c r="D349" s="75"/>
      <c r="E349" s="9"/>
    </row>
    <row r="350" spans="1:5" x14ac:dyDescent="0.25">
      <c r="A350" s="9"/>
      <c r="B350" s="9"/>
      <c r="C350" s="9"/>
      <c r="D350" s="75"/>
      <c r="E350" s="9"/>
    </row>
    <row r="351" spans="1:5" x14ac:dyDescent="0.25">
      <c r="A351" s="9"/>
      <c r="B351" s="9"/>
      <c r="C351" s="9"/>
      <c r="D351" s="75"/>
      <c r="E351" s="9"/>
    </row>
    <row r="352" spans="1:5" x14ac:dyDescent="0.25">
      <c r="A352" s="9"/>
      <c r="B352" s="9"/>
      <c r="C352" s="9"/>
      <c r="D352" s="75"/>
      <c r="E352" s="9"/>
    </row>
    <row r="353" spans="1:5" x14ac:dyDescent="0.25">
      <c r="A353" s="9"/>
      <c r="B353" s="9"/>
      <c r="C353" s="9"/>
      <c r="D353" s="75"/>
      <c r="E353" s="9"/>
    </row>
    <row r="354" spans="1:5" x14ac:dyDescent="0.25">
      <c r="A354" s="9"/>
      <c r="B354" s="9"/>
      <c r="C354" s="9"/>
      <c r="D354" s="75"/>
      <c r="E354" s="9"/>
    </row>
    <row r="355" spans="1:5" x14ac:dyDescent="0.25">
      <c r="A355" s="9"/>
      <c r="B355" s="9"/>
      <c r="C355" s="9"/>
      <c r="D355" s="75"/>
      <c r="E355" s="9"/>
    </row>
    <row r="356" spans="1:5" x14ac:dyDescent="0.25">
      <c r="A356" s="9"/>
      <c r="B356" s="9"/>
      <c r="C356" s="9"/>
      <c r="D356" s="75"/>
      <c r="E356" s="9"/>
    </row>
    <row r="357" spans="1:5" x14ac:dyDescent="0.25">
      <c r="A357" s="9"/>
      <c r="B357" s="9"/>
      <c r="C357" s="9"/>
      <c r="D357" s="75"/>
      <c r="E357" s="9"/>
    </row>
    <row r="358" spans="1:5" x14ac:dyDescent="0.25">
      <c r="A358" s="9"/>
      <c r="B358" s="9"/>
      <c r="C358" s="9"/>
      <c r="D358" s="75"/>
      <c r="E358" s="9"/>
    </row>
    <row r="359" spans="1:5" x14ac:dyDescent="0.25">
      <c r="A359" s="9"/>
      <c r="B359" s="9"/>
      <c r="C359" s="9"/>
      <c r="D359" s="75"/>
      <c r="E359" s="9"/>
    </row>
    <row r="360" spans="1:5" x14ac:dyDescent="0.25">
      <c r="A360" s="9"/>
      <c r="B360" s="9"/>
      <c r="C360" s="9"/>
      <c r="D360" s="75"/>
      <c r="E360" s="9"/>
    </row>
    <row r="361" spans="1:5" x14ac:dyDescent="0.25">
      <c r="A361" s="9"/>
      <c r="B361" s="9"/>
      <c r="C361" s="9"/>
      <c r="D361" s="75"/>
      <c r="E361" s="9"/>
    </row>
    <row r="362" spans="1:5" x14ac:dyDescent="0.25">
      <c r="A362" s="9"/>
      <c r="B362" s="9"/>
      <c r="C362" s="9"/>
      <c r="D362" s="75"/>
      <c r="E362" s="9"/>
    </row>
    <row r="363" spans="1:5" x14ac:dyDescent="0.25">
      <c r="A363" s="9"/>
      <c r="B363" s="9"/>
      <c r="C363" s="9"/>
      <c r="D363" s="75"/>
      <c r="E363" s="9"/>
    </row>
    <row r="364" spans="1:5" x14ac:dyDescent="0.25">
      <c r="A364" s="9"/>
      <c r="B364" s="9"/>
      <c r="C364" s="9"/>
      <c r="D364" s="75"/>
      <c r="E364" s="9"/>
    </row>
    <row r="365" spans="1:5" x14ac:dyDescent="0.25">
      <c r="A365" s="9"/>
      <c r="B365" s="9"/>
      <c r="C365" s="9"/>
      <c r="D365" s="75"/>
      <c r="E365" s="9"/>
    </row>
    <row r="366" spans="1:5" x14ac:dyDescent="0.25">
      <c r="A366" s="9"/>
      <c r="B366" s="9"/>
      <c r="C366" s="9"/>
      <c r="D366" s="75"/>
      <c r="E366" s="9"/>
    </row>
    <row r="367" spans="1:5" x14ac:dyDescent="0.25">
      <c r="A367" s="9"/>
      <c r="B367" s="9"/>
      <c r="C367" s="9"/>
      <c r="D367" s="75"/>
      <c r="E367" s="9"/>
    </row>
    <row r="368" spans="1:5" x14ac:dyDescent="0.25">
      <c r="A368" s="9"/>
      <c r="B368" s="9"/>
      <c r="C368" s="9"/>
      <c r="D368" s="75"/>
      <c r="E368" s="9"/>
    </row>
    <row r="369" spans="1:5" x14ac:dyDescent="0.25">
      <c r="A369" s="9"/>
      <c r="B369" s="9"/>
      <c r="C369" s="9"/>
      <c r="D369" s="75"/>
      <c r="E369" s="9"/>
    </row>
    <row r="370" spans="1:5" x14ac:dyDescent="0.25">
      <c r="A370" s="9"/>
      <c r="B370" s="9"/>
      <c r="C370" s="9"/>
      <c r="D370" s="75"/>
      <c r="E370" s="9"/>
    </row>
    <row r="371" spans="1:5" x14ac:dyDescent="0.25">
      <c r="A371" s="9"/>
      <c r="B371" s="9"/>
      <c r="C371" s="9"/>
      <c r="D371" s="75"/>
      <c r="E371" s="9"/>
    </row>
    <row r="372" spans="1:5" x14ac:dyDescent="0.25">
      <c r="A372" s="9"/>
      <c r="B372" s="9"/>
      <c r="C372" s="9"/>
      <c r="D372" s="75"/>
      <c r="E372" s="9"/>
    </row>
    <row r="373" spans="1:5" x14ac:dyDescent="0.25">
      <c r="A373" s="9"/>
      <c r="B373" s="9"/>
      <c r="C373" s="9"/>
      <c r="D373" s="75"/>
      <c r="E373" s="9"/>
    </row>
    <row r="374" spans="1:5" x14ac:dyDescent="0.25">
      <c r="A374" s="9"/>
      <c r="B374" s="9"/>
      <c r="C374" s="9"/>
      <c r="D374" s="75"/>
      <c r="E374" s="9"/>
    </row>
    <row r="375" spans="1:5" x14ac:dyDescent="0.25">
      <c r="A375" s="9"/>
      <c r="B375" s="9"/>
      <c r="C375" s="9"/>
      <c r="D375" s="75"/>
      <c r="E375" s="9"/>
    </row>
    <row r="376" spans="1:5" x14ac:dyDescent="0.25">
      <c r="A376" s="9"/>
      <c r="B376" s="9"/>
      <c r="C376" s="9"/>
      <c r="D376" s="75"/>
      <c r="E376" s="9"/>
    </row>
    <row r="377" spans="1:5" x14ac:dyDescent="0.25">
      <c r="A377" s="9"/>
      <c r="B377" s="9"/>
      <c r="C377" s="9"/>
      <c r="D377" s="75"/>
      <c r="E377" s="9"/>
    </row>
    <row r="378" spans="1:5" x14ac:dyDescent="0.25">
      <c r="A378" s="9"/>
      <c r="B378" s="9"/>
      <c r="C378" s="9"/>
      <c r="D378" s="75"/>
      <c r="E378" s="9"/>
    </row>
    <row r="379" spans="1:5" x14ac:dyDescent="0.25">
      <c r="A379" s="9"/>
      <c r="B379" s="9"/>
      <c r="C379" s="9"/>
      <c r="D379" s="75"/>
      <c r="E379" s="9"/>
    </row>
    <row r="380" spans="1:5" x14ac:dyDescent="0.25">
      <c r="A380" s="9"/>
      <c r="B380" s="9"/>
      <c r="C380" s="9"/>
      <c r="D380" s="75"/>
      <c r="E380" s="9"/>
    </row>
    <row r="381" spans="1:5" x14ac:dyDescent="0.25">
      <c r="A381" s="9"/>
      <c r="B381" s="9"/>
      <c r="C381" s="9"/>
      <c r="D381" s="75"/>
      <c r="E381" s="9"/>
    </row>
    <row r="382" spans="1:5" x14ac:dyDescent="0.25">
      <c r="A382" s="9"/>
      <c r="B382" s="9"/>
      <c r="C382" s="9"/>
      <c r="D382" s="75"/>
      <c r="E382" s="9"/>
    </row>
    <row r="383" spans="1:5" x14ac:dyDescent="0.25">
      <c r="A383" s="9"/>
      <c r="B383" s="9"/>
      <c r="C383" s="9"/>
      <c r="D383" s="75"/>
      <c r="E383" s="9"/>
    </row>
    <row r="384" spans="1:5" x14ac:dyDescent="0.25">
      <c r="A384" s="9"/>
      <c r="B384" s="9"/>
      <c r="C384" s="9"/>
      <c r="D384" s="75"/>
      <c r="E384" s="9"/>
    </row>
    <row r="385" spans="1:5" x14ac:dyDescent="0.25">
      <c r="A385" s="9"/>
      <c r="B385" s="9"/>
      <c r="C385" s="9"/>
      <c r="D385" s="75"/>
      <c r="E385" s="9"/>
    </row>
    <row r="386" spans="1:5" x14ac:dyDescent="0.25">
      <c r="A386" s="9"/>
      <c r="B386" s="9"/>
      <c r="C386" s="9"/>
      <c r="D386" s="75"/>
      <c r="E386" s="9"/>
    </row>
    <row r="387" spans="1:5" x14ac:dyDescent="0.25">
      <c r="A387" s="9"/>
      <c r="B387" s="9"/>
      <c r="C387" s="9"/>
      <c r="D387" s="75"/>
      <c r="E387" s="9"/>
    </row>
    <row r="388" spans="1:5" x14ac:dyDescent="0.25">
      <c r="A388" s="9"/>
      <c r="B388" s="9"/>
      <c r="C388" s="9"/>
      <c r="D388" s="75"/>
      <c r="E388" s="9"/>
    </row>
    <row r="389" spans="1:5" x14ac:dyDescent="0.25">
      <c r="A389" s="9"/>
      <c r="B389" s="9"/>
      <c r="C389" s="9"/>
      <c r="D389" s="75"/>
      <c r="E389" s="9"/>
    </row>
    <row r="390" spans="1:5" x14ac:dyDescent="0.25">
      <c r="A390" s="9"/>
      <c r="B390" s="9"/>
      <c r="C390" s="9"/>
      <c r="D390" s="75"/>
      <c r="E390" s="9"/>
    </row>
    <row r="391" spans="1:5" x14ac:dyDescent="0.25">
      <c r="A391" s="9"/>
      <c r="B391" s="9"/>
      <c r="C391" s="9"/>
      <c r="D391" s="75"/>
      <c r="E391" s="9"/>
    </row>
    <row r="392" spans="1:5" x14ac:dyDescent="0.25">
      <c r="A392" s="9"/>
      <c r="B392" s="9"/>
      <c r="C392" s="9"/>
      <c r="D392" s="75"/>
      <c r="E392" s="9"/>
    </row>
    <row r="393" spans="1:5" x14ac:dyDescent="0.25">
      <c r="A393" s="9"/>
      <c r="B393" s="9"/>
      <c r="C393" s="9"/>
      <c r="D393" s="75"/>
      <c r="E393" s="9"/>
    </row>
    <row r="394" spans="1:5" x14ac:dyDescent="0.25">
      <c r="A394" s="9"/>
      <c r="B394" s="9"/>
      <c r="C394" s="9"/>
      <c r="D394" s="75"/>
      <c r="E394" s="9"/>
    </row>
    <row r="395" spans="1:5" x14ac:dyDescent="0.25">
      <c r="A395" s="9"/>
      <c r="B395" s="9"/>
      <c r="C395" s="9"/>
      <c r="D395" s="75"/>
      <c r="E395" s="9"/>
    </row>
    <row r="396" spans="1:5" x14ac:dyDescent="0.25">
      <c r="A396" s="9"/>
      <c r="B396" s="9"/>
      <c r="C396" s="9"/>
      <c r="D396" s="75"/>
      <c r="E396" s="9"/>
    </row>
    <row r="397" spans="1:5" x14ac:dyDescent="0.25">
      <c r="A397" s="9"/>
      <c r="B397" s="9"/>
      <c r="C397" s="9"/>
      <c r="D397" s="75"/>
      <c r="E397" s="9"/>
    </row>
    <row r="398" spans="1:5" x14ac:dyDescent="0.25">
      <c r="A398" s="9"/>
      <c r="B398" s="9"/>
      <c r="C398" s="9"/>
      <c r="D398" s="75"/>
      <c r="E398" s="9"/>
    </row>
    <row r="399" spans="1:5" x14ac:dyDescent="0.25">
      <c r="A399" s="9"/>
      <c r="B399" s="9"/>
      <c r="C399" s="9"/>
      <c r="D399" s="75"/>
      <c r="E399" s="9"/>
    </row>
    <row r="400" spans="1:5" x14ac:dyDescent="0.25">
      <c r="A400" s="9"/>
      <c r="B400" s="9"/>
      <c r="C400" s="9"/>
      <c r="D400" s="75"/>
      <c r="E400" s="9"/>
    </row>
    <row r="401" spans="1:5" x14ac:dyDescent="0.25">
      <c r="A401" s="9"/>
      <c r="B401" s="9"/>
      <c r="C401" s="9"/>
      <c r="D401" s="75"/>
      <c r="E401" s="9"/>
    </row>
    <row r="402" spans="1:5" x14ac:dyDescent="0.25">
      <c r="A402" s="9"/>
      <c r="B402" s="9"/>
      <c r="C402" s="9"/>
      <c r="D402" s="75"/>
      <c r="E402" s="9"/>
    </row>
    <row r="403" spans="1:5" x14ac:dyDescent="0.25">
      <c r="A403" s="9"/>
      <c r="B403" s="9"/>
      <c r="C403" s="9"/>
      <c r="D403" s="75"/>
      <c r="E403" s="9"/>
    </row>
    <row r="404" spans="1:5" x14ac:dyDescent="0.25">
      <c r="A404" s="9"/>
      <c r="B404" s="9"/>
      <c r="C404" s="9"/>
      <c r="D404" s="75"/>
      <c r="E404" s="9"/>
    </row>
    <row r="405" spans="1:5" x14ac:dyDescent="0.25">
      <c r="A405" s="9"/>
      <c r="B405" s="9"/>
      <c r="C405" s="9"/>
      <c r="D405" s="75"/>
      <c r="E405" s="9"/>
    </row>
    <row r="406" spans="1:5" x14ac:dyDescent="0.25">
      <c r="A406" s="9"/>
      <c r="B406" s="9"/>
      <c r="C406" s="9"/>
      <c r="D406" s="75"/>
      <c r="E406" s="9"/>
    </row>
    <row r="407" spans="1:5" x14ac:dyDescent="0.25">
      <c r="A407" s="9"/>
      <c r="B407" s="9"/>
      <c r="C407" s="9"/>
      <c r="D407" s="75"/>
      <c r="E407" s="9"/>
    </row>
    <row r="408" spans="1:5" x14ac:dyDescent="0.25">
      <c r="A408" s="9"/>
      <c r="B408" s="9"/>
      <c r="C408" s="9"/>
      <c r="D408" s="75"/>
      <c r="E408" s="9"/>
    </row>
    <row r="409" spans="1:5" x14ac:dyDescent="0.25">
      <c r="A409" s="9"/>
      <c r="B409" s="9"/>
      <c r="C409" s="9"/>
      <c r="D409" s="75"/>
      <c r="E409" s="9"/>
    </row>
    <row r="410" spans="1:5" x14ac:dyDescent="0.25">
      <c r="A410" s="9"/>
      <c r="B410" s="9"/>
      <c r="C410" s="9"/>
      <c r="D410" s="75"/>
      <c r="E410" s="9"/>
    </row>
    <row r="411" spans="1:5" x14ac:dyDescent="0.25">
      <c r="A411" s="9"/>
      <c r="B411" s="9"/>
      <c r="C411" s="9"/>
      <c r="D411" s="75"/>
      <c r="E411" s="9"/>
    </row>
    <row r="412" spans="1:5" x14ac:dyDescent="0.25">
      <c r="A412" s="9"/>
      <c r="B412" s="9"/>
      <c r="C412" s="9"/>
      <c r="D412" s="75"/>
      <c r="E412" s="9"/>
    </row>
    <row r="413" spans="1:5" x14ac:dyDescent="0.25">
      <c r="A413" s="9"/>
      <c r="B413" s="9"/>
      <c r="C413" s="9"/>
      <c r="D413" s="75"/>
      <c r="E413" s="9"/>
    </row>
    <row r="414" spans="1:5" x14ac:dyDescent="0.25">
      <c r="A414" s="9"/>
      <c r="B414" s="9"/>
      <c r="C414" s="9"/>
      <c r="D414" s="75"/>
      <c r="E414" s="9"/>
    </row>
    <row r="415" spans="1:5" x14ac:dyDescent="0.25">
      <c r="A415" s="9"/>
      <c r="B415" s="9"/>
      <c r="C415" s="9"/>
      <c r="D415" s="75"/>
      <c r="E415" s="9"/>
    </row>
    <row r="416" spans="1:5" x14ac:dyDescent="0.25">
      <c r="A416" s="9"/>
      <c r="B416" s="9"/>
      <c r="C416" s="9"/>
      <c r="D416" s="75"/>
      <c r="E416" s="9"/>
    </row>
    <row r="417" spans="1:5" x14ac:dyDescent="0.25">
      <c r="A417" s="9"/>
      <c r="B417" s="9"/>
      <c r="C417" s="9"/>
      <c r="D417" s="75"/>
      <c r="E417" s="9"/>
    </row>
    <row r="418" spans="1:5" x14ac:dyDescent="0.25">
      <c r="A418" s="9"/>
      <c r="B418" s="9"/>
      <c r="C418" s="9"/>
      <c r="D418" s="75"/>
      <c r="E418" s="9"/>
    </row>
    <row r="419" spans="1:5" x14ac:dyDescent="0.25">
      <c r="A419" s="9"/>
      <c r="B419" s="9"/>
      <c r="C419" s="9"/>
      <c r="D419" s="75"/>
      <c r="E419" s="9"/>
    </row>
    <row r="420" spans="1:5" x14ac:dyDescent="0.25">
      <c r="A420" s="9"/>
      <c r="B420" s="9"/>
      <c r="C420" s="9"/>
      <c r="D420" s="75"/>
      <c r="E420" s="9"/>
    </row>
    <row r="421" spans="1:5" x14ac:dyDescent="0.25">
      <c r="A421" s="9"/>
      <c r="B421" s="9"/>
      <c r="C421" s="9"/>
      <c r="D421" s="75"/>
      <c r="E421" s="9"/>
    </row>
    <row r="422" spans="1:5" x14ac:dyDescent="0.25">
      <c r="A422" s="9"/>
      <c r="B422" s="9"/>
      <c r="C422" s="9"/>
      <c r="D422" s="75"/>
      <c r="E422" s="9"/>
    </row>
    <row r="423" spans="1:5" x14ac:dyDescent="0.25">
      <c r="A423" s="9"/>
      <c r="B423" s="9"/>
      <c r="C423" s="9"/>
      <c r="D423" s="75"/>
      <c r="E423" s="9"/>
    </row>
    <row r="424" spans="1:5" x14ac:dyDescent="0.25">
      <c r="A424" s="9"/>
      <c r="B424" s="9"/>
      <c r="C424" s="9"/>
      <c r="D424" s="75"/>
      <c r="E424" s="9"/>
    </row>
    <row r="425" spans="1:5" x14ac:dyDescent="0.25">
      <c r="A425" s="9"/>
      <c r="B425" s="9"/>
      <c r="C425" s="9"/>
      <c r="D425" s="75"/>
      <c r="E425" s="9"/>
    </row>
    <row r="426" spans="1:5" x14ac:dyDescent="0.25">
      <c r="A426" s="9"/>
      <c r="B426" s="9"/>
      <c r="C426" s="9"/>
      <c r="D426" s="75"/>
      <c r="E426" s="9"/>
    </row>
    <row r="427" spans="1:5" x14ac:dyDescent="0.25">
      <c r="A427" s="9"/>
      <c r="B427" s="9"/>
      <c r="C427" s="9"/>
      <c r="D427" s="75"/>
      <c r="E427" s="9"/>
    </row>
    <row r="428" spans="1:5" x14ac:dyDescent="0.25">
      <c r="A428" s="9"/>
      <c r="B428" s="9"/>
      <c r="C428" s="9"/>
      <c r="D428" s="75"/>
      <c r="E428" s="9"/>
    </row>
    <row r="429" spans="1:5" x14ac:dyDescent="0.25">
      <c r="A429" s="9"/>
      <c r="B429" s="9"/>
      <c r="C429" s="9"/>
      <c r="D429" s="75"/>
      <c r="E429" s="9"/>
    </row>
    <row r="430" spans="1:5" x14ac:dyDescent="0.25">
      <c r="A430" s="9"/>
      <c r="B430" s="9"/>
      <c r="C430" s="9"/>
      <c r="D430" s="75"/>
      <c r="E430" s="9"/>
    </row>
    <row r="431" spans="1:5" x14ac:dyDescent="0.25">
      <c r="A431" s="9"/>
      <c r="B431" s="9"/>
      <c r="C431" s="9"/>
      <c r="D431" s="75"/>
      <c r="E431" s="9"/>
    </row>
    <row r="432" spans="1:5" x14ac:dyDescent="0.25">
      <c r="A432" s="9"/>
      <c r="B432" s="9"/>
      <c r="C432" s="9"/>
      <c r="D432" s="75"/>
      <c r="E432" s="9"/>
    </row>
    <row r="433" spans="1:5" x14ac:dyDescent="0.25">
      <c r="A433" s="9"/>
      <c r="B433" s="9"/>
      <c r="C433" s="9"/>
      <c r="D433" s="75"/>
      <c r="E433" s="9"/>
    </row>
    <row r="434" spans="1:5" x14ac:dyDescent="0.25">
      <c r="A434" s="9"/>
      <c r="B434" s="9"/>
      <c r="C434" s="9"/>
      <c r="D434" s="75"/>
      <c r="E434" s="9"/>
    </row>
    <row r="435" spans="1:5" x14ac:dyDescent="0.25">
      <c r="A435" s="9"/>
      <c r="B435" s="9"/>
      <c r="C435" s="9"/>
      <c r="D435" s="75"/>
      <c r="E435" s="9"/>
    </row>
    <row r="436" spans="1:5" x14ac:dyDescent="0.25">
      <c r="A436" s="9"/>
      <c r="B436" s="9"/>
      <c r="C436" s="9"/>
      <c r="D436" s="75"/>
      <c r="E436" s="9"/>
    </row>
    <row r="437" spans="1:5" x14ac:dyDescent="0.25">
      <c r="A437" s="9"/>
      <c r="B437" s="9"/>
      <c r="C437" s="9"/>
      <c r="D437" s="75"/>
      <c r="E437" s="9"/>
    </row>
    <row r="438" spans="1:5" x14ac:dyDescent="0.25">
      <c r="A438" s="9"/>
      <c r="B438" s="9"/>
      <c r="C438" s="9"/>
      <c r="D438" s="75"/>
      <c r="E438" s="9"/>
    </row>
    <row r="439" spans="1:5" x14ac:dyDescent="0.25">
      <c r="A439" s="9"/>
      <c r="B439" s="9"/>
      <c r="C439" s="9"/>
      <c r="D439" s="75"/>
      <c r="E439" s="9"/>
    </row>
    <row r="440" spans="1:5" x14ac:dyDescent="0.25">
      <c r="A440" s="9"/>
      <c r="B440" s="9"/>
      <c r="C440" s="9"/>
      <c r="D440" s="75"/>
      <c r="E440" s="9"/>
    </row>
    <row r="441" spans="1:5" x14ac:dyDescent="0.25">
      <c r="A441" s="9"/>
      <c r="B441" s="9"/>
      <c r="C441" s="9"/>
      <c r="D441" s="75"/>
      <c r="E441" s="9"/>
    </row>
    <row r="442" spans="1:5" x14ac:dyDescent="0.25">
      <c r="A442" s="9"/>
      <c r="B442" s="9"/>
      <c r="C442" s="9"/>
      <c r="D442" s="75"/>
      <c r="E442" s="9"/>
    </row>
    <row r="443" spans="1:5" x14ac:dyDescent="0.25">
      <c r="A443" s="9"/>
      <c r="B443" s="9"/>
      <c r="C443" s="9"/>
      <c r="D443" s="75"/>
      <c r="E443" s="9"/>
    </row>
    <row r="444" spans="1:5" x14ac:dyDescent="0.25">
      <c r="A444" s="9"/>
      <c r="B444" s="9"/>
      <c r="C444" s="9"/>
      <c r="D444" s="75"/>
      <c r="E444" s="9"/>
    </row>
    <row r="445" spans="1:5" x14ac:dyDescent="0.25">
      <c r="A445" s="9"/>
      <c r="B445" s="9"/>
      <c r="C445" s="9"/>
      <c r="D445" s="75"/>
      <c r="E445" s="9"/>
    </row>
    <row r="446" spans="1:5" x14ac:dyDescent="0.25">
      <c r="A446" s="9"/>
      <c r="B446" s="9"/>
      <c r="C446" s="9"/>
      <c r="D446" s="75"/>
      <c r="E446" s="9"/>
    </row>
    <row r="447" spans="1:5" x14ac:dyDescent="0.25">
      <c r="A447" s="9"/>
      <c r="B447" s="9"/>
      <c r="C447" s="9"/>
      <c r="D447" s="75"/>
      <c r="E447" s="9"/>
    </row>
    <row r="448" spans="1:5" x14ac:dyDescent="0.25">
      <c r="A448" s="9"/>
      <c r="B448" s="9"/>
      <c r="C448" s="9"/>
      <c r="D448" s="75"/>
      <c r="E448" s="9"/>
    </row>
    <row r="449" spans="1:5" x14ac:dyDescent="0.25">
      <c r="A449" s="9"/>
      <c r="B449" s="9"/>
      <c r="C449" s="9"/>
      <c r="D449" s="75"/>
      <c r="E449" s="9"/>
    </row>
    <row r="450" spans="1:5" x14ac:dyDescent="0.25">
      <c r="A450" s="9"/>
      <c r="B450" s="9"/>
      <c r="C450" s="9"/>
      <c r="D450" s="75"/>
      <c r="E450" s="9"/>
    </row>
    <row r="451" spans="1:5" x14ac:dyDescent="0.25">
      <c r="A451" s="9"/>
      <c r="B451" s="9"/>
      <c r="C451" s="9"/>
      <c r="D451" s="75"/>
      <c r="E451" s="9"/>
    </row>
    <row r="452" spans="1:5" x14ac:dyDescent="0.25">
      <c r="A452" s="9"/>
      <c r="B452" s="9"/>
      <c r="C452" s="9"/>
      <c r="D452" s="75"/>
      <c r="E452" s="9"/>
    </row>
    <row r="453" spans="1:5" x14ac:dyDescent="0.25">
      <c r="A453" s="9"/>
      <c r="B453" s="9"/>
      <c r="C453" s="9"/>
      <c r="D453" s="75"/>
      <c r="E453" s="9"/>
    </row>
    <row r="454" spans="1:5" x14ac:dyDescent="0.25">
      <c r="A454" s="9"/>
      <c r="B454" s="9"/>
      <c r="C454" s="9"/>
      <c r="D454" s="75"/>
      <c r="E454" s="9"/>
    </row>
    <row r="455" spans="1:5" x14ac:dyDescent="0.25">
      <c r="A455" s="9"/>
      <c r="B455" s="9"/>
      <c r="C455" s="9"/>
      <c r="D455" s="75"/>
      <c r="E455" s="9"/>
    </row>
    <row r="456" spans="1:5" x14ac:dyDescent="0.25">
      <c r="A456" s="9"/>
      <c r="B456" s="9"/>
      <c r="C456" s="9"/>
      <c r="D456" s="75"/>
      <c r="E456" s="9"/>
    </row>
    <row r="457" spans="1:5" x14ac:dyDescent="0.25">
      <c r="A457" s="9"/>
      <c r="B457" s="9"/>
      <c r="C457" s="9"/>
      <c r="D457" s="75"/>
      <c r="E457" s="9"/>
    </row>
    <row r="458" spans="1:5" x14ac:dyDescent="0.25">
      <c r="A458" s="9"/>
      <c r="B458" s="9"/>
      <c r="C458" s="9"/>
      <c r="D458" s="75"/>
      <c r="E458" s="9"/>
    </row>
    <row r="459" spans="1:5" x14ac:dyDescent="0.25">
      <c r="A459" s="9"/>
      <c r="B459" s="9"/>
      <c r="C459" s="9"/>
      <c r="D459" s="75"/>
      <c r="E459" s="9"/>
    </row>
    <row r="460" spans="1:5" x14ac:dyDescent="0.25">
      <c r="A460" s="9"/>
      <c r="B460" s="9"/>
      <c r="C460" s="9"/>
      <c r="D460" s="75"/>
      <c r="E460" s="9"/>
    </row>
    <row r="461" spans="1:5" x14ac:dyDescent="0.25">
      <c r="A461" s="9"/>
      <c r="B461" s="9"/>
      <c r="C461" s="9"/>
      <c r="D461" s="75"/>
      <c r="E461" s="9"/>
    </row>
    <row r="462" spans="1:5" x14ac:dyDescent="0.25">
      <c r="A462" s="9"/>
      <c r="B462" s="9"/>
      <c r="C462" s="9"/>
      <c r="D462" s="75"/>
      <c r="E462" s="9"/>
    </row>
    <row r="463" spans="1:5" x14ac:dyDescent="0.25">
      <c r="A463" s="9"/>
      <c r="B463" s="9"/>
      <c r="C463" s="9"/>
      <c r="D463" s="75"/>
      <c r="E463" s="9"/>
    </row>
    <row r="464" spans="1:5" x14ac:dyDescent="0.25">
      <c r="A464" s="9"/>
      <c r="B464" s="9"/>
      <c r="C464" s="9"/>
      <c r="D464" s="75"/>
      <c r="E464" s="9"/>
    </row>
    <row r="465" spans="1:5" x14ac:dyDescent="0.25">
      <c r="A465" s="9"/>
      <c r="B465" s="9"/>
      <c r="C465" s="9"/>
      <c r="D465" s="75"/>
      <c r="E465" s="9"/>
    </row>
    <row r="466" spans="1:5" x14ac:dyDescent="0.25">
      <c r="A466" s="9"/>
      <c r="B466" s="9"/>
      <c r="C466" s="9"/>
      <c r="D466" s="75"/>
      <c r="E466" s="9"/>
    </row>
    <row r="467" spans="1:5" x14ac:dyDescent="0.25">
      <c r="A467" s="9"/>
      <c r="B467" s="9"/>
      <c r="C467" s="9"/>
      <c r="D467" s="75"/>
      <c r="E467" s="9"/>
    </row>
    <row r="468" spans="1:5" x14ac:dyDescent="0.25">
      <c r="A468" s="9"/>
      <c r="B468" s="9"/>
      <c r="C468" s="9"/>
      <c r="D468" s="75"/>
      <c r="E468" s="9"/>
    </row>
    <row r="469" spans="1:5" x14ac:dyDescent="0.25">
      <c r="A469" s="9"/>
      <c r="B469" s="9"/>
      <c r="C469" s="9"/>
      <c r="D469" s="75"/>
      <c r="E469" s="9"/>
    </row>
    <row r="470" spans="1:5" x14ac:dyDescent="0.25">
      <c r="A470" s="9"/>
      <c r="B470" s="9"/>
      <c r="C470" s="9"/>
      <c r="D470" s="75"/>
      <c r="E470" s="9"/>
    </row>
    <row r="471" spans="1:5" x14ac:dyDescent="0.25">
      <c r="A471" s="9"/>
      <c r="B471" s="9"/>
      <c r="C471" s="9"/>
      <c r="D471" s="75"/>
      <c r="E471" s="9"/>
    </row>
    <row r="472" spans="1:5" x14ac:dyDescent="0.25">
      <c r="A472" s="9"/>
      <c r="B472" s="9"/>
      <c r="C472" s="9"/>
      <c r="D472" s="75"/>
      <c r="E472" s="9"/>
    </row>
    <row r="473" spans="1:5" x14ac:dyDescent="0.25">
      <c r="A473" s="9"/>
      <c r="B473" s="9"/>
      <c r="C473" s="9"/>
      <c r="D473" s="75"/>
      <c r="E473" s="9"/>
    </row>
    <row r="474" spans="1:5" x14ac:dyDescent="0.25">
      <c r="A474" s="9"/>
      <c r="B474" s="9"/>
      <c r="C474" s="9"/>
      <c r="D474" s="75"/>
      <c r="E474" s="9"/>
    </row>
    <row r="475" spans="1:5" x14ac:dyDescent="0.25">
      <c r="A475" s="9"/>
      <c r="B475" s="9"/>
      <c r="C475" s="9"/>
      <c r="D475" s="75"/>
      <c r="E475" s="9"/>
    </row>
    <row r="476" spans="1:5" x14ac:dyDescent="0.25">
      <c r="A476" s="9"/>
      <c r="B476" s="9"/>
      <c r="C476" s="9"/>
      <c r="D476" s="75"/>
      <c r="E476" s="9"/>
    </row>
    <row r="477" spans="1:5" x14ac:dyDescent="0.25">
      <c r="A477" s="9"/>
      <c r="B477" s="9"/>
      <c r="C477" s="9"/>
      <c r="D477" s="75"/>
      <c r="E477" s="9"/>
    </row>
    <row r="478" spans="1:5" x14ac:dyDescent="0.25">
      <c r="A478" s="9"/>
      <c r="B478" s="9"/>
      <c r="C478" s="9"/>
      <c r="D478" s="75"/>
      <c r="E478" s="9"/>
    </row>
    <row r="479" spans="1:5" x14ac:dyDescent="0.25">
      <c r="A479" s="9"/>
      <c r="B479" s="9"/>
      <c r="C479" s="9"/>
      <c r="D479" s="75"/>
      <c r="E479" s="9"/>
    </row>
    <row r="480" spans="1:5" x14ac:dyDescent="0.25">
      <c r="A480" s="9"/>
      <c r="B480" s="9"/>
      <c r="C480" s="9"/>
      <c r="D480" s="75"/>
      <c r="E480" s="9"/>
    </row>
    <row r="481" spans="1:5" x14ac:dyDescent="0.25">
      <c r="A481" s="9"/>
      <c r="B481" s="9"/>
      <c r="C481" s="9"/>
      <c r="D481" s="75"/>
      <c r="E481" s="9"/>
    </row>
    <row r="482" spans="1:5" x14ac:dyDescent="0.25">
      <c r="A482" s="9"/>
      <c r="B482" s="9"/>
      <c r="C482" s="9"/>
      <c r="D482" s="75"/>
      <c r="E482" s="9"/>
    </row>
    <row r="483" spans="1:5" x14ac:dyDescent="0.25">
      <c r="A483" s="9"/>
      <c r="B483" s="9"/>
      <c r="C483" s="9"/>
      <c r="D483" s="75"/>
      <c r="E483" s="9"/>
    </row>
    <row r="484" spans="1:5" x14ac:dyDescent="0.25">
      <c r="A484" s="9"/>
      <c r="B484" s="9"/>
      <c r="C484" s="9"/>
      <c r="D484" s="75"/>
      <c r="E484" s="9"/>
    </row>
    <row r="485" spans="1:5" x14ac:dyDescent="0.25">
      <c r="A485" s="9"/>
      <c r="B485" s="9"/>
      <c r="C485" s="9"/>
      <c r="D485" s="75"/>
      <c r="E485" s="9"/>
    </row>
    <row r="486" spans="1:5" x14ac:dyDescent="0.25">
      <c r="A486" s="9"/>
      <c r="B486" s="9"/>
      <c r="C486" s="9"/>
      <c r="D486" s="75"/>
      <c r="E486" s="9"/>
    </row>
    <row r="487" spans="1:5" x14ac:dyDescent="0.25">
      <c r="A487" s="9"/>
      <c r="B487" s="9"/>
      <c r="C487" s="9"/>
      <c r="D487" s="75"/>
      <c r="E487" s="9"/>
    </row>
    <row r="488" spans="1:5" x14ac:dyDescent="0.25">
      <c r="A488" s="9"/>
      <c r="B488" s="9"/>
      <c r="C488" s="9"/>
      <c r="D488" s="75"/>
      <c r="E488" s="9"/>
    </row>
    <row r="489" spans="1:5" x14ac:dyDescent="0.25">
      <c r="A489" s="9"/>
      <c r="B489" s="9"/>
      <c r="C489" s="9"/>
      <c r="D489" s="75"/>
      <c r="E489" s="9"/>
    </row>
    <row r="490" spans="1:5" x14ac:dyDescent="0.25">
      <c r="A490" s="9"/>
      <c r="B490" s="9"/>
      <c r="C490" s="9"/>
      <c r="D490" s="75"/>
      <c r="E490" s="9"/>
    </row>
    <row r="491" spans="1:5" x14ac:dyDescent="0.25">
      <c r="A491" s="9"/>
      <c r="B491" s="9"/>
      <c r="C491" s="9"/>
      <c r="D491" s="75"/>
      <c r="E491" s="9"/>
    </row>
    <row r="492" spans="1:5" x14ac:dyDescent="0.25">
      <c r="A492" s="9"/>
      <c r="B492" s="9"/>
      <c r="C492" s="9"/>
      <c r="D492" s="75"/>
      <c r="E492" s="9"/>
    </row>
    <row r="493" spans="1:5" x14ac:dyDescent="0.25">
      <c r="A493" s="9"/>
      <c r="B493" s="9"/>
      <c r="C493" s="9"/>
      <c r="D493" s="75"/>
      <c r="E493" s="9"/>
    </row>
    <row r="494" spans="1:5" x14ac:dyDescent="0.25">
      <c r="A494" s="9"/>
      <c r="B494" s="9"/>
      <c r="C494" s="9"/>
      <c r="D494" s="75"/>
      <c r="E494" s="9"/>
    </row>
    <row r="495" spans="1:5" x14ac:dyDescent="0.25">
      <c r="A495" s="9"/>
      <c r="B495" s="9"/>
      <c r="C495" s="9"/>
      <c r="D495" s="75"/>
      <c r="E495" s="9"/>
    </row>
    <row r="496" spans="1:5" x14ac:dyDescent="0.25">
      <c r="A496" s="9"/>
      <c r="B496" s="9"/>
      <c r="C496" s="9"/>
      <c r="D496" s="75"/>
      <c r="E496" s="9"/>
    </row>
    <row r="497" spans="1:5" x14ac:dyDescent="0.25">
      <c r="A497" s="9"/>
      <c r="B497" s="9"/>
      <c r="C497" s="9"/>
      <c r="D497" s="75"/>
      <c r="E497" s="9"/>
    </row>
    <row r="498" spans="1:5" x14ac:dyDescent="0.25">
      <c r="A498" s="9"/>
      <c r="B498" s="9"/>
      <c r="C498" s="9"/>
      <c r="D498" s="75"/>
      <c r="E498" s="9"/>
    </row>
    <row r="499" spans="1:5" x14ac:dyDescent="0.25">
      <c r="A499" s="9"/>
      <c r="B499" s="9"/>
      <c r="C499" s="9"/>
      <c r="D499" s="75"/>
      <c r="E499" s="9"/>
    </row>
    <row r="500" spans="1:5" x14ac:dyDescent="0.25">
      <c r="A500" s="9"/>
      <c r="B500" s="9"/>
      <c r="C500" s="9"/>
      <c r="D500" s="75"/>
      <c r="E500" s="9"/>
    </row>
    <row r="501" spans="1:5" x14ac:dyDescent="0.25">
      <c r="A501" s="9"/>
      <c r="B501" s="9"/>
      <c r="C501" s="9"/>
      <c r="D501" s="75"/>
      <c r="E501" s="9"/>
    </row>
    <row r="502" spans="1:5" x14ac:dyDescent="0.25">
      <c r="A502" s="9"/>
      <c r="B502" s="9"/>
      <c r="C502" s="9"/>
      <c r="D502" s="75"/>
      <c r="E502" s="9"/>
    </row>
    <row r="503" spans="1:5" x14ac:dyDescent="0.25">
      <c r="A503" s="9"/>
      <c r="B503" s="9"/>
      <c r="C503" s="9"/>
      <c r="D503" s="75"/>
      <c r="E503" s="9"/>
    </row>
    <row r="504" spans="1:5" x14ac:dyDescent="0.25">
      <c r="A504" s="9"/>
      <c r="B504" s="9"/>
      <c r="C504" s="9"/>
      <c r="D504" s="75"/>
      <c r="E504" s="9"/>
    </row>
    <row r="505" spans="1:5" x14ac:dyDescent="0.25">
      <c r="A505" s="9"/>
      <c r="B505" s="9"/>
      <c r="C505" s="9"/>
      <c r="D505" s="75"/>
      <c r="E505" s="9"/>
    </row>
    <row r="506" spans="1:5" x14ac:dyDescent="0.25">
      <c r="A506" s="9"/>
      <c r="B506" s="9"/>
      <c r="C506" s="9"/>
      <c r="D506" s="75"/>
      <c r="E506" s="9"/>
    </row>
    <row r="507" spans="1:5" x14ac:dyDescent="0.25">
      <c r="A507" s="9"/>
      <c r="B507" s="9"/>
      <c r="C507" s="9"/>
      <c r="D507" s="75"/>
      <c r="E507" s="9"/>
    </row>
    <row r="508" spans="1:5" x14ac:dyDescent="0.25">
      <c r="A508" s="9"/>
      <c r="B508" s="9"/>
      <c r="C508" s="9"/>
      <c r="D508" s="75"/>
      <c r="E508" s="9"/>
    </row>
    <row r="509" spans="1:5" x14ac:dyDescent="0.25">
      <c r="A509" s="9"/>
      <c r="B509" s="9"/>
      <c r="C509" s="9"/>
      <c r="D509" s="75"/>
      <c r="E509" s="9"/>
    </row>
    <row r="510" spans="1:5" x14ac:dyDescent="0.25">
      <c r="A510" s="9"/>
      <c r="B510" s="9"/>
      <c r="C510" s="9"/>
      <c r="D510" s="75"/>
      <c r="E510" s="9"/>
    </row>
    <row r="511" spans="1:5" x14ac:dyDescent="0.25">
      <c r="A511" s="9"/>
      <c r="B511" s="9"/>
      <c r="C511" s="9"/>
      <c r="D511" s="75"/>
      <c r="E511" s="9"/>
    </row>
    <row r="512" spans="1:5" x14ac:dyDescent="0.25">
      <c r="A512" s="9"/>
      <c r="B512" s="9"/>
      <c r="C512" s="9"/>
      <c r="D512" s="75"/>
      <c r="E512" s="9"/>
    </row>
    <row r="513" spans="1:5" x14ac:dyDescent="0.25">
      <c r="A513" s="9"/>
      <c r="B513" s="9"/>
      <c r="C513" s="9"/>
      <c r="D513" s="75"/>
      <c r="E513" s="9"/>
    </row>
    <row r="514" spans="1:5" x14ac:dyDescent="0.25">
      <c r="A514" s="9"/>
      <c r="B514" s="9"/>
      <c r="C514" s="9"/>
      <c r="D514" s="75"/>
      <c r="E514" s="9"/>
    </row>
    <row r="515" spans="1:5" x14ac:dyDescent="0.25">
      <c r="A515" s="9"/>
      <c r="B515" s="9"/>
      <c r="C515" s="9"/>
      <c r="D515" s="75"/>
      <c r="E515" s="9"/>
    </row>
    <row r="516" spans="1:5" x14ac:dyDescent="0.25">
      <c r="A516" s="9"/>
      <c r="B516" s="9"/>
      <c r="C516" s="9"/>
      <c r="D516" s="75"/>
      <c r="E516" s="9"/>
    </row>
    <row r="517" spans="1:5" x14ac:dyDescent="0.25">
      <c r="A517" s="9"/>
      <c r="B517" s="9"/>
      <c r="C517" s="9"/>
      <c r="D517" s="75"/>
      <c r="E517" s="9"/>
    </row>
    <row r="518" spans="1:5" x14ac:dyDescent="0.25">
      <c r="A518" s="9"/>
      <c r="B518" s="9"/>
      <c r="C518" s="9"/>
      <c r="D518" s="75"/>
      <c r="E518" s="9"/>
    </row>
    <row r="519" spans="1:5" x14ac:dyDescent="0.25">
      <c r="A519" s="9"/>
      <c r="B519" s="9"/>
      <c r="C519" s="9"/>
      <c r="D519" s="75"/>
      <c r="E519" s="9"/>
    </row>
    <row r="520" spans="1:5" x14ac:dyDescent="0.25">
      <c r="A520" s="9"/>
      <c r="B520" s="9"/>
      <c r="C520" s="9"/>
      <c r="D520" s="75"/>
      <c r="E520" s="9"/>
    </row>
    <row r="521" spans="1:5" x14ac:dyDescent="0.25">
      <c r="A521" s="9"/>
      <c r="B521" s="9"/>
      <c r="C521" s="9"/>
      <c r="D521" s="75"/>
      <c r="E521" s="9"/>
    </row>
    <row r="522" spans="1:5" x14ac:dyDescent="0.25">
      <c r="A522" s="9"/>
      <c r="B522" s="9"/>
      <c r="C522" s="9"/>
      <c r="D522" s="75"/>
      <c r="E522" s="9"/>
    </row>
    <row r="523" spans="1:5" x14ac:dyDescent="0.25">
      <c r="A523" s="9"/>
      <c r="B523" s="9"/>
      <c r="C523" s="9"/>
      <c r="D523" s="75"/>
      <c r="E523" s="9"/>
    </row>
    <row r="524" spans="1:5" x14ac:dyDescent="0.25">
      <c r="A524" s="9"/>
      <c r="B524" s="9"/>
      <c r="C524" s="9"/>
      <c r="D524" s="75"/>
      <c r="E524" s="9"/>
    </row>
    <row r="525" spans="1:5" x14ac:dyDescent="0.25">
      <c r="A525" s="9"/>
      <c r="B525" s="9"/>
      <c r="C525" s="9"/>
      <c r="D525" s="75"/>
      <c r="E525" s="9"/>
    </row>
    <row r="526" spans="1:5" x14ac:dyDescent="0.25">
      <c r="A526" s="9"/>
      <c r="B526" s="9"/>
      <c r="C526" s="9"/>
      <c r="D526" s="75"/>
      <c r="E526" s="9"/>
    </row>
    <row r="527" spans="1:5" x14ac:dyDescent="0.25">
      <c r="A527" s="9"/>
      <c r="B527" s="9"/>
      <c r="C527" s="9"/>
      <c r="D527" s="75"/>
      <c r="E527" s="9"/>
    </row>
    <row r="528" spans="1:5" x14ac:dyDescent="0.25">
      <c r="A528" s="9"/>
      <c r="B528" s="9"/>
      <c r="C528" s="9"/>
      <c r="D528" s="75"/>
      <c r="E528" s="9"/>
    </row>
    <row r="529" spans="1:5" x14ac:dyDescent="0.25">
      <c r="A529" s="9"/>
      <c r="B529" s="9"/>
      <c r="C529" s="9"/>
      <c r="D529" s="75"/>
      <c r="E529" s="9"/>
    </row>
    <row r="530" spans="1:5" x14ac:dyDescent="0.25">
      <c r="A530" s="9"/>
      <c r="B530" s="9"/>
      <c r="C530" s="9"/>
      <c r="D530" s="75"/>
      <c r="E530" s="9"/>
    </row>
    <row r="531" spans="1:5" x14ac:dyDescent="0.25">
      <c r="A531" s="9"/>
      <c r="B531" s="9"/>
      <c r="C531" s="9"/>
      <c r="D531" s="75"/>
      <c r="E531" s="9"/>
    </row>
    <row r="532" spans="1:5" x14ac:dyDescent="0.25">
      <c r="A532" s="9"/>
      <c r="B532" s="9"/>
      <c r="C532" s="9"/>
      <c r="D532" s="75"/>
      <c r="E532" s="9"/>
    </row>
    <row r="533" spans="1:5" x14ac:dyDescent="0.25">
      <c r="A533" s="9"/>
      <c r="B533" s="9"/>
      <c r="C533" s="9"/>
      <c r="D533" s="75"/>
      <c r="E533" s="9"/>
    </row>
    <row r="534" spans="1:5" x14ac:dyDescent="0.25">
      <c r="A534" s="9"/>
      <c r="B534" s="9"/>
      <c r="C534" s="9"/>
      <c r="D534" s="75"/>
      <c r="E534" s="9"/>
    </row>
    <row r="535" spans="1:5" x14ac:dyDescent="0.25">
      <c r="A535" s="9"/>
      <c r="B535" s="9"/>
      <c r="C535" s="9"/>
      <c r="D535" s="75"/>
      <c r="E535" s="9"/>
    </row>
    <row r="536" spans="1:5" x14ac:dyDescent="0.25">
      <c r="A536" s="9"/>
      <c r="B536" s="9"/>
      <c r="C536" s="9"/>
      <c r="D536" s="75"/>
      <c r="E536" s="9"/>
    </row>
    <row r="537" spans="1:5" x14ac:dyDescent="0.25">
      <c r="A537" s="9"/>
      <c r="B537" s="9"/>
      <c r="C537" s="9"/>
      <c r="D537" s="75"/>
      <c r="E537" s="9"/>
    </row>
    <row r="538" spans="1:5" x14ac:dyDescent="0.25">
      <c r="A538" s="9"/>
      <c r="B538" s="9"/>
      <c r="C538" s="9"/>
      <c r="D538" s="75"/>
      <c r="E538" s="9"/>
    </row>
    <row r="539" spans="1:5" x14ac:dyDescent="0.25">
      <c r="A539" s="9"/>
      <c r="B539" s="9"/>
      <c r="C539" s="9"/>
      <c r="D539" s="75"/>
      <c r="E539" s="9"/>
    </row>
    <row r="540" spans="1:5" x14ac:dyDescent="0.25">
      <c r="A540" s="9"/>
      <c r="B540" s="9"/>
      <c r="C540" s="9"/>
      <c r="D540" s="75"/>
      <c r="E540" s="9"/>
    </row>
    <row r="541" spans="1:5" x14ac:dyDescent="0.25">
      <c r="A541" s="9"/>
      <c r="B541" s="9"/>
      <c r="C541" s="9"/>
      <c r="D541" s="75"/>
      <c r="E541" s="9"/>
    </row>
    <row r="542" spans="1:5" x14ac:dyDescent="0.25">
      <c r="A542" s="9"/>
      <c r="B542" s="9"/>
      <c r="C542" s="9"/>
      <c r="D542" s="75"/>
      <c r="E542" s="9"/>
    </row>
    <row r="543" spans="1:5" x14ac:dyDescent="0.25">
      <c r="A543" s="9"/>
      <c r="B543" s="9"/>
      <c r="C543" s="9"/>
      <c r="D543" s="75"/>
      <c r="E543" s="9"/>
    </row>
    <row r="544" spans="1:5" x14ac:dyDescent="0.25">
      <c r="A544" s="9"/>
      <c r="B544" s="9"/>
      <c r="C544" s="9"/>
      <c r="D544" s="75"/>
      <c r="E544" s="9"/>
    </row>
    <row r="545" spans="1:5" x14ac:dyDescent="0.25">
      <c r="A545" s="9"/>
      <c r="B545" s="9"/>
      <c r="C545" s="9"/>
      <c r="D545" s="75"/>
      <c r="E545" s="9"/>
    </row>
    <row r="546" spans="1:5" x14ac:dyDescent="0.25">
      <c r="A546" s="9"/>
      <c r="B546" s="9"/>
      <c r="C546" s="9"/>
      <c r="D546" s="75"/>
      <c r="E546" s="9"/>
    </row>
    <row r="547" spans="1:5" x14ac:dyDescent="0.25">
      <c r="A547" s="9"/>
      <c r="B547" s="9"/>
      <c r="C547" s="9"/>
      <c r="D547" s="75"/>
      <c r="E547" s="9"/>
    </row>
    <row r="548" spans="1:5" x14ac:dyDescent="0.25">
      <c r="A548" s="9"/>
      <c r="B548" s="9"/>
      <c r="C548" s="9"/>
      <c r="D548" s="75"/>
      <c r="E548" s="9"/>
    </row>
    <row r="549" spans="1:5" x14ac:dyDescent="0.25">
      <c r="A549" s="9"/>
      <c r="B549" s="9"/>
      <c r="C549" s="9"/>
      <c r="D549" s="75"/>
      <c r="E549" s="9"/>
    </row>
    <row r="550" spans="1:5" x14ac:dyDescent="0.25">
      <c r="A550" s="9"/>
      <c r="B550" s="9"/>
      <c r="C550" s="9"/>
      <c r="D550" s="75"/>
      <c r="E550" s="9"/>
    </row>
    <row r="551" spans="1:5" x14ac:dyDescent="0.25">
      <c r="A551" s="9"/>
      <c r="B551" s="9"/>
      <c r="C551" s="9"/>
      <c r="D551" s="75"/>
      <c r="E551" s="9"/>
    </row>
    <row r="552" spans="1:5" x14ac:dyDescent="0.25">
      <c r="A552" s="9"/>
      <c r="B552" s="9"/>
      <c r="C552" s="9"/>
      <c r="D552" s="75"/>
      <c r="E552" s="9"/>
    </row>
    <row r="553" spans="1:5" x14ac:dyDescent="0.25">
      <c r="A553" s="9"/>
      <c r="B553" s="9"/>
      <c r="C553" s="9"/>
      <c r="D553" s="75"/>
      <c r="E553" s="9"/>
    </row>
    <row r="554" spans="1:5" x14ac:dyDescent="0.25">
      <c r="A554" s="9"/>
      <c r="B554" s="9"/>
      <c r="C554" s="9"/>
      <c r="D554" s="75"/>
      <c r="E554" s="9"/>
    </row>
    <row r="555" spans="1:5" x14ac:dyDescent="0.25">
      <c r="A555" s="9"/>
      <c r="B555" s="9"/>
      <c r="C555" s="9"/>
      <c r="D555" s="75"/>
      <c r="E555" s="9"/>
    </row>
    <row r="556" spans="1:5" x14ac:dyDescent="0.25">
      <c r="A556" s="9"/>
      <c r="B556" s="9"/>
      <c r="C556" s="9"/>
      <c r="D556" s="75"/>
      <c r="E556" s="9"/>
    </row>
    <row r="557" spans="1:5" x14ac:dyDescent="0.25">
      <c r="A557" s="9"/>
      <c r="B557" s="9"/>
      <c r="C557" s="9"/>
      <c r="D557" s="75"/>
      <c r="E557" s="9"/>
    </row>
    <row r="558" spans="1:5" x14ac:dyDescent="0.25">
      <c r="A558" s="9"/>
      <c r="B558" s="9"/>
      <c r="C558" s="9"/>
      <c r="D558" s="75"/>
      <c r="E558" s="9"/>
    </row>
    <row r="559" spans="1:5" x14ac:dyDescent="0.25">
      <c r="A559" s="9"/>
      <c r="B559" s="9"/>
      <c r="C559" s="9"/>
      <c r="D559" s="75"/>
      <c r="E559" s="9"/>
    </row>
    <row r="560" spans="1:5" x14ac:dyDescent="0.25">
      <c r="A560" s="9"/>
      <c r="B560" s="9"/>
      <c r="C560" s="9"/>
      <c r="D560" s="75"/>
      <c r="E560" s="9"/>
    </row>
    <row r="561" spans="1:5" x14ac:dyDescent="0.25">
      <c r="A561" s="9"/>
      <c r="B561" s="9"/>
      <c r="C561" s="9"/>
      <c r="D561" s="75"/>
      <c r="E561" s="9"/>
    </row>
    <row r="562" spans="1:5" x14ac:dyDescent="0.25">
      <c r="A562" s="9"/>
      <c r="B562" s="9"/>
      <c r="C562" s="9"/>
      <c r="D562" s="75"/>
      <c r="E562" s="9"/>
    </row>
    <row r="563" spans="1:5" x14ac:dyDescent="0.25">
      <c r="A563" s="9"/>
      <c r="B563" s="9"/>
      <c r="C563" s="9"/>
      <c r="D563" s="75"/>
      <c r="E563" s="9"/>
    </row>
    <row r="564" spans="1:5" x14ac:dyDescent="0.25">
      <c r="A564" s="9"/>
      <c r="B564" s="9"/>
      <c r="C564" s="9"/>
      <c r="D564" s="75"/>
      <c r="E564" s="9"/>
    </row>
    <row r="565" spans="1:5" x14ac:dyDescent="0.25">
      <c r="A565" s="9"/>
      <c r="B565" s="9"/>
      <c r="C565" s="9"/>
      <c r="D565" s="75"/>
      <c r="E565" s="9"/>
    </row>
    <row r="566" spans="1:5" x14ac:dyDescent="0.25">
      <c r="A566" s="9"/>
      <c r="B566" s="9"/>
      <c r="C566" s="9"/>
      <c r="D566" s="75"/>
      <c r="E566" s="9"/>
    </row>
    <row r="567" spans="1:5" x14ac:dyDescent="0.25">
      <c r="A567" s="9"/>
      <c r="B567" s="9"/>
      <c r="C567" s="9"/>
      <c r="D567" s="75"/>
      <c r="E567" s="9"/>
    </row>
    <row r="568" spans="1:5" x14ac:dyDescent="0.25">
      <c r="A568" s="9"/>
      <c r="B568" s="9"/>
      <c r="C568" s="9"/>
      <c r="D568" s="75"/>
      <c r="E568" s="9"/>
    </row>
    <row r="569" spans="1:5" x14ac:dyDescent="0.25">
      <c r="A569" s="9"/>
      <c r="B569" s="9"/>
      <c r="C569" s="9"/>
      <c r="D569" s="75"/>
      <c r="E569" s="9"/>
    </row>
    <row r="570" spans="1:5" x14ac:dyDescent="0.25">
      <c r="A570" s="9"/>
      <c r="B570" s="9"/>
      <c r="C570" s="9"/>
      <c r="D570" s="75"/>
      <c r="E570" s="9"/>
    </row>
    <row r="571" spans="1:5" x14ac:dyDescent="0.25">
      <c r="A571" s="9"/>
      <c r="B571" s="9"/>
      <c r="C571" s="9"/>
      <c r="D571" s="75"/>
      <c r="E571" s="9"/>
    </row>
    <row r="572" spans="1:5" x14ac:dyDescent="0.25">
      <c r="A572" s="9"/>
      <c r="B572" s="9"/>
      <c r="C572" s="9"/>
      <c r="D572" s="75"/>
      <c r="E572" s="9"/>
    </row>
    <row r="573" spans="1:5" x14ac:dyDescent="0.25">
      <c r="A573" s="9"/>
      <c r="B573" s="9"/>
      <c r="C573" s="9"/>
      <c r="D573" s="75"/>
      <c r="E573" s="9"/>
    </row>
    <row r="574" spans="1:5" x14ac:dyDescent="0.25">
      <c r="A574" s="9"/>
      <c r="B574" s="9"/>
      <c r="C574" s="9"/>
      <c r="D574" s="75"/>
      <c r="E574" s="9"/>
    </row>
    <row r="575" spans="1:5" x14ac:dyDescent="0.25">
      <c r="A575" s="9"/>
      <c r="B575" s="9"/>
      <c r="C575" s="9"/>
      <c r="D575" s="75"/>
      <c r="E575" s="9"/>
    </row>
    <row r="576" spans="1:5" x14ac:dyDescent="0.25">
      <c r="A576" s="9"/>
      <c r="B576" s="9"/>
      <c r="C576" s="9"/>
      <c r="D576" s="75"/>
      <c r="E576" s="9"/>
    </row>
    <row r="577" spans="1:5" x14ac:dyDescent="0.25">
      <c r="A577" s="9"/>
      <c r="B577" s="9"/>
      <c r="C577" s="9"/>
      <c r="D577" s="75"/>
      <c r="E577" s="9"/>
    </row>
    <row r="578" spans="1:5" x14ac:dyDescent="0.25">
      <c r="A578" s="9"/>
      <c r="B578" s="9"/>
      <c r="C578" s="9"/>
      <c r="D578" s="75"/>
      <c r="E578" s="9"/>
    </row>
    <row r="579" spans="1:5" x14ac:dyDescent="0.25">
      <c r="A579" s="9"/>
      <c r="B579" s="9"/>
      <c r="C579" s="9"/>
      <c r="D579" s="75"/>
      <c r="E579" s="9"/>
    </row>
    <row r="580" spans="1:5" x14ac:dyDescent="0.25">
      <c r="A580" s="9"/>
      <c r="B580" s="9"/>
      <c r="C580" s="9"/>
      <c r="D580" s="75"/>
      <c r="E580" s="9"/>
    </row>
    <row r="581" spans="1:5" x14ac:dyDescent="0.25">
      <c r="A581" s="9"/>
      <c r="B581" s="9"/>
      <c r="C581" s="9"/>
      <c r="D581" s="75"/>
      <c r="E581" s="9"/>
    </row>
    <row r="582" spans="1:5" x14ac:dyDescent="0.25">
      <c r="A582" s="9"/>
      <c r="B582" s="9"/>
      <c r="C582" s="9"/>
      <c r="D582" s="75"/>
      <c r="E582" s="9"/>
    </row>
    <row r="583" spans="1:5" x14ac:dyDescent="0.25">
      <c r="A583" s="9"/>
      <c r="B583" s="9"/>
      <c r="C583" s="9"/>
      <c r="D583" s="75"/>
      <c r="E583" s="9"/>
    </row>
    <row r="584" spans="1:5" x14ac:dyDescent="0.25">
      <c r="A584" s="9"/>
      <c r="B584" s="9"/>
      <c r="C584" s="9"/>
      <c r="D584" s="75"/>
      <c r="E584" s="9"/>
    </row>
    <row r="585" spans="1:5" x14ac:dyDescent="0.25">
      <c r="A585" s="9"/>
      <c r="B585" s="9"/>
      <c r="C585" s="9"/>
      <c r="D585" s="75"/>
      <c r="E585" s="9"/>
    </row>
    <row r="586" spans="1:5" x14ac:dyDescent="0.25">
      <c r="A586" s="9"/>
      <c r="B586" s="9"/>
      <c r="C586" s="9"/>
      <c r="D586" s="75"/>
      <c r="E586" s="9"/>
    </row>
    <row r="587" spans="1:5" x14ac:dyDescent="0.25">
      <c r="A587" s="9"/>
      <c r="B587" s="9"/>
      <c r="C587" s="9"/>
      <c r="D587" s="75"/>
      <c r="E587" s="9"/>
    </row>
    <row r="588" spans="1:5" x14ac:dyDescent="0.25">
      <c r="A588" s="9"/>
      <c r="B588" s="9"/>
      <c r="C588" s="9"/>
      <c r="D588" s="75"/>
      <c r="E588" s="9"/>
    </row>
    <row r="589" spans="1:5" x14ac:dyDescent="0.25">
      <c r="A589" s="9"/>
      <c r="B589" s="9"/>
      <c r="C589" s="9"/>
      <c r="D589" s="75"/>
      <c r="E589" s="9"/>
    </row>
    <row r="590" spans="1:5" x14ac:dyDescent="0.25">
      <c r="A590" s="9"/>
      <c r="B590" s="9"/>
      <c r="C590" s="9"/>
      <c r="D590" s="75"/>
      <c r="E590" s="9"/>
    </row>
    <row r="591" spans="1:5" x14ac:dyDescent="0.25">
      <c r="A591" s="9"/>
      <c r="B591" s="9"/>
      <c r="C591" s="9"/>
      <c r="D591" s="75"/>
      <c r="E591" s="9"/>
    </row>
    <row r="592" spans="1:5" x14ac:dyDescent="0.25">
      <c r="A592" s="9"/>
      <c r="B592" s="9"/>
      <c r="C592" s="9"/>
      <c r="D592" s="75"/>
      <c r="E592" s="9"/>
    </row>
    <row r="593" spans="1:5" x14ac:dyDescent="0.25">
      <c r="A593" s="9"/>
      <c r="B593" s="9"/>
      <c r="C593" s="9"/>
      <c r="D593" s="75"/>
      <c r="E593" s="9"/>
    </row>
    <row r="594" spans="1:5" x14ac:dyDescent="0.25">
      <c r="A594" s="9"/>
      <c r="B594" s="9"/>
      <c r="C594" s="9"/>
      <c r="D594" s="75"/>
      <c r="E594" s="9"/>
    </row>
    <row r="595" spans="1:5" x14ac:dyDescent="0.25">
      <c r="A595" s="9"/>
      <c r="B595" s="9"/>
      <c r="C595" s="9"/>
      <c r="D595" s="75"/>
      <c r="E595" s="9"/>
    </row>
    <row r="596" spans="1:5" x14ac:dyDescent="0.25">
      <c r="A596" s="9"/>
      <c r="B596" s="9"/>
      <c r="C596" s="9"/>
      <c r="D596" s="75"/>
      <c r="E596" s="9"/>
    </row>
    <row r="597" spans="1:5" x14ac:dyDescent="0.25">
      <c r="A597" s="9"/>
      <c r="B597" s="9"/>
      <c r="C597" s="9"/>
      <c r="D597" s="75"/>
      <c r="E597" s="9"/>
    </row>
    <row r="598" spans="1:5" x14ac:dyDescent="0.25">
      <c r="A598" s="9"/>
    </row>
  </sheetData>
  <sheetProtection algorithmName="SHA-512" hashValue="kQn21PVVv6DYD/R54rXRFzttjVOwPR0nb00hGzMis7GXJbzD4srvdZ3Phq/cbsja+ZOVYzJ2GefQHz+7dw4qaQ==" saltValue="ehmFE3oaPB9z5y9wp72ZBA==" spinCount="100000" sheet="1" objects="1" scenarios="1"/>
  <mergeCells count="26">
    <mergeCell ref="B38:U38"/>
    <mergeCell ref="A1:E3"/>
    <mergeCell ref="F1:Q1"/>
    <mergeCell ref="F2:Q2"/>
    <mergeCell ref="F3:Q3"/>
    <mergeCell ref="S3:T3"/>
    <mergeCell ref="F15:W15"/>
    <mergeCell ref="F5:W5"/>
    <mergeCell ref="I10:J10"/>
    <mergeCell ref="I12:J12"/>
    <mergeCell ref="I19:M19"/>
    <mergeCell ref="I8:J8"/>
    <mergeCell ref="K8:L8"/>
    <mergeCell ref="K10:L10"/>
    <mergeCell ref="K12:L12"/>
    <mergeCell ref="F22:F26"/>
    <mergeCell ref="S19:W19"/>
    <mergeCell ref="P22:P26"/>
    <mergeCell ref="F17:M17"/>
    <mergeCell ref="P17:W17"/>
    <mergeCell ref="F32:F36"/>
    <mergeCell ref="I30:K30"/>
    <mergeCell ref="S30:U30"/>
    <mergeCell ref="P32:P36"/>
    <mergeCell ref="F28:M28"/>
    <mergeCell ref="P28:W28"/>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'https://icbfgob-my.sharepoint.com/Users/JoseH.GonzalezR/Desktop/[12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28515625" style="1" customWidth="1"/>
    <col min="2" max="3" width="1" style="1" customWidth="1"/>
    <col min="4" max="4" width="11.7109375" style="74" customWidth="1"/>
    <col min="5" max="5" width="0.7109375" style="1" customWidth="1"/>
    <col min="6" max="6" width="12" style="1" customWidth="1"/>
    <col min="7" max="7" width="0.7109375" style="1" customWidth="1"/>
    <col min="8" max="8" width="21.7109375" customWidth="1"/>
    <col min="9" max="9" width="0.7109375" customWidth="1"/>
    <col min="10" max="10" width="21.7109375" customWidth="1"/>
    <col min="11" max="11" width="0.7109375" customWidth="1"/>
    <col min="12" max="12" width="21.7109375" customWidth="1"/>
    <col min="13" max="13" width="0.7109375" customWidth="1"/>
    <col min="14" max="14" width="14.7109375" customWidth="1"/>
    <col min="15" max="15" width="0.7109375" customWidth="1"/>
    <col min="16" max="16" width="14.7109375" customWidth="1"/>
    <col min="17" max="17" width="0.7109375" customWidth="1"/>
    <col min="18" max="18" width="15.42578125" customWidth="1"/>
    <col min="19" max="19" width="0.7109375" customWidth="1"/>
    <col min="20" max="20" width="21.7109375" customWidth="1"/>
    <col min="21" max="21" width="0.7109375" customWidth="1"/>
    <col min="22" max="22" width="21.7109375" customWidth="1"/>
    <col min="23" max="23" width="0.7109375" customWidth="1"/>
    <col min="24" max="16384" width="11.42578125" style="209"/>
  </cols>
  <sheetData>
    <row r="1" spans="1:57" s="208" customFormat="1" ht="12" x14ac:dyDescent="0.25">
      <c r="A1" s="1"/>
      <c r="B1" s="130"/>
      <c r="C1" s="130"/>
      <c r="D1" s="131"/>
      <c r="E1" s="130"/>
      <c r="F1" s="130"/>
      <c r="G1" s="130"/>
      <c r="H1" s="130"/>
      <c r="I1" s="130"/>
      <c r="J1" s="130"/>
      <c r="K1" s="130"/>
      <c r="L1" s="132"/>
      <c r="M1" s="132"/>
      <c r="N1" s="132"/>
      <c r="O1" s="132"/>
      <c r="P1" s="132"/>
      <c r="Q1" s="132"/>
      <c r="R1" s="132"/>
      <c r="S1" s="132"/>
      <c r="T1" s="130"/>
      <c r="U1" s="130"/>
      <c r="V1" s="130"/>
      <c r="W1" s="132"/>
    </row>
    <row r="2" spans="1:57" s="208" customFormat="1" ht="15.75" customHeight="1" x14ac:dyDescent="0.25">
      <c r="A2" s="1"/>
      <c r="B2" s="3"/>
      <c r="C2" s="3"/>
      <c r="D2" s="133"/>
      <c r="E2" s="3"/>
      <c r="F2" s="3"/>
      <c r="G2" s="3"/>
      <c r="H2" s="619" t="s">
        <v>1276</v>
      </c>
      <c r="I2" s="619"/>
      <c r="J2" s="619"/>
      <c r="K2" s="619"/>
      <c r="L2" s="619"/>
      <c r="M2" s="619"/>
      <c r="N2" s="619"/>
      <c r="O2" s="619"/>
      <c r="P2" s="619"/>
      <c r="Q2" s="619"/>
      <c r="R2" s="619"/>
      <c r="S2" s="619"/>
      <c r="T2" s="619"/>
      <c r="U2" s="619"/>
      <c r="V2" s="619"/>
      <c r="W2" s="200"/>
    </row>
    <row r="3" spans="1:57" s="208" customFormat="1" ht="12" x14ac:dyDescent="0.25">
      <c r="A3" s="1"/>
      <c r="B3" s="130"/>
      <c r="C3" s="130"/>
      <c r="D3" s="131"/>
      <c r="E3" s="130"/>
      <c r="F3" s="130"/>
      <c r="G3" s="130"/>
      <c r="H3" s="130"/>
      <c r="I3" s="130"/>
      <c r="J3" s="130"/>
      <c r="K3" s="130"/>
      <c r="L3" s="132"/>
      <c r="M3" s="132"/>
      <c r="N3" s="132"/>
      <c r="O3" s="132"/>
      <c r="P3" s="132"/>
      <c r="Q3" s="132"/>
      <c r="R3" s="132"/>
      <c r="S3" s="132"/>
      <c r="T3" s="130"/>
      <c r="U3" s="130"/>
      <c r="V3" s="130"/>
      <c r="W3" s="132"/>
    </row>
    <row r="4" spans="1:57" s="201" customFormat="1" ht="9" customHeight="1" x14ac:dyDescent="0.25">
      <c r="A4" s="3"/>
      <c r="B4" s="135"/>
      <c r="C4" s="135"/>
      <c r="D4" s="136"/>
      <c r="E4" s="135"/>
      <c r="F4" s="135"/>
      <c r="G4" s="135"/>
      <c r="H4" s="135"/>
      <c r="I4" s="135"/>
      <c r="J4" s="135"/>
      <c r="K4" s="135"/>
      <c r="L4" s="135"/>
      <c r="M4" s="135"/>
      <c r="N4" s="135"/>
      <c r="O4" s="135"/>
      <c r="P4" s="135"/>
      <c r="Q4" s="135"/>
      <c r="R4" s="135"/>
      <c r="S4" s="135"/>
      <c r="T4" s="135"/>
      <c r="U4" s="135"/>
      <c r="V4" s="135"/>
      <c r="W4" s="135"/>
    </row>
    <row r="5" spans="1:57" s="201" customFormat="1" ht="12" x14ac:dyDescent="0.25">
      <c r="A5" s="3"/>
      <c r="B5" s="135"/>
      <c r="C5" s="135"/>
      <c r="D5" s="136"/>
      <c r="E5" s="135"/>
      <c r="F5" s="135"/>
      <c r="G5" s="135"/>
      <c r="H5" s="135"/>
      <c r="I5" s="135"/>
      <c r="J5" s="135"/>
      <c r="K5" s="135"/>
      <c r="L5" s="135"/>
      <c r="M5" s="135"/>
      <c r="N5" s="138"/>
      <c r="O5" s="138"/>
      <c r="P5" s="138"/>
      <c r="Q5" s="138"/>
      <c r="R5" s="138"/>
      <c r="S5" s="138"/>
      <c r="T5" s="138"/>
      <c r="U5" s="135"/>
      <c r="V5" s="135"/>
      <c r="W5" s="138"/>
      <c r="X5" s="202"/>
      <c r="Y5" s="202"/>
      <c r="Z5" s="202"/>
      <c r="AA5" s="203"/>
      <c r="AB5" s="203"/>
      <c r="AC5" s="204"/>
      <c r="AD5" s="204"/>
      <c r="AE5" s="204"/>
      <c r="AF5" s="202"/>
      <c r="AG5" s="205"/>
      <c r="AH5" s="204"/>
      <c r="AI5" s="204"/>
      <c r="AJ5" s="204"/>
      <c r="AK5" s="204"/>
      <c r="AM5" s="204"/>
      <c r="AN5" s="204"/>
      <c r="AO5" s="204"/>
      <c r="AP5" s="204"/>
      <c r="AQ5" s="204"/>
      <c r="AR5" s="204"/>
      <c r="AS5" s="204"/>
      <c r="AT5" s="204"/>
      <c r="AU5" s="204"/>
      <c r="AV5" s="204"/>
      <c r="AW5" s="204"/>
      <c r="AX5" s="204"/>
      <c r="AY5" s="204"/>
      <c r="AZ5" s="204"/>
      <c r="BA5" s="204"/>
      <c r="BB5" s="204"/>
      <c r="BC5" s="204"/>
      <c r="BD5" s="204"/>
      <c r="BE5" s="204"/>
    </row>
    <row r="6" spans="1:57" s="201" customFormat="1" ht="12" x14ac:dyDescent="0.25">
      <c r="A6" s="3"/>
      <c r="B6" s="135"/>
      <c r="C6" s="135"/>
      <c r="D6" s="136"/>
      <c r="E6" s="135"/>
      <c r="F6" s="135"/>
      <c r="G6" s="135"/>
      <c r="H6" s="135"/>
      <c r="I6" s="135"/>
      <c r="J6" s="135"/>
      <c r="K6" s="135"/>
      <c r="L6" s="135"/>
      <c r="M6" s="135"/>
      <c r="N6" s="138"/>
      <c r="O6" s="138"/>
      <c r="P6" s="138"/>
      <c r="Q6" s="138"/>
      <c r="R6" s="138"/>
      <c r="S6" s="138"/>
      <c r="T6" s="138"/>
      <c r="U6" s="138"/>
      <c r="V6" s="135"/>
      <c r="W6" s="138"/>
      <c r="X6" s="202"/>
      <c r="Y6" s="202"/>
      <c r="Z6" s="202"/>
      <c r="AA6" s="203"/>
      <c r="AB6" s="203"/>
      <c r="AC6" s="204"/>
      <c r="AD6" s="204"/>
      <c r="AE6" s="204"/>
      <c r="AF6" s="202"/>
      <c r="AG6" s="205"/>
      <c r="AH6" s="204"/>
      <c r="AI6" s="204"/>
      <c r="AJ6" s="204"/>
      <c r="AK6" s="204"/>
      <c r="AM6" s="204"/>
      <c r="AN6" s="204"/>
      <c r="AO6" s="204"/>
      <c r="AP6" s="204"/>
      <c r="AQ6" s="204"/>
      <c r="AR6" s="204"/>
      <c r="AS6" s="204"/>
      <c r="AT6" s="204"/>
      <c r="AU6" s="204"/>
      <c r="AV6" s="204"/>
      <c r="AW6" s="204"/>
      <c r="AX6" s="204"/>
      <c r="AY6" s="204"/>
      <c r="AZ6" s="204"/>
      <c r="BA6" s="204"/>
      <c r="BB6" s="204"/>
      <c r="BC6" s="204"/>
      <c r="BD6" s="204"/>
      <c r="BE6" s="204"/>
    </row>
    <row r="7" spans="1:57" s="201" customFormat="1" ht="12" x14ac:dyDescent="0.25">
      <c r="A7" s="3"/>
      <c r="B7" s="135"/>
      <c r="C7" s="135"/>
      <c r="D7" s="136"/>
      <c r="E7" s="135"/>
      <c r="F7" s="135"/>
      <c r="G7" s="135"/>
      <c r="H7" s="135"/>
      <c r="I7" s="135"/>
      <c r="J7" s="135"/>
      <c r="K7" s="135"/>
      <c r="L7" s="135"/>
      <c r="M7" s="135"/>
      <c r="N7" s="138"/>
      <c r="O7" s="138"/>
      <c r="P7" s="138"/>
      <c r="Q7" s="138"/>
      <c r="R7" s="138" t="e">
        <f>IF(ISBLANK('2. ANALISIS DEL RIESGO'!#REF!),"",'2. ANALISIS DEL RIESGO'!#REF!)</f>
        <v>#REF!</v>
      </c>
      <c r="S7" s="138"/>
      <c r="T7" s="138"/>
      <c r="U7" s="138"/>
      <c r="V7" s="135"/>
      <c r="W7" s="138"/>
      <c r="X7" s="202"/>
      <c r="Y7" s="202"/>
      <c r="Z7" s="202"/>
      <c r="AA7" s="203"/>
      <c r="AB7" s="203"/>
      <c r="AC7" s="204"/>
      <c r="AD7" s="204"/>
      <c r="AE7" s="204"/>
      <c r="AF7" s="202"/>
      <c r="AG7" s="205"/>
      <c r="AH7" s="204"/>
      <c r="AI7" s="204"/>
      <c r="AJ7" s="204"/>
      <c r="AK7" s="204"/>
      <c r="AM7" s="204"/>
      <c r="AN7" s="204"/>
      <c r="AO7" s="204"/>
      <c r="AP7" s="204"/>
      <c r="AQ7" s="204"/>
      <c r="AR7" s="204"/>
      <c r="AS7" s="204"/>
      <c r="AT7" s="204"/>
      <c r="AU7" s="204"/>
      <c r="AV7" s="204"/>
      <c r="AW7" s="204"/>
      <c r="AX7" s="204"/>
      <c r="AY7" s="204"/>
      <c r="AZ7" s="204"/>
      <c r="BA7" s="204"/>
      <c r="BB7" s="204"/>
      <c r="BC7" s="204"/>
      <c r="BD7" s="204"/>
      <c r="BE7" s="204"/>
    </row>
    <row r="8" spans="1:57" s="201" customFormat="1" ht="12" x14ac:dyDescent="0.25">
      <c r="A8" s="3"/>
      <c r="B8" s="135"/>
      <c r="C8" s="135"/>
      <c r="D8" s="136"/>
      <c r="E8" s="135"/>
      <c r="F8" s="135"/>
      <c r="G8" s="135"/>
      <c r="H8" s="135"/>
      <c r="I8" s="135"/>
      <c r="J8" s="135"/>
      <c r="K8" s="135"/>
      <c r="L8" s="135"/>
      <c r="M8" s="135"/>
      <c r="N8" s="138"/>
      <c r="O8" s="138"/>
      <c r="P8" s="138"/>
      <c r="Q8" s="138"/>
      <c r="R8" s="138"/>
      <c r="S8" s="138"/>
      <c r="T8" s="138"/>
      <c r="U8" s="138"/>
      <c r="V8" s="135"/>
      <c r="W8" s="137"/>
      <c r="X8" s="204"/>
      <c r="Y8" s="204"/>
      <c r="Z8" s="204"/>
      <c r="AA8" s="203"/>
      <c r="AB8" s="203"/>
      <c r="AC8" s="204"/>
      <c r="AD8" s="204"/>
      <c r="AE8" s="204"/>
      <c r="AF8" s="204"/>
      <c r="AG8" s="206"/>
      <c r="AH8" s="204"/>
      <c r="AI8" s="204"/>
      <c r="AJ8" s="204"/>
      <c r="AK8" s="204"/>
      <c r="AM8" s="204"/>
      <c r="AN8" s="204"/>
      <c r="AO8" s="204"/>
      <c r="AP8" s="204"/>
      <c r="AQ8" s="204"/>
      <c r="AR8" s="204"/>
      <c r="AS8" s="204"/>
      <c r="AT8" s="204"/>
      <c r="AU8" s="204"/>
      <c r="AV8" s="204"/>
      <c r="AW8" s="204"/>
      <c r="AX8" s="204"/>
      <c r="AY8" s="204"/>
      <c r="AZ8" s="204"/>
      <c r="BA8" s="204"/>
      <c r="BB8" s="204"/>
      <c r="BC8" s="204"/>
      <c r="BD8" s="204"/>
      <c r="BE8" s="204"/>
    </row>
    <row r="9" spans="1:57" s="201" customFormat="1" ht="12" x14ac:dyDescent="0.25">
      <c r="A9" s="3"/>
      <c r="B9" s="135"/>
      <c r="C9" s="135"/>
      <c r="D9" s="136"/>
      <c r="E9" s="135"/>
      <c r="F9" s="135"/>
      <c r="G9" s="135"/>
      <c r="H9" s="135"/>
      <c r="I9" s="135"/>
      <c r="J9" s="135"/>
      <c r="K9" s="135"/>
      <c r="L9" s="135"/>
      <c r="M9" s="135"/>
      <c r="N9" s="138"/>
      <c r="O9" s="138"/>
      <c r="P9" s="138"/>
      <c r="Q9" s="138"/>
      <c r="R9" s="138">
        <f>IF(ISBLANK('2. ANALISIS DEL RIESGO'!$I$11),"",'2. ANALISIS DEL RIESGO'!$I$11)</f>
        <v>43410</v>
      </c>
      <c r="S9" s="138"/>
      <c r="T9" s="138"/>
      <c r="U9" s="138"/>
      <c r="V9" s="135"/>
      <c r="W9" s="137"/>
      <c r="X9" s="204"/>
      <c r="Y9" s="204"/>
      <c r="Z9" s="204"/>
      <c r="AA9" s="207"/>
      <c r="AB9" s="207"/>
      <c r="AF9" s="204"/>
      <c r="AG9" s="206"/>
      <c r="AH9" s="204"/>
      <c r="AJ9" s="208"/>
      <c r="AK9" s="208"/>
      <c r="AM9" s="204"/>
      <c r="AN9" s="204"/>
      <c r="AO9" s="204"/>
      <c r="AP9" s="204"/>
      <c r="AQ9" s="204"/>
      <c r="AR9" s="204"/>
      <c r="AS9" s="204"/>
      <c r="AT9" s="204"/>
      <c r="AU9" s="204"/>
      <c r="AV9" s="204"/>
      <c r="AW9" s="204"/>
      <c r="AX9" s="204"/>
      <c r="AY9" s="204"/>
      <c r="AZ9" s="204"/>
      <c r="BA9" s="204"/>
      <c r="BB9" s="204"/>
      <c r="BC9" s="204"/>
      <c r="BD9" s="204"/>
      <c r="BE9" s="204"/>
    </row>
    <row r="10" spans="1:57" s="201" customFormat="1" ht="9" customHeight="1" x14ac:dyDescent="0.25">
      <c r="A10" s="3"/>
      <c r="B10" s="135"/>
      <c r="C10" s="135"/>
      <c r="D10" s="136"/>
      <c r="E10" s="137"/>
      <c r="F10" s="137"/>
      <c r="G10" s="137"/>
      <c r="H10" s="135"/>
      <c r="I10" s="135"/>
      <c r="J10" s="135"/>
      <c r="K10" s="135"/>
      <c r="L10" s="137"/>
      <c r="M10" s="137"/>
      <c r="N10" s="138"/>
      <c r="O10" s="138"/>
      <c r="P10" s="138"/>
      <c r="Q10" s="138"/>
      <c r="R10" s="138"/>
      <c r="S10" s="138"/>
      <c r="T10" s="138"/>
      <c r="U10" s="137"/>
      <c r="V10" s="135"/>
      <c r="W10" s="137"/>
    </row>
    <row r="11" spans="1:57" s="201" customFormat="1" ht="9" customHeight="1" x14ac:dyDescent="0.25">
      <c r="A11" s="3"/>
      <c r="B11" s="135"/>
      <c r="C11" s="135"/>
      <c r="D11" s="136"/>
      <c r="E11" s="210"/>
      <c r="F11" s="210"/>
      <c r="G11" s="210"/>
      <c r="H11" s="210"/>
      <c r="I11" s="210"/>
      <c r="J11" s="210"/>
      <c r="K11" s="210"/>
      <c r="L11" s="210"/>
      <c r="M11" s="210"/>
      <c r="N11" s="210"/>
      <c r="O11" s="210"/>
      <c r="P11" s="210"/>
      <c r="Q11" s="210"/>
      <c r="R11" s="210"/>
      <c r="S11" s="210"/>
      <c r="T11" s="210"/>
      <c r="U11" s="210"/>
      <c r="V11" s="210"/>
      <c r="W11" s="210"/>
    </row>
    <row r="12" spans="1:57" x14ac:dyDescent="0.25">
      <c r="A12" s="3"/>
      <c r="B12" s="135"/>
      <c r="C12" s="135"/>
      <c r="D12" s="136"/>
      <c r="E12" s="142"/>
      <c r="F12" s="7"/>
      <c r="G12" s="7"/>
      <c r="H12" s="181" t="s">
        <v>1558</v>
      </c>
    </row>
    <row r="13" spans="1:57" x14ac:dyDescent="0.25">
      <c r="A13" s="3"/>
      <c r="B13" s="135"/>
      <c r="C13" s="135"/>
      <c r="D13" s="136"/>
      <c r="E13" s="142"/>
      <c r="F13" s="7"/>
      <c r="G13" s="7"/>
    </row>
    <row r="14" spans="1:57" x14ac:dyDescent="0.25">
      <c r="A14" s="3"/>
      <c r="B14" s="135"/>
      <c r="C14" s="135"/>
      <c r="D14" s="136"/>
      <c r="E14" s="142"/>
      <c r="F14" s="7"/>
      <c r="G14" s="7"/>
      <c r="H14" s="181" t="s">
        <v>1551</v>
      </c>
      <c r="J14" s="192"/>
      <c r="K14" s="192"/>
      <c r="L14" s="192"/>
      <c r="M14" s="192"/>
      <c r="N14" s="192"/>
    </row>
    <row r="15" spans="1:57" x14ac:dyDescent="0.25">
      <c r="A15" s="3"/>
      <c r="B15" s="135"/>
      <c r="C15" s="135"/>
      <c r="D15" s="136"/>
      <c r="E15" s="142"/>
      <c r="F15" s="7"/>
      <c r="G15" s="7"/>
    </row>
    <row r="16" spans="1:57" x14ac:dyDescent="0.25">
      <c r="A16" s="3"/>
      <c r="B16" s="135"/>
      <c r="C16" s="135"/>
      <c r="D16" s="136"/>
      <c r="E16" s="142"/>
      <c r="F16" s="198"/>
      <c r="G16" s="193"/>
      <c r="H16" s="624" t="s">
        <v>1544</v>
      </c>
      <c r="I16" s="624"/>
      <c r="J16" s="624"/>
      <c r="K16" s="624"/>
      <c r="L16" s="624"/>
      <c r="M16" s="182"/>
      <c r="N16" s="625" t="s">
        <v>1545</v>
      </c>
      <c r="O16" s="626"/>
      <c r="P16" s="627"/>
      <c r="Q16" s="182"/>
      <c r="R16" s="625" t="s">
        <v>1281</v>
      </c>
      <c r="S16" s="626"/>
      <c r="T16" s="626"/>
      <c r="U16" s="626"/>
      <c r="V16" s="627"/>
    </row>
    <row r="17" spans="1:22" ht="25.5" x14ac:dyDescent="0.25">
      <c r="A17" s="3"/>
      <c r="B17" s="135"/>
      <c r="C17" s="135"/>
      <c r="D17" s="136"/>
      <c r="E17" s="142"/>
      <c r="F17" s="199" t="s">
        <v>1271</v>
      </c>
      <c r="G17" s="193"/>
      <c r="H17" s="184" t="s">
        <v>1273</v>
      </c>
      <c r="I17" s="185"/>
      <c r="J17" s="184" t="s">
        <v>1274</v>
      </c>
      <c r="K17" s="185"/>
      <c r="L17" s="184" t="s">
        <v>1084</v>
      </c>
      <c r="M17" s="186"/>
      <c r="N17" s="187" t="s">
        <v>1546</v>
      </c>
      <c r="O17" s="188"/>
      <c r="P17" s="187" t="s">
        <v>1547</v>
      </c>
      <c r="Q17" s="186"/>
      <c r="R17" s="189" t="s">
        <v>1548</v>
      </c>
      <c r="S17" s="188"/>
      <c r="T17" s="190" t="s">
        <v>1549</v>
      </c>
      <c r="U17" s="188"/>
      <c r="V17" s="191" t="s">
        <v>1550</v>
      </c>
    </row>
    <row r="18" spans="1:22" ht="149.25" customHeight="1" x14ac:dyDescent="0.25">
      <c r="A18" s="3"/>
      <c r="B18" s="135"/>
      <c r="C18" s="135"/>
      <c r="D18" s="136"/>
      <c r="E18" s="183"/>
      <c r="F18" s="194" t="e">
        <f>'1. IDENTIFICACION DEL RIESGO'!#REF!</f>
        <v>#REF!</v>
      </c>
      <c r="G18" s="195"/>
      <c r="H18" s="213" t="e">
        <f>IF(ISBLANK('1. IDENTIFICACION DEL RIESGO'!#REF!),"",'1. IDENTIFICACION DEL RIESGO'!#REF!)</f>
        <v>#REF!</v>
      </c>
      <c r="I18" s="196"/>
      <c r="J18" s="213" t="e">
        <f>IF(ISBLANK('1. IDENTIFICACION DEL RIESGO'!#REF!),"",'1. IDENTIFICACION DEL RIESGO'!#REF!)</f>
        <v>#REF!</v>
      </c>
      <c r="K18" s="196"/>
      <c r="L18" s="213" t="str">
        <f>'2. ANALISIS DEL RIESGO'!AI17</f>
        <v>• Fortalecimiento al grupo de Defensorías de Familia en el proceso Administrativo de Restablecimiento de Derechos y temáticas afines mediante capacitaciones  y sensibilizaciones.
• Comité Consultivo de Restablecimiento de Derechos
• Constatar el cumplimiento del debido proceso en los Procesos Administrativos de Restablecimiento de Derechos, previamente a que se lleve a cabo la audiencia de pruebas y fallo
• Lineamientos Técnico Administrativos</v>
      </c>
      <c r="M18" s="197"/>
      <c r="N18" s="214"/>
      <c r="O18" s="197"/>
      <c r="P18" s="214"/>
      <c r="Q18" s="197"/>
      <c r="R18" s="215" t="str">
        <f>'2. ANALISIS DEL RIESGO'!AM17</f>
        <v>FUERTE</v>
      </c>
      <c r="S18" s="197"/>
      <c r="T18" s="215" t="str">
        <f>IF(ISBLANK('2. ANALISIS DEL RIESGO'!BC17),"",'2. ANALISIS DEL RIESGO'!BC17)</f>
        <v>Centro zonal
1. Construir el cronograma de Asistencia Técnica a los Defensores de Familia y equipos técnicos interdisciplinarios de las Regionales para su ejecución en la vigencia 2018
2.  Identificar las necesidades y temas que presenten falencias o dudas en su compresión y/o aplicación, con el objeto de incluirse en la temática de Asistencia Técnica.
3.  Brindar asistencia técnica a los Defensores de Familia y equipos técnicos interdisciplinarios cuya temática es el proceso Administrativo de Restablecimiento de Derechos, normatividad vigente, Lineamientos, Procedimientos. 
Sede
1. Construir el cronograma de Asistencia Técnica a los Defensores de Familia y equipos técnicos interdisciplinarios de las Regionales para su ejecución en la vigencia 2018
2.  Identificar las necesidades y temas que presenten falencias o dudas en su compresión y/o aplicación, con el objeto de incluirse en la temática de Asistencia Técnica.
3.  Brindar asistencia técnica a los Defensores de Familia y equipos técnicos interdisciplinarios cuya temática es el proceso Administrativo de Restablecimiento de Derechos, normatividad vigente, Lineamientos, Procedimientos. 
4. Realizar seguimiento mensual a los casos a través de los comités técnicos consultivos a nivel regional y zonal, con el objetivo de verificar que se surtan las actuaciones decretadas en la ley y subir actas a las NAS al grupo de Restablecimiento de Derechos.
5.Verificar semestralmente el comportamiento de los casos reportados por Control Interno disciplinario a los Defensores de Familia.</v>
      </c>
      <c r="U18" s="197"/>
      <c r="V18" s="216"/>
    </row>
    <row r="19" spans="1:22" ht="149.25" hidden="1" customHeight="1" x14ac:dyDescent="0.25">
      <c r="A19" s="3"/>
      <c r="B19" s="135"/>
      <c r="C19" s="135"/>
      <c r="D19" s="136"/>
      <c r="E19" s="183"/>
      <c r="F19" s="194" t="e">
        <f>'1. IDENTIFICACION DEL RIESGO'!#REF!</f>
        <v>#REF!</v>
      </c>
      <c r="G19" s="195"/>
      <c r="H19" s="213" t="e">
        <f>IF(ISBLANK('1. IDENTIFICACION DEL RIESGO'!#REF!),"",'1. IDENTIFICACION DEL RIESGO'!#REF!)</f>
        <v>#REF!</v>
      </c>
      <c r="I19" s="196"/>
      <c r="J19" s="213" t="e">
        <f>IF(ISBLANK('1. IDENTIFICACION DEL RIESGO'!#REF!),"",'1. IDENTIFICACION DEL RIESGO'!#REF!)</f>
        <v>#REF!</v>
      </c>
      <c r="K19" s="196"/>
      <c r="L19" s="213" t="str">
        <f>'2. ANALISIS DEL RIESGO'!AI18</f>
        <v>Seguimiento a la implementación de los lineamientos.
Analisis de informes de asistencia tecnica</v>
      </c>
      <c r="M19" s="197"/>
      <c r="N19" s="214"/>
      <c r="O19" s="197"/>
      <c r="P19" s="214"/>
      <c r="Q19" s="197"/>
      <c r="R19" s="215" t="str">
        <f>'2. ANALISIS DEL RIESGO'!AM18</f>
        <v>FUERTE</v>
      </c>
      <c r="S19" s="197"/>
      <c r="T19" s="215" t="str">
        <f>IF(ISBLANK('2. ANALISIS DEL RIESGO'!BC18),"",'2. ANALISIS DEL RIESGO'!BC18)</f>
        <v>RESTABLECIMIENTO DE DERECHOS 
Sede: 
1. Diseñar el Plan de Asistencia Técnica, para la asesoría, orientación y acompañamiento técnico a las 33 Regionales y Operadores de las modalidades para el restablecimiento de derechos sobre los lineamientos técnicos vigentes.
2. Desarrollar el Plan de Asistencia Técnica, sobre los lineamientos técnicos  para las modalidades de restablecimiento de derechos. 
3. Formular acciones de mejora con las Regionales donde se esté incumpliendo lo establecido en los Lineamientos Técnicos , para la adecuada prestación de los de los servicios y la atención de los niños, niñas y adolescentes ubicados en las modalidades para el restablecimiento de derechos de acuerdo con los resultados obtenidos en las visitas de seguimiento a la implementacion de lineamientos, e Inspecciòn , Vigilancia y Control.
Regional: 
1. Diseñar el Plan de Asistencia Técnica, para la asesoría, orientación y acompañamiento técnico a las partes interesadas de  las modalidades para el restablecimiento de derechos sobre los lineamientos técnicos vigentes.
2. Desarrollar el Plan de Asistencia Técnica, sobre los lineamientos técnicos  para las modalidades de restablecimiento de derechos. 
RESPONSABILIDAD PENAL 
Sede: 
1. Diseñar el plan de asistencia Técnica para la asesoría, orientación y acompañamiento técnico a las 33  Regionales y Operadores del SRPA, sobre los lineamientos técnicos del SRPA y la normatividad vigente.
2. Desarrollar el Plan de Asistencia Técnica, tenieniendo en cuenta  los lineamientos técnicos para lo servicios de la SRPA y la normatividad vigente.
3. Realizar visitas a las regionales y a los operadores del la SRPA, para  verificar que se esta brindando una adecuada prestación  y atención de los servicios a los adolescentes y jóvenes que se encuentran dentro del sistema, de acuerdo con lo estipulado en los lineamientos técnicos del SRPA.
4. Formular acciones de mejora (AC, SNC y NCS) a las regionales donde se esté incumpliendo lo establecido en los lineamientos técnicos del SRPA, para la adecuada prestación de los servicios y la atención de los  adolescentes y jóvenes  que se encuentran dentro del sistema.
Regional:
1. Diseñar el plan de asistencia Técnica para la asesoría, orientación y acompañamiento técnico a las partes interesadas en el SRPA, sobre los lineamientos técnicos del SRPA y la normatividad vigente.
2. Desarrollar el Plan de Asistencia Técnica, tenieniendo en cuenta  los lineamientos técnicos para lo servicios de la SRPA y la normatividad vigente.</v>
      </c>
      <c r="U19" s="197"/>
      <c r="V19" s="216"/>
    </row>
    <row r="20" spans="1:22" ht="149.25" hidden="1" customHeight="1" x14ac:dyDescent="0.25">
      <c r="A20" s="3"/>
      <c r="B20" s="135"/>
      <c r="C20" s="135"/>
      <c r="D20" s="136"/>
      <c r="E20" s="183"/>
      <c r="F20" s="194" t="e">
        <f>'1. IDENTIFICACION DEL RIESGO'!#REF!</f>
        <v>#REF!</v>
      </c>
      <c r="G20" s="195"/>
      <c r="H20" s="213" t="e">
        <f>IF(ISBLANK('1. IDENTIFICACION DEL RIESGO'!#REF!),"",'1. IDENTIFICACION DEL RIESGO'!#REF!)</f>
        <v>#REF!</v>
      </c>
      <c r="I20" s="196"/>
      <c r="J20" s="213" t="e">
        <f>IF(ISBLANK('1. IDENTIFICACION DEL RIESGO'!#REF!),"",'1. IDENTIFICACION DEL RIESGO'!#REF!)</f>
        <v>#REF!</v>
      </c>
      <c r="K20" s="196"/>
      <c r="L20" s="213" t="str">
        <f>'2. ANALISIS DEL RIESGO'!AI19</f>
        <v>Fortalecer la aplicación y apropiación del  anexo 15 "Preparación del niño para el encuentro y la adopción" y el cumplimiento del paso 8,  numeral 4. Asignación de familia a niño , niña o adolescente del lineamiento técnico administrativo del programa de adopciones</v>
      </c>
      <c r="M20" s="197"/>
      <c r="N20" s="214"/>
      <c r="O20" s="197"/>
      <c r="P20" s="214"/>
      <c r="Q20" s="197"/>
      <c r="R20" s="215" t="str">
        <f>'2. ANALISIS DEL RIESGO'!AM19</f>
        <v>FUERTE</v>
      </c>
      <c r="S20" s="197"/>
      <c r="T20" s="215" t="str">
        <f>IF(ISBLANK('2. ANALISIS DEL RIESGO'!BC19),"",'2. ANALISIS DEL RIESGO'!BC19)</f>
        <v xml:space="preserve">Sede: 
 1. Realizar el seguimiento mensual al número de encuentros e integraciones fallidas presentadas en el nivel regional. 
Determinando como rangos de tolerancia los siguientes estableciendo asi  si se materializa el riesgo, teniendo como base  el volumen de niños adoptados por año y el número reducido de integraciones fallidas: 
0-2% aceptable ( no se materializa)
&gt;2% se materializa el riesgo
Regional:
1. Realizar el seguimiento mensual al número de encuentros e integraciones fallidas presentadas en el nivel regional. 
Determinando como rangos de tolerancia los siguientes estableciendo asi  si se materializa el riesgo, teniendo como base  el volumen de niños adoptados por año y el número reducido de integraciones fallidas: 
0-2% aceptable ( no se materializa)
&gt;2% se materializa el riesgo
</v>
      </c>
      <c r="U20" s="197"/>
      <c r="V20" s="216"/>
    </row>
    <row r="21" spans="1:22" ht="149.25" hidden="1" customHeight="1" x14ac:dyDescent="0.25">
      <c r="A21" s="3"/>
      <c r="B21" s="135"/>
      <c r="C21" s="135"/>
      <c r="D21" s="136"/>
      <c r="E21" s="183"/>
      <c r="F21" s="194" t="e">
        <f>'1. IDENTIFICACION DEL RIESGO'!#REF!</f>
        <v>#REF!</v>
      </c>
      <c r="G21" s="195"/>
      <c r="H21" s="213" t="e">
        <f>IF(ISBLANK('1. IDENTIFICACION DEL RIESGO'!#REF!),"",'1. IDENTIFICACION DEL RIESGO'!#REF!)</f>
        <v>#REF!</v>
      </c>
      <c r="I21" s="196"/>
      <c r="J21" s="213" t="e">
        <f>IF(ISBLANK('1. IDENTIFICACION DEL RIESGO'!#REF!),"",'1. IDENTIFICACION DEL RIESGO'!#REF!)</f>
        <v>#REF!</v>
      </c>
      <c r="K21" s="196"/>
      <c r="L21" s="213" t="str">
        <f>'2. ANALISIS DEL RIESGO'!AI20</f>
        <v>Implementación del reporte automático “semáforo tramite de adopción” y seguimiento al proceso de preparación, evaluación y selección de familias residentes en Colombia
Comité de Adopciones con la participación de manera virtual como invitada el Enlace Regional de LA Subdirección Adopciones</v>
      </c>
      <c r="M21" s="197"/>
      <c r="N21" s="214"/>
      <c r="O21" s="197"/>
      <c r="P21" s="214"/>
      <c r="Q21" s="197"/>
      <c r="R21" s="215" t="str">
        <f>'2. ANALISIS DEL RIESGO'!AM20</f>
        <v>FUERTE</v>
      </c>
      <c r="S21" s="197"/>
      <c r="T21" s="215" t="str">
        <f>IF(ISBLANK('2. ANALISIS DEL RIESGO'!BC20),"",'2. ANALISIS DEL RIESGO'!BC20)</f>
        <v xml:space="preserve"> Sede:
1. Realizar sesion de sensibilizacion a los Comités de Adopciones regionales 
Regional:
1. Realizar sesión de sensibilizacion a los centros zonales
</v>
      </c>
      <c r="U21" s="197"/>
      <c r="V21" s="216"/>
    </row>
    <row r="22" spans="1:22" ht="149.25" hidden="1" customHeight="1" x14ac:dyDescent="0.25">
      <c r="A22" s="3"/>
      <c r="B22" s="135"/>
      <c r="C22" s="135"/>
      <c r="D22" s="136"/>
      <c r="E22" s="183"/>
      <c r="F22" s="194" t="e">
        <f>'1. IDENTIFICACION DEL RIESGO'!#REF!</f>
        <v>#REF!</v>
      </c>
      <c r="G22" s="195"/>
      <c r="H22" s="213" t="e">
        <f>IF(ISBLANK('1. IDENTIFICACION DEL RIESGO'!#REF!),"",'1. IDENTIFICACION DEL RIESGO'!#REF!)</f>
        <v>#REF!</v>
      </c>
      <c r="I22" s="196"/>
      <c r="J22" s="213" t="e">
        <f>IF(ISBLANK('1. IDENTIFICACION DEL RIESGO'!#REF!),"",'1. IDENTIFICACION DEL RIESGO'!#REF!)</f>
        <v>#REF!</v>
      </c>
      <c r="K22" s="196"/>
      <c r="L22" s="213" t="str">
        <f>'2. ANALISIS DEL RIESGO'!AI21</f>
        <v>Implementación de reporte automático de cruces nacionales y seguimiento a las familias residentes en Colombia y en el exterior. 
Comité de Adopciones con la participación de manera virtual como invitada el Enlace Regional de LA Subdirección Adopciones</v>
      </c>
      <c r="M22" s="197"/>
      <c r="N22" s="214"/>
      <c r="O22" s="197"/>
      <c r="P22" s="214"/>
      <c r="Q22" s="197"/>
      <c r="R22" s="215" t="str">
        <f>'2. ANALISIS DEL RIESGO'!AM21</f>
        <v>FUERTE</v>
      </c>
      <c r="S22" s="197"/>
      <c r="T22" s="215" t="str">
        <f>IF(ISBLANK('2. ANALISIS DEL RIESGO'!BC21),"",'2. ANALISIS DEL RIESGO'!BC21)</f>
        <v xml:space="preserve"> Sede:
1. Realizar sesión de sensibilización a los Comités de Adopciones regionales 
Regional:
1. Realizar seguimiento a los reportes de cruces nacionales</v>
      </c>
      <c r="U22" s="197"/>
      <c r="V22" s="216"/>
    </row>
    <row r="23" spans="1:22" ht="149.25" hidden="1" customHeight="1" x14ac:dyDescent="0.25">
      <c r="A23" s="3"/>
      <c r="B23" s="135"/>
      <c r="C23" s="135"/>
      <c r="D23" s="136"/>
      <c r="E23" s="183"/>
      <c r="F23" s="194" t="e">
        <f>'1. IDENTIFICACION DEL RIESGO'!#REF!</f>
        <v>#REF!</v>
      </c>
      <c r="G23" s="195"/>
      <c r="H23" s="213" t="e">
        <f>IF(ISBLANK('1. IDENTIFICACION DEL RIESGO'!#REF!),"",'1. IDENTIFICACION DEL RIESGO'!#REF!)</f>
        <v>#REF!</v>
      </c>
      <c r="I23" s="196"/>
      <c r="J23" s="213" t="e">
        <f>IF(ISBLANK('1. IDENTIFICACION DEL RIESGO'!#REF!),"",'1. IDENTIFICACION DEL RIESGO'!#REF!)</f>
        <v>#REF!</v>
      </c>
      <c r="K23" s="196"/>
      <c r="L23" s="213" t="str">
        <f>'2. ANALISIS DEL RIESGO'!AI22</f>
        <v xml:space="preserve">
</v>
      </c>
      <c r="M23" s="197"/>
      <c r="N23" s="214"/>
      <c r="O23" s="197"/>
      <c r="P23" s="214"/>
      <c r="Q23" s="197"/>
      <c r="R23" s="215" t="str">
        <f>'2. ANALISIS DEL RIESGO'!AM22</f>
        <v/>
      </c>
      <c r="S23" s="197"/>
      <c r="T23" s="215" t="str">
        <f>IF(ISBLANK('2. ANALISIS DEL RIESGO'!BC22),"",'2. ANALISIS DEL RIESGO'!BC22)</f>
        <v/>
      </c>
      <c r="U23" s="197"/>
      <c r="V23" s="216"/>
    </row>
    <row r="24" spans="1:22" ht="149.25" hidden="1" customHeight="1" x14ac:dyDescent="0.25">
      <c r="A24" s="3"/>
      <c r="B24" s="135"/>
      <c r="C24" s="135"/>
      <c r="D24" s="136"/>
      <c r="E24" s="183"/>
      <c r="F24" s="194" t="e">
        <f>'1. IDENTIFICACION DEL RIESGO'!#REF!</f>
        <v>#REF!</v>
      </c>
      <c r="G24" s="195"/>
      <c r="H24" s="213" t="e">
        <f>IF(ISBLANK('1. IDENTIFICACION DEL RIESGO'!#REF!),"",'1. IDENTIFICACION DEL RIESGO'!#REF!)</f>
        <v>#REF!</v>
      </c>
      <c r="I24" s="196"/>
      <c r="J24" s="213" t="e">
        <f>IF(ISBLANK('1. IDENTIFICACION DEL RIESGO'!#REF!),"",'1. IDENTIFICACION DEL RIESGO'!#REF!)</f>
        <v>#REF!</v>
      </c>
      <c r="K24" s="196"/>
      <c r="L24" s="213" t="str">
        <f>'2. ANALISIS DEL RIESGO'!AI23</f>
        <v xml:space="preserve">
</v>
      </c>
      <c r="M24" s="197"/>
      <c r="N24" s="214"/>
      <c r="O24" s="197"/>
      <c r="P24" s="214"/>
      <c r="Q24" s="197"/>
      <c r="R24" s="215" t="str">
        <f>'2. ANALISIS DEL RIESGO'!AM23</f>
        <v/>
      </c>
      <c r="S24" s="197"/>
      <c r="T24" s="215" t="str">
        <f>IF(ISBLANK('2. ANALISIS DEL RIESGO'!BC23),"",'2. ANALISIS DEL RIESGO'!BC23)</f>
        <v/>
      </c>
      <c r="U24" s="197"/>
      <c r="V24" s="216"/>
    </row>
    <row r="25" spans="1:22" ht="149.25" hidden="1" customHeight="1" x14ac:dyDescent="0.25">
      <c r="A25" s="3"/>
      <c r="B25" s="135"/>
      <c r="C25" s="135"/>
      <c r="D25" s="136"/>
      <c r="E25" s="183"/>
      <c r="F25" s="194" t="e">
        <f>'1. IDENTIFICACION DEL RIESGO'!#REF!</f>
        <v>#REF!</v>
      </c>
      <c r="G25" s="195"/>
      <c r="H25" s="213" t="e">
        <f>IF(ISBLANK('1. IDENTIFICACION DEL RIESGO'!#REF!),"",'1. IDENTIFICACION DEL RIESGO'!#REF!)</f>
        <v>#REF!</v>
      </c>
      <c r="I25" s="196"/>
      <c r="J25" s="213" t="e">
        <f>IF(ISBLANK('1. IDENTIFICACION DEL RIESGO'!#REF!),"",'1. IDENTIFICACION DEL RIESGO'!#REF!)</f>
        <v>#REF!</v>
      </c>
      <c r="K25" s="196"/>
      <c r="L25" s="213" t="str">
        <f>'2. ANALISIS DEL RIESGO'!AI24</f>
        <v xml:space="preserve">
</v>
      </c>
      <c r="M25" s="197"/>
      <c r="N25" s="214"/>
      <c r="O25" s="197"/>
      <c r="P25" s="214"/>
      <c r="Q25" s="197"/>
      <c r="R25" s="215" t="str">
        <f>'2. ANALISIS DEL RIESGO'!AM24</f>
        <v/>
      </c>
      <c r="S25" s="197"/>
      <c r="T25" s="215" t="str">
        <f>IF(ISBLANK('2. ANALISIS DEL RIESGO'!BC24),"",'2. ANALISIS DEL RIESGO'!BC24)</f>
        <v/>
      </c>
      <c r="U25" s="197"/>
      <c r="V25" s="216"/>
    </row>
    <row r="26" spans="1:22" ht="149.25" hidden="1" customHeight="1" x14ac:dyDescent="0.25">
      <c r="A26" s="3"/>
      <c r="B26" s="135"/>
      <c r="C26" s="135"/>
      <c r="D26" s="136"/>
      <c r="E26" s="183"/>
      <c r="F26" s="194" t="e">
        <f>'1. IDENTIFICACION DEL RIESGO'!#REF!</f>
        <v>#REF!</v>
      </c>
      <c r="G26" s="195"/>
      <c r="H26" s="213" t="e">
        <f>IF(ISBLANK('1. IDENTIFICACION DEL RIESGO'!#REF!),"",'1. IDENTIFICACION DEL RIESGO'!#REF!)</f>
        <v>#REF!</v>
      </c>
      <c r="I26" s="196"/>
      <c r="J26" s="213" t="e">
        <f>IF(ISBLANK('1. IDENTIFICACION DEL RIESGO'!#REF!),"",'1. IDENTIFICACION DEL RIESGO'!#REF!)</f>
        <v>#REF!</v>
      </c>
      <c r="K26" s="196"/>
      <c r="L26" s="213" t="str">
        <f>'2. ANALISIS DEL RIESGO'!AI25</f>
        <v xml:space="preserve">
</v>
      </c>
      <c r="M26" s="197"/>
      <c r="N26" s="214"/>
      <c r="O26" s="197"/>
      <c r="P26" s="214"/>
      <c r="Q26" s="197"/>
      <c r="R26" s="215" t="str">
        <f>'2. ANALISIS DEL RIESGO'!AM25</f>
        <v/>
      </c>
      <c r="S26" s="197"/>
      <c r="T26" s="215" t="str">
        <f>IF(ISBLANK('2. ANALISIS DEL RIESGO'!BC25),"",'2. ANALISIS DEL RIESGO'!BC25)</f>
        <v/>
      </c>
      <c r="U26" s="197"/>
      <c r="V26" s="216"/>
    </row>
    <row r="27" spans="1:22" ht="149.25" hidden="1" customHeight="1" x14ac:dyDescent="0.25">
      <c r="A27" s="3"/>
      <c r="B27" s="135"/>
      <c r="C27" s="135"/>
      <c r="D27" s="136"/>
      <c r="E27" s="183"/>
      <c r="F27" s="194" t="e">
        <f>'1. IDENTIFICACION DEL RIESGO'!#REF!</f>
        <v>#REF!</v>
      </c>
      <c r="G27" s="195"/>
      <c r="H27" s="213" t="e">
        <f>IF(ISBLANK('1. IDENTIFICACION DEL RIESGO'!#REF!),"",'1. IDENTIFICACION DEL RIESGO'!#REF!)</f>
        <v>#REF!</v>
      </c>
      <c r="I27" s="196"/>
      <c r="J27" s="213" t="e">
        <f>IF(ISBLANK('1. IDENTIFICACION DEL RIESGO'!#REF!),"",'1. IDENTIFICACION DEL RIESGO'!#REF!)</f>
        <v>#REF!</v>
      </c>
      <c r="K27" s="196"/>
      <c r="L27" s="213" t="str">
        <f>'2. ANALISIS DEL RIESGO'!AI26</f>
        <v xml:space="preserve">
</v>
      </c>
      <c r="M27" s="197"/>
      <c r="N27" s="214"/>
      <c r="O27" s="197"/>
      <c r="P27" s="214"/>
      <c r="Q27" s="197"/>
      <c r="R27" s="215" t="str">
        <f>'2. ANALISIS DEL RIESGO'!AM26</f>
        <v/>
      </c>
      <c r="S27" s="197"/>
      <c r="T27" s="215" t="str">
        <f>IF(ISBLANK('2. ANALISIS DEL RIESGO'!BC26),"",'2. ANALISIS DEL RIESGO'!BC26)</f>
        <v/>
      </c>
      <c r="U27" s="197"/>
      <c r="V27" s="216"/>
    </row>
    <row r="28" spans="1:22" ht="149.25" hidden="1" customHeight="1" x14ac:dyDescent="0.25">
      <c r="A28" s="3"/>
      <c r="B28" s="135"/>
      <c r="C28" s="135"/>
      <c r="D28" s="136"/>
      <c r="E28" s="183"/>
      <c r="F28" s="194" t="e">
        <f>'1. IDENTIFICACION DEL RIESGO'!#REF!</f>
        <v>#REF!</v>
      </c>
      <c r="G28" s="195"/>
      <c r="H28" s="213" t="e">
        <f>IF(ISBLANK('1. IDENTIFICACION DEL RIESGO'!#REF!),"",'1. IDENTIFICACION DEL RIESGO'!#REF!)</f>
        <v>#REF!</v>
      </c>
      <c r="I28" s="196"/>
      <c r="J28" s="213" t="e">
        <f>IF(ISBLANK('1. IDENTIFICACION DEL RIESGO'!#REF!),"",'1. IDENTIFICACION DEL RIESGO'!#REF!)</f>
        <v>#REF!</v>
      </c>
      <c r="K28" s="196"/>
      <c r="L28" s="213" t="e">
        <f>'2. ANALISIS DEL RIESGO'!AI27</f>
        <v>#VALUE!</v>
      </c>
      <c r="M28" s="197"/>
      <c r="N28" s="214"/>
      <c r="O28" s="197"/>
      <c r="P28" s="214"/>
      <c r="Q28" s="197"/>
      <c r="R28" s="215" t="str">
        <f>'2. ANALISIS DEL RIESGO'!AM27</f>
        <v/>
      </c>
      <c r="S28" s="197"/>
      <c r="T28" s="215" t="str">
        <f>IF(ISBLANK('2. ANALISIS DEL RIESGO'!BC27),"",'2. ANALISIS DEL RIESGO'!BC27)</f>
        <v/>
      </c>
      <c r="U28" s="197"/>
      <c r="V28" s="216"/>
    </row>
    <row r="29" spans="1:22" ht="149.25" hidden="1" customHeight="1" x14ac:dyDescent="0.25">
      <c r="B29" s="135"/>
      <c r="C29" s="135"/>
      <c r="D29" s="136"/>
      <c r="E29" s="183"/>
      <c r="F29" s="194" t="e">
        <f>'1. IDENTIFICACION DEL RIESGO'!#REF!</f>
        <v>#REF!</v>
      </c>
      <c r="G29" s="195"/>
      <c r="H29" s="213" t="e">
        <f>IF(ISBLANK('1. IDENTIFICACION DEL RIESGO'!#REF!),"",'1. IDENTIFICACION DEL RIESGO'!#REF!)</f>
        <v>#REF!</v>
      </c>
      <c r="I29" s="196"/>
      <c r="J29" s="213" t="e">
        <f>IF(ISBLANK('1. IDENTIFICACION DEL RIESGO'!#REF!),"",'1. IDENTIFICACION DEL RIESGO'!#REF!)</f>
        <v>#REF!</v>
      </c>
      <c r="K29" s="196"/>
      <c r="L29" s="213" t="e">
        <f>'2. ANALISIS DEL RIESGO'!AI28</f>
        <v>#VALUE!</v>
      </c>
      <c r="M29" s="197"/>
      <c r="N29" s="214"/>
      <c r="O29" s="197"/>
      <c r="P29" s="214"/>
      <c r="Q29" s="197"/>
      <c r="R29" s="215" t="str">
        <f>'2. ANALISIS DEL RIESGO'!AM28</f>
        <v/>
      </c>
      <c r="S29" s="197"/>
      <c r="T29" s="215" t="str">
        <f>IF(ISBLANK('2. ANALISIS DEL RIESGO'!BC28),"",'2. ANALISIS DEL RIESGO'!BC28)</f>
        <v/>
      </c>
      <c r="U29" s="197"/>
      <c r="V29" s="216"/>
    </row>
    <row r="30" spans="1:22" ht="149.25" hidden="1" customHeight="1" x14ac:dyDescent="0.25">
      <c r="B30" s="135"/>
      <c r="C30" s="135"/>
      <c r="D30" s="136"/>
      <c r="E30" s="183"/>
      <c r="F30" s="194" t="e">
        <f>'1. IDENTIFICACION DEL RIESGO'!#REF!</f>
        <v>#REF!</v>
      </c>
      <c r="G30" s="195"/>
      <c r="H30" s="213" t="e">
        <f>IF(ISBLANK('1. IDENTIFICACION DEL RIESGO'!#REF!),"",'1. IDENTIFICACION DEL RIESGO'!#REF!)</f>
        <v>#REF!</v>
      </c>
      <c r="I30" s="196"/>
      <c r="J30" s="213" t="e">
        <f>IF(ISBLANK('1. IDENTIFICACION DEL RIESGO'!#REF!),"",'1. IDENTIFICACION DEL RIESGO'!#REF!)</f>
        <v>#REF!</v>
      </c>
      <c r="K30" s="196"/>
      <c r="L30" s="213" t="e">
        <f>'2. ANALISIS DEL RIESGO'!#REF!</f>
        <v>#REF!</v>
      </c>
      <c r="M30" s="197"/>
      <c r="N30" s="214"/>
      <c r="O30" s="197"/>
      <c r="P30" s="214"/>
      <c r="Q30" s="197"/>
      <c r="R30" s="215" t="e">
        <f>'2. ANALISIS DEL RIESGO'!#REF!</f>
        <v>#REF!</v>
      </c>
      <c r="S30" s="197"/>
      <c r="T30" s="215" t="e">
        <f>IF(ISBLANK('2. ANALISIS DEL RIESGO'!#REF!),"",'2. ANALISIS DEL RIESGO'!#REF!)</f>
        <v>#REF!</v>
      </c>
      <c r="U30" s="197"/>
      <c r="V30" s="216"/>
    </row>
    <row r="31" spans="1:22" ht="149.25" hidden="1" customHeight="1" x14ac:dyDescent="0.25">
      <c r="B31" s="135"/>
      <c r="C31" s="135"/>
      <c r="D31" s="136"/>
      <c r="E31" s="183"/>
      <c r="F31" s="194" t="e">
        <f>'1. IDENTIFICACION DEL RIESGO'!#REF!</f>
        <v>#REF!</v>
      </c>
      <c r="G31" s="195"/>
      <c r="H31" s="213" t="e">
        <f>IF(ISBLANK('1. IDENTIFICACION DEL RIESGO'!#REF!),"",'1. IDENTIFICACION DEL RIESGO'!#REF!)</f>
        <v>#REF!</v>
      </c>
      <c r="I31" s="196"/>
      <c r="J31" s="213" t="e">
        <f>IF(ISBLANK('1. IDENTIFICACION DEL RIESGO'!#REF!),"",'1. IDENTIFICACION DEL RIESGO'!#REF!)</f>
        <v>#REF!</v>
      </c>
      <c r="K31" s="196"/>
      <c r="L31" s="213" t="e">
        <f>'2. ANALISIS DEL RIESGO'!#REF!</f>
        <v>#REF!</v>
      </c>
      <c r="M31" s="197"/>
      <c r="N31" s="214"/>
      <c r="O31" s="197"/>
      <c r="P31" s="214"/>
      <c r="Q31" s="197"/>
      <c r="R31" s="215" t="e">
        <f>'2. ANALISIS DEL RIESGO'!#REF!</f>
        <v>#REF!</v>
      </c>
      <c r="S31" s="197"/>
      <c r="T31" s="215" t="e">
        <f>IF(ISBLANK('2. ANALISIS DEL RIESGO'!#REF!),"",'2. ANALISIS DEL RIESGO'!#REF!)</f>
        <v>#REF!</v>
      </c>
      <c r="U31" s="197"/>
      <c r="V31" s="216"/>
    </row>
    <row r="32" spans="1:22" ht="149.25" hidden="1" customHeight="1" x14ac:dyDescent="0.25">
      <c r="B32" s="135"/>
      <c r="C32" s="135"/>
      <c r="D32" s="136"/>
      <c r="E32" s="183"/>
      <c r="F32" s="194" t="e">
        <f>'1. IDENTIFICACION DEL RIESGO'!#REF!</f>
        <v>#REF!</v>
      </c>
      <c r="G32" s="195"/>
      <c r="H32" s="213" t="e">
        <f>IF(ISBLANK('1. IDENTIFICACION DEL RIESGO'!#REF!),"",'1. IDENTIFICACION DEL RIESGO'!#REF!)</f>
        <v>#REF!</v>
      </c>
      <c r="I32" s="196"/>
      <c r="J32" s="213" t="e">
        <f>IF(ISBLANK('1. IDENTIFICACION DEL RIESGO'!#REF!),"",'1. IDENTIFICACION DEL RIESGO'!#REF!)</f>
        <v>#REF!</v>
      </c>
      <c r="K32" s="196"/>
      <c r="L32" s="213" t="e">
        <f>'2. ANALISIS DEL RIESGO'!#REF!</f>
        <v>#REF!</v>
      </c>
      <c r="M32" s="197"/>
      <c r="N32" s="214"/>
      <c r="O32" s="197"/>
      <c r="P32" s="214"/>
      <c r="Q32" s="197"/>
      <c r="R32" s="215" t="e">
        <f>'2. ANALISIS DEL RIESGO'!#REF!</f>
        <v>#REF!</v>
      </c>
      <c r="S32" s="197"/>
      <c r="T32" s="215" t="e">
        <f>IF(ISBLANK('2. ANALISIS DEL RIESGO'!#REF!),"",'2. ANALISIS DEL RIESGO'!#REF!)</f>
        <v>#REF!</v>
      </c>
      <c r="U32" s="197"/>
      <c r="V32" s="216"/>
    </row>
    <row r="33" spans="2:22" ht="149.25" hidden="1" customHeight="1" x14ac:dyDescent="0.25">
      <c r="B33" s="135"/>
      <c r="C33" s="135"/>
      <c r="D33" s="136"/>
      <c r="E33" s="183"/>
      <c r="F33" s="194" t="e">
        <f>'1. IDENTIFICACION DEL RIESGO'!#REF!</f>
        <v>#REF!</v>
      </c>
      <c r="G33" s="195"/>
      <c r="H33" s="213" t="e">
        <f>IF(ISBLANK('1. IDENTIFICACION DEL RIESGO'!#REF!),"",'1. IDENTIFICACION DEL RIESGO'!#REF!)</f>
        <v>#REF!</v>
      </c>
      <c r="I33" s="196"/>
      <c r="J33" s="213" t="e">
        <f>IF(ISBLANK('1. IDENTIFICACION DEL RIESGO'!#REF!),"",'1. IDENTIFICACION DEL RIESGO'!#REF!)</f>
        <v>#REF!</v>
      </c>
      <c r="K33" s="196"/>
      <c r="L33" s="213" t="e">
        <f>'2. ANALISIS DEL RIESGO'!#REF!</f>
        <v>#REF!</v>
      </c>
      <c r="M33" s="197"/>
      <c r="N33" s="214"/>
      <c r="O33" s="197"/>
      <c r="P33" s="214"/>
      <c r="Q33" s="197"/>
      <c r="R33" s="215" t="e">
        <f>'2. ANALISIS DEL RIESGO'!#REF!</f>
        <v>#REF!</v>
      </c>
      <c r="S33" s="197"/>
      <c r="T33" s="215" t="e">
        <f>IF(ISBLANK('2. ANALISIS DEL RIESGO'!#REF!),"",'2. ANALISIS DEL RIESGO'!#REF!)</f>
        <v>#REF!</v>
      </c>
      <c r="U33" s="197"/>
      <c r="V33" s="216"/>
    </row>
    <row r="34" spans="2:22" ht="149.25" hidden="1" customHeight="1" x14ac:dyDescent="0.25">
      <c r="B34" s="135"/>
      <c r="C34" s="135"/>
      <c r="D34" s="136"/>
      <c r="E34" s="183"/>
      <c r="F34" s="194" t="e">
        <f>'1. IDENTIFICACION DEL RIESGO'!#REF!</f>
        <v>#REF!</v>
      </c>
      <c r="G34" s="195"/>
      <c r="H34" s="213" t="e">
        <f>IF(ISBLANK('1. IDENTIFICACION DEL RIESGO'!#REF!),"",'1. IDENTIFICACION DEL RIESGO'!#REF!)</f>
        <v>#REF!</v>
      </c>
      <c r="I34" s="196"/>
      <c r="J34" s="213" t="e">
        <f>IF(ISBLANK('1. IDENTIFICACION DEL RIESGO'!#REF!),"",'1. IDENTIFICACION DEL RIESGO'!#REF!)</f>
        <v>#REF!</v>
      </c>
      <c r="K34" s="196"/>
      <c r="L34" s="213" t="e">
        <f>'2. ANALISIS DEL RIESGO'!#REF!</f>
        <v>#REF!</v>
      </c>
      <c r="M34" s="197"/>
      <c r="N34" s="214"/>
      <c r="O34" s="197"/>
      <c r="P34" s="214"/>
      <c r="Q34" s="197"/>
      <c r="R34" s="215" t="e">
        <f>'2. ANALISIS DEL RIESGO'!#REF!</f>
        <v>#REF!</v>
      </c>
      <c r="S34" s="197"/>
      <c r="T34" s="215" t="e">
        <f>IF(ISBLANK('2. ANALISIS DEL RIESGO'!#REF!),"",'2. ANALISIS DEL RIESGO'!#REF!)</f>
        <v>#REF!</v>
      </c>
      <c r="U34" s="197"/>
      <c r="V34" s="216"/>
    </row>
    <row r="35" spans="2:22" ht="149.25" hidden="1" customHeight="1" x14ac:dyDescent="0.25">
      <c r="B35" s="135"/>
      <c r="C35" s="135"/>
      <c r="D35" s="136"/>
      <c r="E35" s="183"/>
      <c r="F35" s="194" t="e">
        <f>'1. IDENTIFICACION DEL RIESGO'!#REF!</f>
        <v>#REF!</v>
      </c>
      <c r="G35" s="195"/>
      <c r="H35" s="213" t="e">
        <f>IF(ISBLANK('1. IDENTIFICACION DEL RIESGO'!#REF!),"",'1. IDENTIFICACION DEL RIESGO'!#REF!)</f>
        <v>#REF!</v>
      </c>
      <c r="I35" s="196"/>
      <c r="J35" s="213" t="e">
        <f>IF(ISBLANK('1. IDENTIFICACION DEL RIESGO'!#REF!),"",'1. IDENTIFICACION DEL RIESGO'!#REF!)</f>
        <v>#REF!</v>
      </c>
      <c r="K35" s="196"/>
      <c r="L35" s="213" t="e">
        <f>'2. ANALISIS DEL RIESGO'!#REF!</f>
        <v>#REF!</v>
      </c>
      <c r="M35" s="197"/>
      <c r="N35" s="214"/>
      <c r="O35" s="197"/>
      <c r="P35" s="214"/>
      <c r="Q35" s="197"/>
      <c r="R35" s="215" t="e">
        <f>'2. ANALISIS DEL RIESGO'!#REF!</f>
        <v>#REF!</v>
      </c>
      <c r="S35" s="197"/>
      <c r="T35" s="215" t="e">
        <f>IF(ISBLANK('2. ANALISIS DEL RIESGO'!#REF!),"",'2. ANALISIS DEL RIESGO'!#REF!)</f>
        <v>#REF!</v>
      </c>
      <c r="U35" s="197"/>
      <c r="V35" s="216"/>
    </row>
    <row r="36" spans="2:22" ht="149.25" hidden="1" customHeight="1" x14ac:dyDescent="0.25">
      <c r="B36" s="135"/>
      <c r="C36" s="135"/>
      <c r="D36" s="136"/>
      <c r="E36" s="183"/>
      <c r="F36" s="194" t="e">
        <f>'1. IDENTIFICACION DEL RIESGO'!#REF!</f>
        <v>#REF!</v>
      </c>
      <c r="G36" s="195"/>
      <c r="H36" s="213" t="e">
        <f>IF(ISBLANK('1. IDENTIFICACION DEL RIESGO'!#REF!),"",'1. IDENTIFICACION DEL RIESGO'!#REF!)</f>
        <v>#REF!</v>
      </c>
      <c r="I36" s="196"/>
      <c r="J36" s="213" t="e">
        <f>IF(ISBLANK('1. IDENTIFICACION DEL RIESGO'!#REF!),"",'1. IDENTIFICACION DEL RIESGO'!#REF!)</f>
        <v>#REF!</v>
      </c>
      <c r="K36" s="196"/>
      <c r="L36" s="213" t="e">
        <f>'2. ANALISIS DEL RIESGO'!#REF!</f>
        <v>#REF!</v>
      </c>
      <c r="M36" s="197"/>
      <c r="N36" s="214"/>
      <c r="O36" s="197"/>
      <c r="P36" s="214"/>
      <c r="Q36" s="197"/>
      <c r="R36" s="215" t="e">
        <f>'2. ANALISIS DEL RIESGO'!#REF!</f>
        <v>#REF!</v>
      </c>
      <c r="S36" s="197"/>
      <c r="T36" s="215" t="e">
        <f>IF(ISBLANK('2. ANALISIS DEL RIESGO'!#REF!),"",'2. ANALISIS DEL RIESGO'!#REF!)</f>
        <v>#REF!</v>
      </c>
      <c r="U36" s="197"/>
      <c r="V36" s="216"/>
    </row>
    <row r="37" spans="2:22" ht="149.25" hidden="1" customHeight="1" x14ac:dyDescent="0.25">
      <c r="B37" s="135"/>
      <c r="C37" s="135"/>
      <c r="D37" s="136"/>
      <c r="E37" s="183"/>
      <c r="F37" s="194" t="e">
        <f>'1. IDENTIFICACION DEL RIESGO'!#REF!</f>
        <v>#REF!</v>
      </c>
      <c r="G37" s="195"/>
      <c r="H37" s="213" t="e">
        <f>IF(ISBLANK('1. IDENTIFICACION DEL RIESGO'!#REF!),"",'1. IDENTIFICACION DEL RIESGO'!#REF!)</f>
        <v>#REF!</v>
      </c>
      <c r="I37" s="196"/>
      <c r="J37" s="213" t="e">
        <f>IF(ISBLANK('1. IDENTIFICACION DEL RIESGO'!#REF!),"",'1. IDENTIFICACION DEL RIESGO'!#REF!)</f>
        <v>#REF!</v>
      </c>
      <c r="K37" s="196"/>
      <c r="L37" s="213" t="e">
        <f>'2. ANALISIS DEL RIESGO'!#REF!</f>
        <v>#REF!</v>
      </c>
      <c r="M37" s="197"/>
      <c r="N37" s="214"/>
      <c r="O37" s="197"/>
      <c r="P37" s="214"/>
      <c r="Q37" s="197"/>
      <c r="R37" s="215" t="e">
        <f>'2. ANALISIS DEL RIESGO'!#REF!</f>
        <v>#REF!</v>
      </c>
      <c r="S37" s="197"/>
      <c r="T37" s="215" t="e">
        <f>IF(ISBLANK('2. ANALISIS DEL RIESGO'!#REF!),"",'2. ANALISIS DEL RIESGO'!#REF!)</f>
        <v>#REF!</v>
      </c>
      <c r="U37" s="197"/>
      <c r="V37" s="216"/>
    </row>
    <row r="38" spans="2:22" ht="149.25" hidden="1" customHeight="1" x14ac:dyDescent="0.25">
      <c r="B38" s="135"/>
      <c r="C38" s="135"/>
      <c r="D38" s="136"/>
      <c r="E38" s="183"/>
      <c r="F38" s="194" t="e">
        <f>'1. IDENTIFICACION DEL RIESGO'!#REF!</f>
        <v>#REF!</v>
      </c>
      <c r="G38" s="195"/>
      <c r="H38" s="213" t="e">
        <f>IF(ISBLANK('1. IDENTIFICACION DEL RIESGO'!#REF!),"",'1. IDENTIFICACION DEL RIESGO'!#REF!)</f>
        <v>#REF!</v>
      </c>
      <c r="I38" s="196"/>
      <c r="J38" s="213" t="e">
        <f>IF(ISBLANK('1. IDENTIFICACION DEL RIESGO'!#REF!),"",'1. IDENTIFICACION DEL RIESGO'!#REF!)</f>
        <v>#REF!</v>
      </c>
      <c r="K38" s="196"/>
      <c r="L38" s="213" t="e">
        <f>'2. ANALISIS DEL RIESGO'!#REF!</f>
        <v>#REF!</v>
      </c>
      <c r="M38" s="197"/>
      <c r="N38" s="214"/>
      <c r="O38" s="197"/>
      <c r="P38" s="214"/>
      <c r="Q38" s="197"/>
      <c r="R38" s="215" t="e">
        <f>'2. ANALISIS DEL RIESGO'!#REF!</f>
        <v>#REF!</v>
      </c>
      <c r="S38" s="197"/>
      <c r="T38" s="215" t="e">
        <f>IF(ISBLANK('2. ANALISIS DEL RIESGO'!#REF!),"",'2. ANALISIS DEL RIESGO'!#REF!)</f>
        <v>#REF!</v>
      </c>
      <c r="U38" s="197"/>
      <c r="V38" s="216"/>
    </row>
    <row r="39" spans="2:22" ht="149.25" hidden="1" customHeight="1" x14ac:dyDescent="0.25">
      <c r="B39" s="135"/>
      <c r="C39" s="135"/>
      <c r="D39" s="136"/>
      <c r="E39" s="183"/>
      <c r="F39" s="194" t="e">
        <f>'1. IDENTIFICACION DEL RIESGO'!#REF!</f>
        <v>#REF!</v>
      </c>
      <c r="G39" s="195"/>
      <c r="H39" s="213" t="e">
        <f>IF(ISBLANK('1. IDENTIFICACION DEL RIESGO'!#REF!),"",'1. IDENTIFICACION DEL RIESGO'!#REF!)</f>
        <v>#REF!</v>
      </c>
      <c r="I39" s="196"/>
      <c r="J39" s="213" t="e">
        <f>IF(ISBLANK('1. IDENTIFICACION DEL RIESGO'!#REF!),"",'1. IDENTIFICACION DEL RIESGO'!#REF!)</f>
        <v>#REF!</v>
      </c>
      <c r="K39" s="196"/>
      <c r="L39" s="213" t="e">
        <f>'2. ANALISIS DEL RIESGO'!#REF!</f>
        <v>#REF!</v>
      </c>
      <c r="M39" s="197"/>
      <c r="N39" s="214"/>
      <c r="O39" s="197"/>
      <c r="P39" s="214"/>
      <c r="Q39" s="197"/>
      <c r="R39" s="215" t="e">
        <f>'2. ANALISIS DEL RIESGO'!#REF!</f>
        <v>#REF!</v>
      </c>
      <c r="S39" s="197"/>
      <c r="T39" s="215" t="e">
        <f>IF(ISBLANK('2. ANALISIS DEL RIESGO'!#REF!),"",'2. ANALISIS DEL RIESGO'!#REF!)</f>
        <v>#REF!</v>
      </c>
      <c r="U39" s="197"/>
      <c r="V39" s="216"/>
    </row>
    <row r="40" spans="2:22" ht="149.25" hidden="1" customHeight="1" x14ac:dyDescent="0.25">
      <c r="B40" s="135"/>
      <c r="C40" s="135"/>
      <c r="D40" s="136"/>
      <c r="E40" s="183"/>
      <c r="F40" s="194" t="e">
        <f>'1. IDENTIFICACION DEL RIESGO'!#REF!</f>
        <v>#REF!</v>
      </c>
      <c r="G40" s="195"/>
      <c r="H40" s="213" t="e">
        <f>IF(ISBLANK('1. IDENTIFICACION DEL RIESGO'!#REF!),"",'1. IDENTIFICACION DEL RIESGO'!#REF!)</f>
        <v>#REF!</v>
      </c>
      <c r="I40" s="196"/>
      <c r="J40" s="213" t="e">
        <f>IF(ISBLANK('1. IDENTIFICACION DEL RIESGO'!#REF!),"",'1. IDENTIFICACION DEL RIESGO'!#REF!)</f>
        <v>#REF!</v>
      </c>
      <c r="K40" s="196"/>
      <c r="L40" s="213" t="e">
        <f>'2. ANALISIS DEL RIESGO'!#REF!</f>
        <v>#REF!</v>
      </c>
      <c r="M40" s="197"/>
      <c r="N40" s="214"/>
      <c r="O40" s="197"/>
      <c r="P40" s="214"/>
      <c r="Q40" s="197"/>
      <c r="R40" s="215" t="e">
        <f>'2. ANALISIS DEL RIESGO'!#REF!</f>
        <v>#REF!</v>
      </c>
      <c r="S40" s="197"/>
      <c r="T40" s="215" t="e">
        <f>IF(ISBLANK('2. ANALISIS DEL RIESGO'!#REF!),"",'2. ANALISIS DEL RIESGO'!#REF!)</f>
        <v>#REF!</v>
      </c>
      <c r="U40" s="197"/>
      <c r="V40" s="216"/>
    </row>
    <row r="41" spans="2:22" ht="149.25" hidden="1" customHeight="1" x14ac:dyDescent="0.25">
      <c r="B41" s="135"/>
      <c r="C41" s="135"/>
      <c r="D41" s="136"/>
      <c r="E41" s="183"/>
      <c r="F41" s="194" t="e">
        <f>'1. IDENTIFICACION DEL RIESGO'!#REF!</f>
        <v>#REF!</v>
      </c>
      <c r="G41" s="195"/>
      <c r="H41" s="213" t="e">
        <f>IF(ISBLANK('1. IDENTIFICACION DEL RIESGO'!#REF!),"",'1. IDENTIFICACION DEL RIESGO'!#REF!)</f>
        <v>#REF!</v>
      </c>
      <c r="I41" s="196"/>
      <c r="J41" s="213" t="e">
        <f>IF(ISBLANK('1. IDENTIFICACION DEL RIESGO'!#REF!),"",'1. IDENTIFICACION DEL RIESGO'!#REF!)</f>
        <v>#REF!</v>
      </c>
      <c r="K41" s="196"/>
      <c r="L41" s="213" t="e">
        <f>'2. ANALISIS DEL RIESGO'!#REF!</f>
        <v>#REF!</v>
      </c>
      <c r="M41" s="197"/>
      <c r="N41" s="214"/>
      <c r="O41" s="197"/>
      <c r="P41" s="214"/>
      <c r="Q41" s="197"/>
      <c r="R41" s="215" t="e">
        <f>'2. ANALISIS DEL RIESGO'!#REF!</f>
        <v>#REF!</v>
      </c>
      <c r="S41" s="197"/>
      <c r="T41" s="215" t="e">
        <f>IF(ISBLANK('2. ANALISIS DEL RIESGO'!#REF!),"",'2. ANALISIS DEL RIESGO'!#REF!)</f>
        <v>#REF!</v>
      </c>
      <c r="U41" s="197"/>
      <c r="V41" s="216"/>
    </row>
    <row r="42" spans="2:22" ht="149.25" hidden="1" customHeight="1" x14ac:dyDescent="0.25">
      <c r="B42" s="135"/>
      <c r="C42" s="135"/>
      <c r="D42" s="136"/>
      <c r="E42" s="183"/>
      <c r="F42" s="194" t="e">
        <f>'1. IDENTIFICACION DEL RIESGO'!#REF!</f>
        <v>#REF!</v>
      </c>
      <c r="G42" s="195"/>
      <c r="H42" s="213" t="e">
        <f>IF(ISBLANK('1. IDENTIFICACION DEL RIESGO'!#REF!),"",'1. IDENTIFICACION DEL RIESGO'!#REF!)</f>
        <v>#REF!</v>
      </c>
      <c r="I42" s="196"/>
      <c r="J42" s="213" t="e">
        <f>IF(ISBLANK('1. IDENTIFICACION DEL RIESGO'!#REF!),"",'1. IDENTIFICACION DEL RIESGO'!#REF!)</f>
        <v>#REF!</v>
      </c>
      <c r="K42" s="196"/>
      <c r="L42" s="213" t="e">
        <f>'2. ANALISIS DEL RIESGO'!#REF!</f>
        <v>#REF!</v>
      </c>
      <c r="M42" s="197"/>
      <c r="N42" s="214"/>
      <c r="O42" s="197"/>
      <c r="P42" s="214"/>
      <c r="Q42" s="197"/>
      <c r="R42" s="215" t="e">
        <f>'2. ANALISIS DEL RIESGO'!#REF!</f>
        <v>#REF!</v>
      </c>
      <c r="S42" s="197"/>
      <c r="T42" s="215" t="e">
        <f>IF(ISBLANK('2. ANALISIS DEL RIESGO'!#REF!),"",'2. ANALISIS DEL RIESGO'!#REF!)</f>
        <v>#REF!</v>
      </c>
      <c r="U42" s="197"/>
      <c r="V42" s="216"/>
    </row>
    <row r="43" spans="2:22" ht="149.25" hidden="1" customHeight="1" x14ac:dyDescent="0.25">
      <c r="B43" s="135"/>
      <c r="C43" s="135"/>
      <c r="D43" s="136"/>
      <c r="E43" s="183"/>
      <c r="F43" s="194" t="e">
        <f>'1. IDENTIFICACION DEL RIESGO'!#REF!</f>
        <v>#REF!</v>
      </c>
      <c r="G43" s="195"/>
      <c r="H43" s="213" t="e">
        <f>IF(ISBLANK('1. IDENTIFICACION DEL RIESGO'!#REF!),"",'1. IDENTIFICACION DEL RIESGO'!#REF!)</f>
        <v>#REF!</v>
      </c>
      <c r="I43" s="196"/>
      <c r="J43" s="213" t="e">
        <f>IF(ISBLANK('1. IDENTIFICACION DEL RIESGO'!#REF!),"",'1. IDENTIFICACION DEL RIESGO'!#REF!)</f>
        <v>#REF!</v>
      </c>
      <c r="K43" s="196"/>
      <c r="L43" s="213" t="e">
        <f>'2. ANALISIS DEL RIESGO'!#REF!</f>
        <v>#REF!</v>
      </c>
      <c r="M43" s="197"/>
      <c r="N43" s="214"/>
      <c r="O43" s="197"/>
      <c r="P43" s="214"/>
      <c r="Q43" s="197"/>
      <c r="R43" s="215" t="e">
        <f>'2. ANALISIS DEL RIESGO'!#REF!</f>
        <v>#REF!</v>
      </c>
      <c r="S43" s="197"/>
      <c r="T43" s="215" t="e">
        <f>IF(ISBLANK('2. ANALISIS DEL RIESGO'!#REF!),"",'2. ANALISIS DEL RIESGO'!#REF!)</f>
        <v>#REF!</v>
      </c>
      <c r="U43" s="197"/>
      <c r="V43" s="216"/>
    </row>
    <row r="44" spans="2:22" ht="149.25" hidden="1" customHeight="1" x14ac:dyDescent="0.25">
      <c r="B44" s="135"/>
      <c r="C44" s="135"/>
      <c r="D44" s="136"/>
      <c r="E44" s="183"/>
      <c r="F44" s="194" t="e">
        <f>'1. IDENTIFICACION DEL RIESGO'!#REF!</f>
        <v>#REF!</v>
      </c>
      <c r="G44" s="195"/>
      <c r="H44" s="213" t="e">
        <f>IF(ISBLANK('1. IDENTIFICACION DEL RIESGO'!#REF!),"",'1. IDENTIFICACION DEL RIESGO'!#REF!)</f>
        <v>#REF!</v>
      </c>
      <c r="I44" s="196"/>
      <c r="J44" s="213" t="e">
        <f>IF(ISBLANK('1. IDENTIFICACION DEL RIESGO'!#REF!),"",'1. IDENTIFICACION DEL RIESGO'!#REF!)</f>
        <v>#REF!</v>
      </c>
      <c r="K44" s="196"/>
      <c r="L44" s="213" t="e">
        <f>'2. ANALISIS DEL RIESGO'!#REF!</f>
        <v>#REF!</v>
      </c>
      <c r="M44" s="197"/>
      <c r="N44" s="214"/>
      <c r="O44" s="197"/>
      <c r="P44" s="214"/>
      <c r="Q44" s="197"/>
      <c r="R44" s="215" t="e">
        <f>'2. ANALISIS DEL RIESGO'!#REF!</f>
        <v>#REF!</v>
      </c>
      <c r="S44" s="197"/>
      <c r="T44" s="215" t="e">
        <f>IF(ISBLANK('2. ANALISIS DEL RIESGO'!#REF!),"",'2. ANALISIS DEL RIESGO'!#REF!)</f>
        <v>#REF!</v>
      </c>
      <c r="U44" s="197"/>
      <c r="V44" s="216"/>
    </row>
    <row r="45" spans="2:22" ht="149.25" hidden="1" customHeight="1" x14ac:dyDescent="0.25">
      <c r="B45" s="135"/>
      <c r="C45" s="135"/>
      <c r="D45" s="136"/>
      <c r="E45" s="183"/>
      <c r="F45" s="194" t="e">
        <f>'1. IDENTIFICACION DEL RIESGO'!#REF!</f>
        <v>#REF!</v>
      </c>
      <c r="G45" s="195"/>
      <c r="H45" s="213" t="e">
        <f>IF(ISBLANK('1. IDENTIFICACION DEL RIESGO'!#REF!),"",'1. IDENTIFICACION DEL RIESGO'!#REF!)</f>
        <v>#REF!</v>
      </c>
      <c r="I45" s="196"/>
      <c r="J45" s="213" t="e">
        <f>IF(ISBLANK('1. IDENTIFICACION DEL RIESGO'!#REF!),"",'1. IDENTIFICACION DEL RIESGO'!#REF!)</f>
        <v>#REF!</v>
      </c>
      <c r="K45" s="196"/>
      <c r="L45" s="213" t="e">
        <f>'2. ANALISIS DEL RIESGO'!#REF!</f>
        <v>#REF!</v>
      </c>
      <c r="M45" s="197"/>
      <c r="N45" s="214"/>
      <c r="O45" s="197"/>
      <c r="P45" s="214"/>
      <c r="Q45" s="197"/>
      <c r="R45" s="215" t="e">
        <f>'2. ANALISIS DEL RIESGO'!#REF!</f>
        <v>#REF!</v>
      </c>
      <c r="S45" s="197"/>
      <c r="T45" s="215" t="e">
        <f>IF(ISBLANK('2. ANALISIS DEL RIESGO'!#REF!),"",'2. ANALISIS DEL RIESGO'!#REF!)</f>
        <v>#REF!</v>
      </c>
      <c r="U45" s="197"/>
      <c r="V45" s="216"/>
    </row>
    <row r="46" spans="2:22" ht="149.25" hidden="1" customHeight="1" x14ac:dyDescent="0.25">
      <c r="B46" s="135"/>
      <c r="C46" s="135"/>
      <c r="D46" s="136"/>
      <c r="E46" s="183"/>
      <c r="F46" s="194" t="e">
        <f>'1. IDENTIFICACION DEL RIESGO'!#REF!</f>
        <v>#REF!</v>
      </c>
      <c r="G46" s="195"/>
      <c r="H46" s="213" t="e">
        <f>IF(ISBLANK('1. IDENTIFICACION DEL RIESGO'!#REF!),"",'1. IDENTIFICACION DEL RIESGO'!#REF!)</f>
        <v>#REF!</v>
      </c>
      <c r="I46" s="196"/>
      <c r="J46" s="213" t="e">
        <f>IF(ISBLANK('1. IDENTIFICACION DEL RIESGO'!#REF!),"",'1. IDENTIFICACION DEL RIESGO'!#REF!)</f>
        <v>#REF!</v>
      </c>
      <c r="K46" s="196"/>
      <c r="L46" s="213" t="e">
        <f>'2. ANALISIS DEL RIESGO'!#REF!</f>
        <v>#REF!</v>
      </c>
      <c r="M46" s="197"/>
      <c r="N46" s="214"/>
      <c r="O46" s="197"/>
      <c r="P46" s="214"/>
      <c r="Q46" s="197"/>
      <c r="R46" s="215" t="e">
        <f>'2. ANALISIS DEL RIESGO'!#REF!</f>
        <v>#REF!</v>
      </c>
      <c r="S46" s="197"/>
      <c r="T46" s="215" t="e">
        <f>IF(ISBLANK('2. ANALISIS DEL RIESGO'!#REF!),"",'2. ANALISIS DEL RIESGO'!#REF!)</f>
        <v>#REF!</v>
      </c>
      <c r="U46" s="197"/>
      <c r="V46" s="216"/>
    </row>
    <row r="47" spans="2:22" ht="149.25" hidden="1" customHeight="1" x14ac:dyDescent="0.25">
      <c r="B47" s="135"/>
      <c r="C47" s="135"/>
      <c r="D47" s="136"/>
      <c r="E47" s="183"/>
      <c r="F47" s="194" t="e">
        <f>'1. IDENTIFICACION DEL RIESGO'!#REF!</f>
        <v>#REF!</v>
      </c>
      <c r="G47" s="195"/>
      <c r="H47" s="213" t="e">
        <f>IF(ISBLANK('1. IDENTIFICACION DEL RIESGO'!#REF!),"",'1. IDENTIFICACION DEL RIESGO'!#REF!)</f>
        <v>#REF!</v>
      </c>
      <c r="I47" s="196"/>
      <c r="J47" s="213" t="e">
        <f>IF(ISBLANK('1. IDENTIFICACION DEL RIESGO'!#REF!),"",'1. IDENTIFICACION DEL RIESGO'!#REF!)</f>
        <v>#REF!</v>
      </c>
      <c r="K47" s="196"/>
      <c r="L47" s="213" t="e">
        <f>'2. ANALISIS DEL RIESGO'!#REF!</f>
        <v>#REF!</v>
      </c>
      <c r="M47" s="197"/>
      <c r="N47" s="214"/>
      <c r="O47" s="197"/>
      <c r="P47" s="214"/>
      <c r="Q47" s="197"/>
      <c r="R47" s="215" t="e">
        <f>'2. ANALISIS DEL RIESGO'!#REF!</f>
        <v>#REF!</v>
      </c>
      <c r="S47" s="197"/>
      <c r="T47" s="215" t="e">
        <f>IF(ISBLANK('2. ANALISIS DEL RIESGO'!#REF!),"",'2. ANALISIS DEL RIESGO'!#REF!)</f>
        <v>#REF!</v>
      </c>
      <c r="U47" s="197"/>
      <c r="V47" s="216"/>
    </row>
    <row r="48" spans="2:22" ht="149.25" hidden="1" customHeight="1" x14ac:dyDescent="0.25">
      <c r="B48" s="135"/>
      <c r="C48" s="135"/>
      <c r="D48" s="136"/>
      <c r="E48" s="183"/>
      <c r="F48" s="194" t="e">
        <f>'1. IDENTIFICACION DEL RIESGO'!#REF!</f>
        <v>#REF!</v>
      </c>
      <c r="G48" s="195"/>
      <c r="H48" s="213" t="e">
        <f>IF(ISBLANK('1. IDENTIFICACION DEL RIESGO'!#REF!),"",'1. IDENTIFICACION DEL RIESGO'!#REF!)</f>
        <v>#REF!</v>
      </c>
      <c r="I48" s="196"/>
      <c r="J48" s="213" t="e">
        <f>IF(ISBLANK('1. IDENTIFICACION DEL RIESGO'!#REF!),"",'1. IDENTIFICACION DEL RIESGO'!#REF!)</f>
        <v>#REF!</v>
      </c>
      <c r="K48" s="196"/>
      <c r="L48" s="213" t="e">
        <f>'2. ANALISIS DEL RIESGO'!#REF!</f>
        <v>#REF!</v>
      </c>
      <c r="M48" s="197"/>
      <c r="N48" s="214"/>
      <c r="O48" s="197"/>
      <c r="P48" s="214"/>
      <c r="Q48" s="197"/>
      <c r="R48" s="215" t="e">
        <f>'2. ANALISIS DEL RIESGO'!#REF!</f>
        <v>#REF!</v>
      </c>
      <c r="S48" s="197"/>
      <c r="T48" s="215" t="e">
        <f>IF(ISBLANK('2. ANALISIS DEL RIESGO'!#REF!),"",'2. ANALISIS DEL RIESGO'!#REF!)</f>
        <v>#REF!</v>
      </c>
      <c r="U48" s="197"/>
      <c r="V48" s="216"/>
    </row>
    <row r="49" spans="2:22" ht="149.25" hidden="1" customHeight="1" x14ac:dyDescent="0.25">
      <c r="B49" s="135"/>
      <c r="C49" s="135"/>
      <c r="D49" s="136"/>
      <c r="E49" s="183"/>
      <c r="F49" s="194" t="e">
        <f>'1. IDENTIFICACION DEL RIESGO'!#REF!</f>
        <v>#REF!</v>
      </c>
      <c r="G49" s="195"/>
      <c r="H49" s="213" t="e">
        <f>IF(ISBLANK('1. IDENTIFICACION DEL RIESGO'!#REF!),"",'1. IDENTIFICACION DEL RIESGO'!#REF!)</f>
        <v>#REF!</v>
      </c>
      <c r="I49" s="196"/>
      <c r="J49" s="213" t="e">
        <f>IF(ISBLANK('1. IDENTIFICACION DEL RIESGO'!#REF!),"",'1. IDENTIFICACION DEL RIESGO'!#REF!)</f>
        <v>#REF!</v>
      </c>
      <c r="K49" s="196"/>
      <c r="L49" s="213" t="e">
        <f>'2. ANALISIS DEL RIESGO'!#REF!</f>
        <v>#REF!</v>
      </c>
      <c r="M49" s="197"/>
      <c r="N49" s="214"/>
      <c r="O49" s="197"/>
      <c r="P49" s="214"/>
      <c r="Q49" s="197"/>
      <c r="R49" s="215" t="e">
        <f>'2. ANALISIS DEL RIESGO'!#REF!</f>
        <v>#REF!</v>
      </c>
      <c r="S49" s="197"/>
      <c r="T49" s="215" t="e">
        <f>IF(ISBLANK('2. ANALISIS DEL RIESGO'!#REF!),"",'2. ANALISIS DEL RIESGO'!#REF!)</f>
        <v>#REF!</v>
      </c>
      <c r="U49" s="197"/>
      <c r="V49" s="216"/>
    </row>
    <row r="50" spans="2:22" ht="149.25" hidden="1" customHeight="1" x14ac:dyDescent="0.25">
      <c r="B50" s="135"/>
      <c r="C50" s="135"/>
      <c r="D50" s="136"/>
      <c r="E50" s="183"/>
      <c r="F50" s="194" t="e">
        <f>'1. IDENTIFICACION DEL RIESGO'!#REF!</f>
        <v>#REF!</v>
      </c>
      <c r="G50" s="195"/>
      <c r="H50" s="213" t="e">
        <f>IF(ISBLANK('1. IDENTIFICACION DEL RIESGO'!#REF!),"",'1. IDENTIFICACION DEL RIESGO'!#REF!)</f>
        <v>#REF!</v>
      </c>
      <c r="I50" s="196"/>
      <c r="J50" s="213" t="e">
        <f>IF(ISBLANK('1. IDENTIFICACION DEL RIESGO'!#REF!),"",'1. IDENTIFICACION DEL RIESGO'!#REF!)</f>
        <v>#REF!</v>
      </c>
      <c r="K50" s="196"/>
      <c r="L50" s="213" t="e">
        <f>'2. ANALISIS DEL RIESGO'!#REF!</f>
        <v>#REF!</v>
      </c>
      <c r="M50" s="197"/>
      <c r="N50" s="214"/>
      <c r="O50" s="197"/>
      <c r="P50" s="214"/>
      <c r="Q50" s="197"/>
      <c r="R50" s="215" t="e">
        <f>'2. ANALISIS DEL RIESGO'!#REF!</f>
        <v>#REF!</v>
      </c>
      <c r="S50" s="197"/>
      <c r="T50" s="215" t="e">
        <f>IF(ISBLANK('2. ANALISIS DEL RIESGO'!#REF!),"",'2. ANALISIS DEL RIESGO'!#REF!)</f>
        <v>#REF!</v>
      </c>
      <c r="U50" s="197"/>
      <c r="V50" s="216"/>
    </row>
    <row r="51" spans="2:22" ht="149.25" hidden="1" customHeight="1" x14ac:dyDescent="0.25">
      <c r="B51" s="135"/>
      <c r="C51" s="135"/>
      <c r="D51" s="136"/>
      <c r="E51" s="183"/>
      <c r="F51" s="194" t="e">
        <f>'1. IDENTIFICACION DEL RIESGO'!#REF!</f>
        <v>#REF!</v>
      </c>
      <c r="G51" s="195"/>
      <c r="H51" s="213" t="e">
        <f>IF(ISBLANK('1. IDENTIFICACION DEL RIESGO'!#REF!),"",'1. IDENTIFICACION DEL RIESGO'!#REF!)</f>
        <v>#REF!</v>
      </c>
      <c r="I51" s="196"/>
      <c r="J51" s="213" t="e">
        <f>IF(ISBLANK('1. IDENTIFICACION DEL RIESGO'!#REF!),"",'1. IDENTIFICACION DEL RIESGO'!#REF!)</f>
        <v>#REF!</v>
      </c>
      <c r="K51" s="196"/>
      <c r="L51" s="213" t="e">
        <f>'2. ANALISIS DEL RIESGO'!#REF!</f>
        <v>#REF!</v>
      </c>
      <c r="M51" s="197"/>
      <c r="N51" s="214"/>
      <c r="O51" s="197"/>
      <c r="P51" s="214"/>
      <c r="Q51" s="197"/>
      <c r="R51" s="215" t="e">
        <f>'2. ANALISIS DEL RIESGO'!#REF!</f>
        <v>#REF!</v>
      </c>
      <c r="S51" s="197"/>
      <c r="T51" s="215" t="e">
        <f>IF(ISBLANK('2. ANALISIS DEL RIESGO'!#REF!),"",'2. ANALISIS DEL RIESGO'!#REF!)</f>
        <v>#REF!</v>
      </c>
      <c r="U51" s="197"/>
      <c r="V51" s="216"/>
    </row>
    <row r="52" spans="2:22" ht="149.25" hidden="1" customHeight="1" x14ac:dyDescent="0.25">
      <c r="B52" s="135"/>
      <c r="C52" s="135"/>
      <c r="D52" s="136"/>
      <c r="E52" s="183"/>
      <c r="F52" s="194" t="e">
        <f>'1. IDENTIFICACION DEL RIESGO'!#REF!</f>
        <v>#REF!</v>
      </c>
      <c r="G52" s="195"/>
      <c r="H52" s="213" t="e">
        <f>IF(ISBLANK('1. IDENTIFICACION DEL RIESGO'!#REF!),"",'1. IDENTIFICACION DEL RIESGO'!#REF!)</f>
        <v>#REF!</v>
      </c>
      <c r="I52" s="196"/>
      <c r="J52" s="213" t="e">
        <f>IF(ISBLANK('1. IDENTIFICACION DEL RIESGO'!#REF!),"",'1. IDENTIFICACION DEL RIESGO'!#REF!)</f>
        <v>#REF!</v>
      </c>
      <c r="K52" s="196"/>
      <c r="L52" s="213" t="e">
        <f>'2. ANALISIS DEL RIESGO'!#REF!</f>
        <v>#REF!</v>
      </c>
      <c r="M52" s="197"/>
      <c r="N52" s="214"/>
      <c r="O52" s="197"/>
      <c r="P52" s="214"/>
      <c r="Q52" s="197"/>
      <c r="R52" s="215" t="e">
        <f>'2. ANALISIS DEL RIESGO'!#REF!</f>
        <v>#REF!</v>
      </c>
      <c r="S52" s="197"/>
      <c r="T52" s="215" t="e">
        <f>IF(ISBLANK('2. ANALISIS DEL RIESGO'!#REF!),"",'2. ANALISIS DEL RIESGO'!#REF!)</f>
        <v>#REF!</v>
      </c>
      <c r="U52" s="197"/>
      <c r="V52" s="216"/>
    </row>
    <row r="53" spans="2:22" ht="149.25" hidden="1" customHeight="1" x14ac:dyDescent="0.25">
      <c r="B53" s="135"/>
      <c r="C53" s="135"/>
      <c r="D53" s="136"/>
      <c r="E53" s="183"/>
      <c r="F53" s="194" t="e">
        <f>'1. IDENTIFICACION DEL RIESGO'!#REF!</f>
        <v>#REF!</v>
      </c>
      <c r="G53" s="195"/>
      <c r="H53" s="213" t="e">
        <f>IF(ISBLANK('1. IDENTIFICACION DEL RIESGO'!#REF!),"",'1. IDENTIFICACION DEL RIESGO'!#REF!)</f>
        <v>#REF!</v>
      </c>
      <c r="I53" s="196"/>
      <c r="J53" s="213" t="e">
        <f>IF(ISBLANK('1. IDENTIFICACION DEL RIESGO'!#REF!),"",'1. IDENTIFICACION DEL RIESGO'!#REF!)</f>
        <v>#REF!</v>
      </c>
      <c r="K53" s="196"/>
      <c r="L53" s="213" t="e">
        <f>'2. ANALISIS DEL RIESGO'!#REF!</f>
        <v>#REF!</v>
      </c>
      <c r="M53" s="197"/>
      <c r="N53" s="214"/>
      <c r="O53" s="197"/>
      <c r="P53" s="214"/>
      <c r="Q53" s="197"/>
      <c r="R53" s="215" t="e">
        <f>'2. ANALISIS DEL RIESGO'!#REF!</f>
        <v>#REF!</v>
      </c>
      <c r="S53" s="197"/>
      <c r="T53" s="215" t="e">
        <f>IF(ISBLANK('2. ANALISIS DEL RIESGO'!#REF!),"",'2. ANALISIS DEL RIESGO'!#REF!)</f>
        <v>#REF!</v>
      </c>
      <c r="U53" s="197"/>
      <c r="V53" s="216"/>
    </row>
    <row r="54" spans="2:22" ht="149.25" hidden="1" customHeight="1" x14ac:dyDescent="0.25">
      <c r="B54" s="135"/>
      <c r="C54" s="135"/>
      <c r="D54" s="136"/>
      <c r="E54" s="183"/>
      <c r="F54" s="194" t="e">
        <f>'1. IDENTIFICACION DEL RIESGO'!#REF!</f>
        <v>#REF!</v>
      </c>
      <c r="G54" s="195"/>
      <c r="H54" s="213" t="e">
        <f>IF(ISBLANK('1. IDENTIFICACION DEL RIESGO'!#REF!),"",'1. IDENTIFICACION DEL RIESGO'!#REF!)</f>
        <v>#REF!</v>
      </c>
      <c r="I54" s="196"/>
      <c r="J54" s="213" t="e">
        <f>IF(ISBLANK('1. IDENTIFICACION DEL RIESGO'!#REF!),"",'1. IDENTIFICACION DEL RIESGO'!#REF!)</f>
        <v>#REF!</v>
      </c>
      <c r="K54" s="196"/>
      <c r="L54" s="213" t="e">
        <f>'2. ANALISIS DEL RIESGO'!#REF!</f>
        <v>#REF!</v>
      </c>
      <c r="M54" s="197"/>
      <c r="N54" s="214"/>
      <c r="O54" s="197"/>
      <c r="P54" s="214"/>
      <c r="Q54" s="197"/>
      <c r="R54" s="215" t="e">
        <f>'2. ANALISIS DEL RIESGO'!#REF!</f>
        <v>#REF!</v>
      </c>
      <c r="S54" s="197"/>
      <c r="T54" s="215" t="e">
        <f>IF(ISBLANK('2. ANALISIS DEL RIESGO'!#REF!),"",'2. ANALISIS DEL RIESGO'!#REF!)</f>
        <v>#REF!</v>
      </c>
      <c r="U54" s="197"/>
      <c r="V54" s="216"/>
    </row>
    <row r="55" spans="2:22" ht="149.25" hidden="1" customHeight="1" x14ac:dyDescent="0.25">
      <c r="B55" s="135"/>
      <c r="C55" s="135"/>
      <c r="D55" s="136"/>
      <c r="E55" s="183"/>
      <c r="F55" s="194" t="e">
        <f>'1. IDENTIFICACION DEL RIESGO'!#REF!</f>
        <v>#REF!</v>
      </c>
      <c r="G55" s="195"/>
      <c r="H55" s="213" t="e">
        <f>IF(ISBLANK('1. IDENTIFICACION DEL RIESGO'!#REF!),"",'1. IDENTIFICACION DEL RIESGO'!#REF!)</f>
        <v>#REF!</v>
      </c>
      <c r="I55" s="196"/>
      <c r="J55" s="213" t="e">
        <f>IF(ISBLANK('1. IDENTIFICACION DEL RIESGO'!#REF!),"",'1. IDENTIFICACION DEL RIESGO'!#REF!)</f>
        <v>#REF!</v>
      </c>
      <c r="K55" s="196"/>
      <c r="L55" s="213" t="e">
        <f>'2. ANALISIS DEL RIESGO'!#REF!</f>
        <v>#REF!</v>
      </c>
      <c r="M55" s="197"/>
      <c r="N55" s="214"/>
      <c r="O55" s="197"/>
      <c r="P55" s="214"/>
      <c r="Q55" s="197"/>
      <c r="R55" s="215" t="e">
        <f>'2. ANALISIS DEL RIESGO'!#REF!</f>
        <v>#REF!</v>
      </c>
      <c r="S55" s="197"/>
      <c r="T55" s="215" t="e">
        <f>IF(ISBLANK('2. ANALISIS DEL RIESGO'!#REF!),"",'2. ANALISIS DEL RIESGO'!#REF!)</f>
        <v>#REF!</v>
      </c>
      <c r="U55" s="197"/>
      <c r="V55" s="216"/>
    </row>
    <row r="56" spans="2:22" ht="149.25" hidden="1" customHeight="1" x14ac:dyDescent="0.25">
      <c r="B56" s="135"/>
      <c r="C56" s="135"/>
      <c r="D56" s="136"/>
      <c r="E56" s="183"/>
      <c r="F56" s="194" t="e">
        <f>'1. IDENTIFICACION DEL RIESGO'!#REF!</f>
        <v>#REF!</v>
      </c>
      <c r="G56" s="195"/>
      <c r="H56" s="213" t="e">
        <f>IF(ISBLANK('1. IDENTIFICACION DEL RIESGO'!#REF!),"",'1. IDENTIFICACION DEL RIESGO'!#REF!)</f>
        <v>#REF!</v>
      </c>
      <c r="I56" s="196"/>
      <c r="J56" s="213" t="e">
        <f>IF(ISBLANK('1. IDENTIFICACION DEL RIESGO'!#REF!),"",'1. IDENTIFICACION DEL RIESGO'!#REF!)</f>
        <v>#REF!</v>
      </c>
      <c r="K56" s="196"/>
      <c r="L56" s="213" t="e">
        <f>'2. ANALISIS DEL RIESGO'!#REF!</f>
        <v>#REF!</v>
      </c>
      <c r="M56" s="197"/>
      <c r="N56" s="214"/>
      <c r="O56" s="197"/>
      <c r="P56" s="214"/>
      <c r="Q56" s="197"/>
      <c r="R56" s="215" t="e">
        <f>'2. ANALISIS DEL RIESGO'!#REF!</f>
        <v>#REF!</v>
      </c>
      <c r="S56" s="197"/>
      <c r="T56" s="215" t="e">
        <f>IF(ISBLANK('2. ANALISIS DEL RIESGO'!#REF!),"",'2. ANALISIS DEL RIESGO'!#REF!)</f>
        <v>#REF!</v>
      </c>
      <c r="U56" s="197"/>
      <c r="V56" s="216"/>
    </row>
    <row r="57" spans="2:22" ht="149.25" hidden="1" customHeight="1" x14ac:dyDescent="0.25">
      <c r="B57" s="135"/>
      <c r="C57" s="135"/>
      <c r="D57" s="136"/>
      <c r="E57" s="183"/>
      <c r="F57" s="194" t="e">
        <f>'1. IDENTIFICACION DEL RIESGO'!#REF!</f>
        <v>#REF!</v>
      </c>
      <c r="G57" s="195"/>
      <c r="H57" s="213" t="e">
        <f>IF(ISBLANK('1. IDENTIFICACION DEL RIESGO'!#REF!),"",'1. IDENTIFICACION DEL RIESGO'!#REF!)</f>
        <v>#REF!</v>
      </c>
      <c r="I57" s="196"/>
      <c r="J57" s="213" t="e">
        <f>IF(ISBLANK('1. IDENTIFICACION DEL RIESGO'!#REF!),"",'1. IDENTIFICACION DEL RIESGO'!#REF!)</f>
        <v>#REF!</v>
      </c>
      <c r="K57" s="196"/>
      <c r="L57" s="213" t="e">
        <f>'2. ANALISIS DEL RIESGO'!#REF!</f>
        <v>#REF!</v>
      </c>
      <c r="M57" s="197"/>
      <c r="N57" s="214"/>
      <c r="O57" s="197"/>
      <c r="P57" s="214"/>
      <c r="Q57" s="197"/>
      <c r="R57" s="215" t="e">
        <f>'2. ANALISIS DEL RIESGO'!#REF!</f>
        <v>#REF!</v>
      </c>
      <c r="S57" s="197"/>
      <c r="T57" s="215" t="e">
        <f>IF(ISBLANK('2. ANALISIS DEL RIESGO'!#REF!),"",'2. ANALISIS DEL RIESGO'!#REF!)</f>
        <v>#REF!</v>
      </c>
      <c r="U57" s="197"/>
      <c r="V57" s="216"/>
    </row>
    <row r="58" spans="2:22" ht="149.25" hidden="1" customHeight="1" x14ac:dyDescent="0.25">
      <c r="B58" s="135"/>
      <c r="C58" s="135"/>
      <c r="D58" s="136"/>
      <c r="E58" s="183"/>
      <c r="F58" s="194" t="e">
        <f>'1. IDENTIFICACION DEL RIESGO'!#REF!</f>
        <v>#REF!</v>
      </c>
      <c r="G58" s="195"/>
      <c r="H58" s="213" t="e">
        <f>IF(ISBLANK('1. IDENTIFICACION DEL RIESGO'!#REF!),"",'1. IDENTIFICACION DEL RIESGO'!#REF!)</f>
        <v>#REF!</v>
      </c>
      <c r="I58" s="196"/>
      <c r="J58" s="213" t="e">
        <f>IF(ISBLANK('1. IDENTIFICACION DEL RIESGO'!#REF!),"",'1. IDENTIFICACION DEL RIESGO'!#REF!)</f>
        <v>#REF!</v>
      </c>
      <c r="K58" s="196"/>
      <c r="L58" s="213" t="e">
        <f>'2. ANALISIS DEL RIESGO'!#REF!</f>
        <v>#REF!</v>
      </c>
      <c r="M58" s="197"/>
      <c r="N58" s="214"/>
      <c r="O58" s="197"/>
      <c r="P58" s="214"/>
      <c r="Q58" s="197"/>
      <c r="R58" s="215" t="e">
        <f>'2. ANALISIS DEL RIESGO'!#REF!</f>
        <v>#REF!</v>
      </c>
      <c r="S58" s="197"/>
      <c r="T58" s="215" t="e">
        <f>IF(ISBLANK('2. ANALISIS DEL RIESGO'!#REF!),"",'2. ANALISIS DEL RIESGO'!#REF!)</f>
        <v>#REF!</v>
      </c>
      <c r="U58" s="197"/>
      <c r="V58" s="216"/>
    </row>
    <row r="59" spans="2:22" ht="149.25" hidden="1" customHeight="1" x14ac:dyDescent="0.25">
      <c r="B59" s="135"/>
      <c r="C59" s="135"/>
      <c r="D59" s="136"/>
      <c r="E59" s="183"/>
      <c r="F59" s="194" t="e">
        <f>'1. IDENTIFICACION DEL RIESGO'!#REF!</f>
        <v>#REF!</v>
      </c>
      <c r="G59" s="195"/>
      <c r="H59" s="213" t="e">
        <f>IF(ISBLANK('1. IDENTIFICACION DEL RIESGO'!#REF!),"",'1. IDENTIFICACION DEL RIESGO'!#REF!)</f>
        <v>#REF!</v>
      </c>
      <c r="I59" s="196"/>
      <c r="J59" s="213" t="e">
        <f>IF(ISBLANK('1. IDENTIFICACION DEL RIESGO'!#REF!),"",'1. IDENTIFICACION DEL RIESGO'!#REF!)</f>
        <v>#REF!</v>
      </c>
      <c r="K59" s="196"/>
      <c r="L59" s="213" t="e">
        <f>'2. ANALISIS DEL RIESGO'!#REF!</f>
        <v>#REF!</v>
      </c>
      <c r="M59" s="197"/>
      <c r="N59" s="214"/>
      <c r="O59" s="197"/>
      <c r="P59" s="214"/>
      <c r="Q59" s="197"/>
      <c r="R59" s="215" t="e">
        <f>'2. ANALISIS DEL RIESGO'!#REF!</f>
        <v>#REF!</v>
      </c>
      <c r="S59" s="197"/>
      <c r="T59" s="215" t="e">
        <f>IF(ISBLANK('2. ANALISIS DEL RIESGO'!#REF!),"",'2. ANALISIS DEL RIESGO'!#REF!)</f>
        <v>#REF!</v>
      </c>
      <c r="U59" s="197"/>
      <c r="V59" s="216"/>
    </row>
    <row r="60" spans="2:22" ht="149.25" hidden="1" customHeight="1" x14ac:dyDescent="0.25">
      <c r="B60" s="135"/>
      <c r="C60" s="135"/>
      <c r="D60" s="136"/>
      <c r="E60" s="183"/>
      <c r="F60" s="194" t="e">
        <f>'1. IDENTIFICACION DEL RIESGO'!#REF!</f>
        <v>#REF!</v>
      </c>
      <c r="G60" s="195"/>
      <c r="H60" s="213" t="e">
        <f>IF(ISBLANK('1. IDENTIFICACION DEL RIESGO'!#REF!),"",'1. IDENTIFICACION DEL RIESGO'!#REF!)</f>
        <v>#REF!</v>
      </c>
      <c r="I60" s="196"/>
      <c r="J60" s="213" t="e">
        <f>IF(ISBLANK('1. IDENTIFICACION DEL RIESGO'!#REF!),"",'1. IDENTIFICACION DEL RIESGO'!#REF!)</f>
        <v>#REF!</v>
      </c>
      <c r="K60" s="196"/>
      <c r="L60" s="213" t="e">
        <f>'2. ANALISIS DEL RIESGO'!#REF!</f>
        <v>#REF!</v>
      </c>
      <c r="M60" s="197"/>
      <c r="N60" s="214"/>
      <c r="O60" s="197"/>
      <c r="P60" s="214"/>
      <c r="Q60" s="197"/>
      <c r="R60" s="215" t="e">
        <f>'2. ANALISIS DEL RIESGO'!#REF!</f>
        <v>#REF!</v>
      </c>
      <c r="S60" s="197"/>
      <c r="T60" s="215" t="e">
        <f>IF(ISBLANK('2. ANALISIS DEL RIESGO'!#REF!),"",'2. ANALISIS DEL RIESGO'!#REF!)</f>
        <v>#REF!</v>
      </c>
      <c r="U60" s="197"/>
      <c r="V60" s="216"/>
    </row>
    <row r="61" spans="2:22" ht="149.25" hidden="1" customHeight="1" x14ac:dyDescent="0.25">
      <c r="B61" s="135"/>
      <c r="C61" s="135"/>
      <c r="D61" s="136"/>
      <c r="E61" s="183"/>
      <c r="F61" s="194" t="e">
        <f>'1. IDENTIFICACION DEL RIESGO'!#REF!</f>
        <v>#REF!</v>
      </c>
      <c r="G61" s="195"/>
      <c r="H61" s="213" t="e">
        <f>IF(ISBLANK('1. IDENTIFICACION DEL RIESGO'!#REF!),"",'1. IDENTIFICACION DEL RIESGO'!#REF!)</f>
        <v>#REF!</v>
      </c>
      <c r="I61" s="196"/>
      <c r="J61" s="213" t="e">
        <f>IF(ISBLANK('1. IDENTIFICACION DEL RIESGO'!#REF!),"",'1. IDENTIFICACION DEL RIESGO'!#REF!)</f>
        <v>#REF!</v>
      </c>
      <c r="K61" s="196"/>
      <c r="L61" s="213" t="e">
        <f>'2. ANALISIS DEL RIESGO'!#REF!</f>
        <v>#REF!</v>
      </c>
      <c r="M61" s="197"/>
      <c r="N61" s="214"/>
      <c r="O61" s="197"/>
      <c r="P61" s="214"/>
      <c r="Q61" s="197"/>
      <c r="R61" s="215" t="e">
        <f>'2. ANALISIS DEL RIESGO'!#REF!</f>
        <v>#REF!</v>
      </c>
      <c r="S61" s="197"/>
      <c r="T61" s="215" t="e">
        <f>IF(ISBLANK('2. ANALISIS DEL RIESGO'!#REF!),"",'2. ANALISIS DEL RIESGO'!#REF!)</f>
        <v>#REF!</v>
      </c>
      <c r="U61" s="197"/>
      <c r="V61" s="216"/>
    </row>
    <row r="62" spans="2:22" ht="149.25" hidden="1" customHeight="1" x14ac:dyDescent="0.25">
      <c r="B62" s="135"/>
      <c r="C62" s="135"/>
      <c r="D62" s="136"/>
      <c r="E62" s="183"/>
      <c r="F62" s="194" t="e">
        <f>'1. IDENTIFICACION DEL RIESGO'!#REF!</f>
        <v>#REF!</v>
      </c>
      <c r="G62" s="195"/>
      <c r="H62" s="213" t="e">
        <f>IF(ISBLANK('1. IDENTIFICACION DEL RIESGO'!#REF!),"",'1. IDENTIFICACION DEL RIESGO'!#REF!)</f>
        <v>#REF!</v>
      </c>
      <c r="I62" s="196"/>
      <c r="J62" s="213" t="e">
        <f>IF(ISBLANK('1. IDENTIFICACION DEL RIESGO'!#REF!),"",'1. IDENTIFICACION DEL RIESGO'!#REF!)</f>
        <v>#REF!</v>
      </c>
      <c r="K62" s="196"/>
      <c r="L62" s="213" t="e">
        <f>'2. ANALISIS DEL RIESGO'!#REF!</f>
        <v>#REF!</v>
      </c>
      <c r="M62" s="197"/>
      <c r="N62" s="214"/>
      <c r="O62" s="197"/>
      <c r="P62" s="214"/>
      <c r="Q62" s="197"/>
      <c r="R62" s="215" t="e">
        <f>'2. ANALISIS DEL RIESGO'!#REF!</f>
        <v>#REF!</v>
      </c>
      <c r="S62" s="197"/>
      <c r="T62" s="215" t="e">
        <f>IF(ISBLANK('2. ANALISIS DEL RIESGO'!#REF!),"",'2. ANALISIS DEL RIESGO'!#REF!)</f>
        <v>#REF!</v>
      </c>
      <c r="U62" s="197"/>
      <c r="V62" s="216"/>
    </row>
    <row r="63" spans="2:22" ht="149.25" hidden="1" customHeight="1" x14ac:dyDescent="0.25">
      <c r="B63" s="135"/>
      <c r="C63" s="135"/>
      <c r="D63" s="136"/>
      <c r="E63" s="183"/>
      <c r="F63" s="194" t="e">
        <f>'1. IDENTIFICACION DEL RIESGO'!#REF!</f>
        <v>#REF!</v>
      </c>
      <c r="G63" s="195"/>
      <c r="H63" s="213" t="e">
        <f>IF(ISBLANK('1. IDENTIFICACION DEL RIESGO'!#REF!),"",'1. IDENTIFICACION DEL RIESGO'!#REF!)</f>
        <v>#REF!</v>
      </c>
      <c r="I63" s="196"/>
      <c r="J63" s="213" t="e">
        <f>IF(ISBLANK('1. IDENTIFICACION DEL RIESGO'!#REF!),"",'1. IDENTIFICACION DEL RIESGO'!#REF!)</f>
        <v>#REF!</v>
      </c>
      <c r="K63" s="196"/>
      <c r="L63" s="213" t="e">
        <f>'2. ANALISIS DEL RIESGO'!#REF!</f>
        <v>#REF!</v>
      </c>
      <c r="M63" s="197"/>
      <c r="N63" s="214"/>
      <c r="O63" s="197"/>
      <c r="P63" s="214"/>
      <c r="Q63" s="197"/>
      <c r="R63" s="215" t="e">
        <f>'2. ANALISIS DEL RIESGO'!#REF!</f>
        <v>#REF!</v>
      </c>
      <c r="S63" s="197"/>
      <c r="T63" s="215" t="e">
        <f>IF(ISBLANK('2. ANALISIS DEL RIESGO'!#REF!),"",'2. ANALISIS DEL RIESGO'!#REF!)</f>
        <v>#REF!</v>
      </c>
      <c r="U63" s="197"/>
      <c r="V63" s="216"/>
    </row>
    <row r="64" spans="2:22" ht="149.25" hidden="1" customHeight="1" x14ac:dyDescent="0.25">
      <c r="B64" s="135"/>
      <c r="C64" s="135"/>
      <c r="D64" s="136"/>
      <c r="E64" s="183"/>
      <c r="F64" s="194" t="e">
        <f>'1. IDENTIFICACION DEL RIESGO'!#REF!</f>
        <v>#REF!</v>
      </c>
      <c r="G64" s="195"/>
      <c r="H64" s="213" t="e">
        <f>IF(ISBLANK('1. IDENTIFICACION DEL RIESGO'!#REF!),"",'1. IDENTIFICACION DEL RIESGO'!#REF!)</f>
        <v>#REF!</v>
      </c>
      <c r="I64" s="196"/>
      <c r="J64" s="213" t="e">
        <f>IF(ISBLANK('1. IDENTIFICACION DEL RIESGO'!#REF!),"",'1. IDENTIFICACION DEL RIESGO'!#REF!)</f>
        <v>#REF!</v>
      </c>
      <c r="K64" s="196"/>
      <c r="L64" s="213" t="e">
        <f>'2. ANALISIS DEL RIESGO'!#REF!</f>
        <v>#REF!</v>
      </c>
      <c r="M64" s="197"/>
      <c r="N64" s="214"/>
      <c r="O64" s="197"/>
      <c r="P64" s="214"/>
      <c r="Q64" s="197"/>
      <c r="R64" s="215" t="e">
        <f>'2. ANALISIS DEL RIESGO'!#REF!</f>
        <v>#REF!</v>
      </c>
      <c r="S64" s="197"/>
      <c r="T64" s="215" t="e">
        <f>IF(ISBLANK('2. ANALISIS DEL RIESGO'!#REF!),"",'2. ANALISIS DEL RIESGO'!#REF!)</f>
        <v>#REF!</v>
      </c>
      <c r="U64" s="197"/>
      <c r="V64" s="216"/>
    </row>
    <row r="65" spans="2:22" ht="149.25" hidden="1" customHeight="1" x14ac:dyDescent="0.25">
      <c r="B65" s="135"/>
      <c r="C65" s="135"/>
      <c r="D65" s="136"/>
      <c r="E65" s="183"/>
      <c r="F65" s="194" t="e">
        <f>'1. IDENTIFICACION DEL RIESGO'!#REF!</f>
        <v>#REF!</v>
      </c>
      <c r="G65" s="195"/>
      <c r="H65" s="213" t="e">
        <f>IF(ISBLANK('1. IDENTIFICACION DEL RIESGO'!#REF!),"",'1. IDENTIFICACION DEL RIESGO'!#REF!)</f>
        <v>#REF!</v>
      </c>
      <c r="I65" s="196"/>
      <c r="J65" s="213" t="e">
        <f>IF(ISBLANK('1. IDENTIFICACION DEL RIESGO'!#REF!),"",'1. IDENTIFICACION DEL RIESGO'!#REF!)</f>
        <v>#REF!</v>
      </c>
      <c r="K65" s="196"/>
      <c r="L65" s="213" t="e">
        <f>'2. ANALISIS DEL RIESGO'!#REF!</f>
        <v>#REF!</v>
      </c>
      <c r="M65" s="197"/>
      <c r="N65" s="214"/>
      <c r="O65" s="197"/>
      <c r="P65" s="214"/>
      <c r="Q65" s="197"/>
      <c r="R65" s="215" t="e">
        <f>'2. ANALISIS DEL RIESGO'!#REF!</f>
        <v>#REF!</v>
      </c>
      <c r="S65" s="197"/>
      <c r="T65" s="215" t="e">
        <f>IF(ISBLANK('2. ANALISIS DEL RIESGO'!#REF!),"",'2. ANALISIS DEL RIESGO'!#REF!)</f>
        <v>#REF!</v>
      </c>
      <c r="U65" s="197"/>
      <c r="V65" s="216"/>
    </row>
    <row r="66" spans="2:22" ht="149.25" hidden="1" customHeight="1" x14ac:dyDescent="0.25">
      <c r="B66" s="135"/>
      <c r="C66" s="135"/>
      <c r="D66" s="136"/>
      <c r="E66" s="183"/>
      <c r="F66" s="194" t="e">
        <f>'1. IDENTIFICACION DEL RIESGO'!#REF!</f>
        <v>#REF!</v>
      </c>
      <c r="G66" s="195"/>
      <c r="H66" s="213" t="e">
        <f>IF(ISBLANK('1. IDENTIFICACION DEL RIESGO'!#REF!),"",'1. IDENTIFICACION DEL RIESGO'!#REF!)</f>
        <v>#REF!</v>
      </c>
      <c r="I66" s="196"/>
      <c r="J66" s="213" t="e">
        <f>IF(ISBLANK('1. IDENTIFICACION DEL RIESGO'!#REF!),"",'1. IDENTIFICACION DEL RIESGO'!#REF!)</f>
        <v>#REF!</v>
      </c>
      <c r="K66" s="196"/>
      <c r="L66" s="213" t="e">
        <f>'2. ANALISIS DEL RIESGO'!#REF!</f>
        <v>#REF!</v>
      </c>
      <c r="M66" s="197"/>
      <c r="N66" s="214"/>
      <c r="O66" s="197"/>
      <c r="P66" s="214"/>
      <c r="Q66" s="197"/>
      <c r="R66" s="215" t="e">
        <f>'2. ANALISIS DEL RIESGO'!#REF!</f>
        <v>#REF!</v>
      </c>
      <c r="S66" s="197"/>
      <c r="T66" s="215" t="e">
        <f>IF(ISBLANK('2. ANALISIS DEL RIESGO'!#REF!),"",'2. ANALISIS DEL RIESGO'!#REF!)</f>
        <v>#REF!</v>
      </c>
      <c r="U66" s="197"/>
      <c r="V66" s="216"/>
    </row>
    <row r="102" spans="1:7" x14ac:dyDescent="0.25">
      <c r="B102" s="9"/>
      <c r="C102" s="9"/>
      <c r="D102" s="75"/>
      <c r="E102" s="9"/>
      <c r="F102" s="9"/>
      <c r="G102" s="9"/>
    </row>
    <row r="103" spans="1:7" x14ac:dyDescent="0.25">
      <c r="A103" s="9"/>
      <c r="B103" s="9"/>
      <c r="C103" s="9"/>
      <c r="D103" s="75"/>
      <c r="E103" s="9"/>
      <c r="F103" s="9"/>
      <c r="G103" s="9"/>
    </row>
    <row r="104" spans="1:7" x14ac:dyDescent="0.25">
      <c r="A104" s="9"/>
      <c r="B104" s="9"/>
      <c r="C104" s="9"/>
      <c r="D104" s="75"/>
      <c r="E104" s="9"/>
      <c r="F104" s="9"/>
      <c r="G104" s="9"/>
    </row>
    <row r="105" spans="1:7" x14ac:dyDescent="0.25">
      <c r="A105" s="9"/>
      <c r="B105" s="9"/>
      <c r="C105" s="9"/>
      <c r="D105" s="75"/>
      <c r="E105" s="9"/>
      <c r="F105" s="9"/>
      <c r="G105" s="9"/>
    </row>
    <row r="106" spans="1:7" x14ac:dyDescent="0.25">
      <c r="A106" s="9"/>
      <c r="B106" s="9"/>
      <c r="C106" s="9"/>
      <c r="D106" s="75"/>
      <c r="E106" s="9"/>
      <c r="F106" s="9"/>
      <c r="G106" s="9"/>
    </row>
    <row r="107" spans="1:7" x14ac:dyDescent="0.25">
      <c r="A107" s="9"/>
      <c r="B107" s="9"/>
      <c r="C107" s="9"/>
      <c r="D107" s="75"/>
      <c r="E107" s="9"/>
      <c r="F107" s="9"/>
      <c r="G107" s="9"/>
    </row>
    <row r="108" spans="1:7" x14ac:dyDescent="0.25">
      <c r="A108" s="9"/>
      <c r="B108" s="9"/>
      <c r="C108" s="9"/>
      <c r="D108" s="75"/>
      <c r="E108" s="9"/>
      <c r="F108" s="9"/>
      <c r="G108" s="9"/>
    </row>
    <row r="109" spans="1:7" x14ac:dyDescent="0.25">
      <c r="A109" s="9"/>
      <c r="B109" s="9"/>
      <c r="C109" s="9"/>
      <c r="D109" s="75"/>
      <c r="E109" s="9"/>
      <c r="F109" s="9"/>
      <c r="G109" s="9"/>
    </row>
    <row r="110" spans="1:7" x14ac:dyDescent="0.25">
      <c r="A110" s="9"/>
      <c r="B110" s="9"/>
      <c r="C110" s="9"/>
      <c r="D110" s="75"/>
      <c r="E110" s="9"/>
      <c r="F110" s="9"/>
      <c r="G110" s="9"/>
    </row>
    <row r="111" spans="1:7" x14ac:dyDescent="0.25">
      <c r="A111" s="9"/>
      <c r="B111" s="9"/>
      <c r="C111" s="9"/>
      <c r="D111" s="75"/>
      <c r="E111" s="9"/>
      <c r="F111" s="9"/>
      <c r="G111" s="9"/>
    </row>
    <row r="112" spans="1:7" x14ac:dyDescent="0.25">
      <c r="A112" s="9"/>
      <c r="B112" s="9"/>
      <c r="C112" s="9"/>
      <c r="D112" s="75"/>
      <c r="E112" s="9"/>
      <c r="F112" s="9"/>
      <c r="G112" s="9"/>
    </row>
    <row r="113" spans="1:7" x14ac:dyDescent="0.25">
      <c r="A113" s="9"/>
      <c r="B113" s="9"/>
      <c r="C113" s="9"/>
      <c r="D113" s="75"/>
      <c r="E113" s="9"/>
      <c r="F113" s="9"/>
      <c r="G113" s="9"/>
    </row>
    <row r="114" spans="1:7" x14ac:dyDescent="0.25">
      <c r="A114" s="9"/>
      <c r="B114" s="9"/>
      <c r="C114" s="9"/>
      <c r="D114" s="75"/>
      <c r="E114" s="9"/>
      <c r="F114" s="9"/>
      <c r="G114" s="9"/>
    </row>
    <row r="115" spans="1:7" x14ac:dyDescent="0.25">
      <c r="A115" s="9"/>
      <c r="B115" s="9"/>
      <c r="C115" s="9"/>
      <c r="D115" s="75"/>
      <c r="E115" s="9"/>
      <c r="F115" s="9"/>
      <c r="G115" s="9"/>
    </row>
    <row r="116" spans="1:7" x14ac:dyDescent="0.25">
      <c r="A116" s="9"/>
      <c r="B116" s="9"/>
      <c r="C116" s="9"/>
      <c r="D116" s="75"/>
      <c r="E116" s="9"/>
      <c r="F116" s="9"/>
      <c r="G116" s="9"/>
    </row>
    <row r="117" spans="1:7" x14ac:dyDescent="0.25">
      <c r="A117" s="9"/>
      <c r="B117" s="9"/>
      <c r="C117" s="9"/>
      <c r="D117" s="75"/>
      <c r="E117" s="9"/>
      <c r="F117" s="9"/>
      <c r="G117" s="9"/>
    </row>
    <row r="118" spans="1:7" x14ac:dyDescent="0.25">
      <c r="A118" s="9"/>
      <c r="B118" s="9"/>
      <c r="C118" s="9"/>
      <c r="D118" s="75"/>
      <c r="E118" s="9"/>
      <c r="F118" s="9"/>
      <c r="G118" s="9"/>
    </row>
    <row r="119" spans="1:7" x14ac:dyDescent="0.25">
      <c r="A119" s="9"/>
      <c r="B119" s="9"/>
      <c r="C119" s="9"/>
      <c r="D119" s="75"/>
      <c r="E119" s="9"/>
      <c r="F119" s="9"/>
      <c r="G119" s="9"/>
    </row>
    <row r="120" spans="1:7" x14ac:dyDescent="0.25">
      <c r="A120" s="9"/>
      <c r="B120" s="9"/>
      <c r="C120" s="9"/>
      <c r="D120" s="75"/>
      <c r="E120" s="9"/>
      <c r="F120" s="9"/>
      <c r="G120" s="9"/>
    </row>
    <row r="121" spans="1:7" x14ac:dyDescent="0.25">
      <c r="A121" s="9"/>
      <c r="B121" s="9"/>
      <c r="C121" s="9"/>
      <c r="D121" s="75"/>
      <c r="E121" s="9"/>
      <c r="F121" s="9"/>
      <c r="G121" s="9"/>
    </row>
    <row r="122" spans="1:7" x14ac:dyDescent="0.25">
      <c r="A122" s="9"/>
      <c r="B122" s="9"/>
      <c r="C122" s="9"/>
      <c r="D122" s="75"/>
      <c r="E122" s="9"/>
      <c r="F122" s="9"/>
      <c r="G122" s="9"/>
    </row>
    <row r="123" spans="1:7" x14ac:dyDescent="0.25">
      <c r="A123" s="9"/>
      <c r="B123" s="9"/>
      <c r="C123" s="9"/>
      <c r="D123" s="75"/>
      <c r="E123" s="9"/>
      <c r="F123" s="9"/>
      <c r="G123" s="9"/>
    </row>
    <row r="124" spans="1:7" x14ac:dyDescent="0.25">
      <c r="A124" s="9"/>
      <c r="B124" s="9"/>
      <c r="C124" s="9"/>
      <c r="D124" s="75"/>
      <c r="E124" s="9"/>
      <c r="F124" s="9"/>
      <c r="G124" s="9"/>
    </row>
    <row r="125" spans="1:7" x14ac:dyDescent="0.25">
      <c r="A125" s="9"/>
      <c r="B125" s="9"/>
      <c r="C125" s="9"/>
      <c r="D125" s="75"/>
      <c r="E125" s="9"/>
      <c r="F125" s="9"/>
      <c r="G125" s="9"/>
    </row>
    <row r="126" spans="1:7" x14ac:dyDescent="0.25">
      <c r="A126" s="9"/>
      <c r="B126" s="9"/>
      <c r="C126" s="9"/>
      <c r="D126" s="75"/>
      <c r="E126" s="9"/>
      <c r="F126" s="9"/>
      <c r="G126" s="9"/>
    </row>
    <row r="127" spans="1:7" x14ac:dyDescent="0.25">
      <c r="A127" s="9"/>
      <c r="B127" s="9"/>
      <c r="C127" s="9"/>
      <c r="D127" s="75"/>
      <c r="E127" s="9"/>
      <c r="F127" s="9"/>
      <c r="G127" s="9"/>
    </row>
    <row r="128" spans="1:7" x14ac:dyDescent="0.25">
      <c r="A128" s="9"/>
      <c r="B128" s="9"/>
      <c r="C128" s="9"/>
      <c r="D128" s="75"/>
      <c r="E128" s="9"/>
      <c r="F128" s="9"/>
      <c r="G128" s="9"/>
    </row>
    <row r="129" spans="1:7" x14ac:dyDescent="0.25">
      <c r="A129" s="9"/>
      <c r="B129" s="9"/>
      <c r="C129" s="9"/>
      <c r="D129" s="75"/>
      <c r="E129" s="9"/>
      <c r="F129" s="9"/>
      <c r="G129" s="9"/>
    </row>
    <row r="130" spans="1:7" x14ac:dyDescent="0.25">
      <c r="A130" s="9"/>
      <c r="B130" s="9"/>
      <c r="C130" s="9"/>
      <c r="D130" s="75"/>
      <c r="E130" s="9"/>
      <c r="F130" s="9"/>
      <c r="G130" s="9"/>
    </row>
    <row r="131" spans="1:7" x14ac:dyDescent="0.25">
      <c r="A131" s="9"/>
      <c r="B131" s="9"/>
      <c r="C131" s="9"/>
      <c r="D131" s="75"/>
      <c r="E131" s="9"/>
      <c r="F131" s="9"/>
      <c r="G131" s="9"/>
    </row>
    <row r="132" spans="1:7" x14ac:dyDescent="0.25">
      <c r="A132" s="9"/>
      <c r="B132" s="9"/>
      <c r="C132" s="9"/>
      <c r="D132" s="75"/>
      <c r="E132" s="9"/>
      <c r="F132" s="9"/>
      <c r="G132" s="9"/>
    </row>
    <row r="133" spans="1:7" x14ac:dyDescent="0.25">
      <c r="A133" s="9"/>
      <c r="B133" s="9"/>
      <c r="C133" s="9"/>
      <c r="D133" s="75"/>
      <c r="E133" s="9"/>
      <c r="F133" s="9"/>
      <c r="G133" s="9"/>
    </row>
    <row r="134" spans="1:7" x14ac:dyDescent="0.25">
      <c r="A134" s="9"/>
      <c r="B134" s="9"/>
      <c r="C134" s="9"/>
      <c r="D134" s="75"/>
      <c r="E134" s="9"/>
      <c r="F134" s="9"/>
      <c r="G134" s="9"/>
    </row>
    <row r="135" spans="1:7" x14ac:dyDescent="0.25">
      <c r="A135" s="9"/>
      <c r="B135" s="9"/>
      <c r="C135" s="9"/>
      <c r="D135" s="75"/>
      <c r="E135" s="9"/>
      <c r="F135" s="9"/>
      <c r="G135" s="9"/>
    </row>
    <row r="136" spans="1:7" x14ac:dyDescent="0.25">
      <c r="A136" s="9"/>
      <c r="B136" s="9"/>
      <c r="C136" s="9"/>
      <c r="D136" s="75"/>
      <c r="E136" s="9"/>
      <c r="F136" s="9"/>
      <c r="G136" s="9"/>
    </row>
    <row r="137" spans="1:7" x14ac:dyDescent="0.25">
      <c r="A137" s="9"/>
      <c r="B137" s="9"/>
      <c r="C137" s="9"/>
      <c r="D137" s="75"/>
      <c r="E137" s="9"/>
      <c r="F137" s="9"/>
      <c r="G137" s="9"/>
    </row>
    <row r="138" spans="1:7" x14ac:dyDescent="0.25">
      <c r="A138" s="9"/>
      <c r="B138" s="9"/>
      <c r="C138" s="9"/>
      <c r="D138" s="75"/>
      <c r="E138" s="9"/>
      <c r="F138" s="9"/>
      <c r="G138" s="9"/>
    </row>
    <row r="139" spans="1:7" x14ac:dyDescent="0.25">
      <c r="A139" s="9"/>
      <c r="B139" s="9"/>
      <c r="C139" s="9"/>
      <c r="D139" s="75"/>
      <c r="E139" s="9"/>
      <c r="F139" s="9"/>
      <c r="G139" s="9"/>
    </row>
    <row r="140" spans="1:7" x14ac:dyDescent="0.25">
      <c r="A140" s="9"/>
      <c r="B140" s="9"/>
      <c r="C140" s="9"/>
      <c r="D140" s="75"/>
      <c r="E140" s="9"/>
      <c r="F140" s="9"/>
      <c r="G140" s="9"/>
    </row>
    <row r="141" spans="1:7" x14ac:dyDescent="0.25">
      <c r="A141" s="9"/>
      <c r="B141" s="9"/>
      <c r="C141" s="9"/>
      <c r="D141" s="75"/>
      <c r="E141" s="9"/>
      <c r="F141" s="9"/>
      <c r="G141" s="9"/>
    </row>
    <row r="142" spans="1:7" x14ac:dyDescent="0.25">
      <c r="A142" s="9"/>
      <c r="B142" s="9"/>
      <c r="C142" s="9"/>
      <c r="D142" s="75"/>
      <c r="E142" s="9"/>
      <c r="F142" s="9"/>
      <c r="G142" s="9"/>
    </row>
    <row r="143" spans="1:7" x14ac:dyDescent="0.25">
      <c r="A143" s="9"/>
      <c r="B143" s="9"/>
      <c r="C143" s="9"/>
      <c r="D143" s="75"/>
      <c r="E143" s="9"/>
      <c r="F143" s="9"/>
      <c r="G143" s="9"/>
    </row>
    <row r="144" spans="1:7" x14ac:dyDescent="0.25">
      <c r="A144" s="9"/>
      <c r="B144" s="9"/>
      <c r="C144" s="9"/>
      <c r="D144" s="75"/>
      <c r="E144" s="9"/>
      <c r="F144" s="9"/>
      <c r="G144" s="9"/>
    </row>
    <row r="145" spans="1:7" x14ac:dyDescent="0.25">
      <c r="A145" s="9"/>
      <c r="B145" s="9"/>
      <c r="C145" s="9"/>
      <c r="D145" s="75"/>
      <c r="E145" s="9"/>
      <c r="F145" s="9"/>
      <c r="G145" s="9"/>
    </row>
    <row r="146" spans="1:7" x14ac:dyDescent="0.25">
      <c r="A146" s="9"/>
      <c r="B146" s="9"/>
      <c r="C146" s="9"/>
      <c r="D146" s="75"/>
      <c r="E146" s="9"/>
      <c r="F146" s="9"/>
      <c r="G146" s="9"/>
    </row>
    <row r="147" spans="1:7" x14ac:dyDescent="0.25">
      <c r="A147" s="9"/>
      <c r="B147" s="9"/>
      <c r="C147" s="9"/>
      <c r="D147" s="75"/>
      <c r="E147" s="9"/>
      <c r="F147" s="9"/>
      <c r="G147" s="9"/>
    </row>
    <row r="148" spans="1:7" x14ac:dyDescent="0.25">
      <c r="A148" s="9"/>
      <c r="B148" s="9"/>
      <c r="C148" s="9"/>
      <c r="D148" s="75"/>
      <c r="E148" s="9"/>
      <c r="F148" s="9"/>
      <c r="G148" s="9"/>
    </row>
    <row r="149" spans="1:7" x14ac:dyDescent="0.25">
      <c r="A149" s="9"/>
      <c r="B149" s="9"/>
      <c r="C149" s="9"/>
      <c r="D149" s="75"/>
      <c r="E149" s="9"/>
      <c r="F149" s="9"/>
      <c r="G149" s="9"/>
    </row>
    <row r="150" spans="1:7" x14ac:dyDescent="0.25">
      <c r="A150" s="9"/>
      <c r="B150" s="9"/>
      <c r="C150" s="9"/>
      <c r="D150" s="75"/>
      <c r="E150" s="9"/>
      <c r="F150" s="9"/>
      <c r="G150" s="9"/>
    </row>
    <row r="151" spans="1:7" x14ac:dyDescent="0.25">
      <c r="A151" s="9"/>
      <c r="B151" s="9"/>
      <c r="C151" s="9"/>
      <c r="D151" s="75"/>
      <c r="E151" s="9"/>
      <c r="F151" s="9"/>
      <c r="G151" s="9"/>
    </row>
    <row r="152" spans="1:7" x14ac:dyDescent="0.25">
      <c r="A152" s="9"/>
      <c r="B152" s="9"/>
      <c r="C152" s="9"/>
      <c r="D152" s="75"/>
      <c r="E152" s="9"/>
      <c r="F152" s="9"/>
      <c r="G152" s="9"/>
    </row>
    <row r="153" spans="1:7" x14ac:dyDescent="0.25">
      <c r="A153" s="9"/>
      <c r="B153" s="9"/>
      <c r="C153" s="9"/>
      <c r="D153" s="75"/>
      <c r="E153" s="9"/>
      <c r="F153" s="9"/>
      <c r="G153" s="9"/>
    </row>
    <row r="154" spans="1:7" x14ac:dyDescent="0.25">
      <c r="A154" s="9"/>
      <c r="B154" s="9"/>
      <c r="C154" s="9"/>
      <c r="D154" s="75"/>
      <c r="E154" s="9"/>
      <c r="F154" s="9"/>
      <c r="G154" s="9"/>
    </row>
    <row r="155" spans="1:7" x14ac:dyDescent="0.25">
      <c r="A155" s="9"/>
      <c r="B155" s="9"/>
      <c r="C155" s="9"/>
      <c r="D155" s="75"/>
      <c r="E155" s="9"/>
      <c r="F155" s="9"/>
      <c r="G155" s="9"/>
    </row>
    <row r="156" spans="1:7" x14ac:dyDescent="0.25">
      <c r="A156" s="9"/>
      <c r="B156" s="9"/>
      <c r="C156" s="9"/>
      <c r="D156" s="75"/>
      <c r="E156" s="9"/>
      <c r="F156" s="9"/>
      <c r="G156" s="9"/>
    </row>
    <row r="157" spans="1:7" x14ac:dyDescent="0.25">
      <c r="A157" s="9"/>
      <c r="B157" s="9"/>
      <c r="C157" s="9"/>
      <c r="D157" s="75"/>
      <c r="E157" s="9"/>
      <c r="F157" s="9"/>
      <c r="G157" s="9"/>
    </row>
    <row r="158" spans="1:7" x14ac:dyDescent="0.25">
      <c r="A158" s="9"/>
      <c r="B158" s="9"/>
      <c r="C158" s="9"/>
      <c r="D158" s="75"/>
      <c r="E158" s="9"/>
      <c r="F158" s="9"/>
      <c r="G158" s="9"/>
    </row>
    <row r="159" spans="1:7" x14ac:dyDescent="0.25">
      <c r="A159" s="9"/>
      <c r="B159" s="9"/>
      <c r="C159" s="9"/>
      <c r="D159" s="75"/>
      <c r="E159" s="9"/>
      <c r="F159" s="9"/>
      <c r="G159" s="9"/>
    </row>
    <row r="160" spans="1:7" x14ac:dyDescent="0.25">
      <c r="A160" s="9"/>
      <c r="B160" s="9"/>
      <c r="C160" s="9"/>
      <c r="D160" s="75"/>
      <c r="E160" s="9"/>
      <c r="F160" s="9"/>
      <c r="G160" s="9"/>
    </row>
    <row r="161" spans="1:7" x14ac:dyDescent="0.25">
      <c r="A161" s="9"/>
      <c r="B161" s="9"/>
      <c r="C161" s="9"/>
      <c r="D161" s="75"/>
      <c r="E161" s="9"/>
      <c r="F161" s="9"/>
      <c r="G161" s="9"/>
    </row>
    <row r="162" spans="1:7" x14ac:dyDescent="0.25">
      <c r="A162" s="9"/>
      <c r="B162" s="9"/>
      <c r="C162" s="9"/>
      <c r="D162" s="75"/>
      <c r="E162" s="9"/>
      <c r="F162" s="9"/>
      <c r="G162" s="9"/>
    </row>
    <row r="163" spans="1:7" x14ac:dyDescent="0.25">
      <c r="A163" s="9"/>
      <c r="B163" s="9"/>
      <c r="C163" s="9"/>
      <c r="D163" s="75"/>
      <c r="E163" s="9"/>
      <c r="F163" s="9"/>
      <c r="G163" s="9"/>
    </row>
    <row r="164" spans="1:7" x14ac:dyDescent="0.25">
      <c r="A164" s="9"/>
      <c r="B164" s="9"/>
      <c r="C164" s="9"/>
      <c r="D164" s="75"/>
      <c r="E164" s="9"/>
      <c r="F164" s="9"/>
      <c r="G164" s="9"/>
    </row>
    <row r="165" spans="1:7" x14ac:dyDescent="0.25">
      <c r="A165" s="9"/>
      <c r="B165" s="9"/>
      <c r="C165" s="9"/>
      <c r="D165" s="75"/>
      <c r="E165" s="9"/>
      <c r="F165" s="9"/>
      <c r="G165" s="9"/>
    </row>
    <row r="166" spans="1:7" x14ac:dyDescent="0.25">
      <c r="A166" s="9"/>
      <c r="B166" s="9"/>
      <c r="C166" s="9"/>
      <c r="D166" s="75"/>
      <c r="E166" s="9"/>
      <c r="F166" s="9"/>
      <c r="G166" s="9"/>
    </row>
    <row r="167" spans="1:7" x14ac:dyDescent="0.25">
      <c r="A167" s="9"/>
      <c r="B167" s="9"/>
      <c r="C167" s="9"/>
      <c r="D167" s="75"/>
      <c r="E167" s="9"/>
      <c r="F167" s="9"/>
      <c r="G167" s="9"/>
    </row>
    <row r="168" spans="1:7" x14ac:dyDescent="0.25">
      <c r="A168" s="9"/>
      <c r="B168" s="9"/>
      <c r="C168" s="9"/>
      <c r="D168" s="75"/>
      <c r="E168" s="9"/>
      <c r="F168" s="9"/>
      <c r="G168" s="9"/>
    </row>
    <row r="169" spans="1:7" x14ac:dyDescent="0.25">
      <c r="A169" s="9"/>
      <c r="B169" s="9"/>
      <c r="C169" s="9"/>
      <c r="D169" s="75"/>
      <c r="E169" s="9"/>
      <c r="F169" s="9"/>
      <c r="G169" s="9"/>
    </row>
    <row r="170" spans="1:7" x14ac:dyDescent="0.25">
      <c r="A170" s="9"/>
      <c r="B170" s="9"/>
      <c r="C170" s="9"/>
      <c r="D170" s="75"/>
      <c r="E170" s="9"/>
      <c r="F170" s="9"/>
      <c r="G170" s="9"/>
    </row>
    <row r="171" spans="1:7" x14ac:dyDescent="0.25">
      <c r="A171" s="9"/>
      <c r="B171" s="9"/>
      <c r="C171" s="9"/>
      <c r="D171" s="75"/>
      <c r="E171" s="9"/>
      <c r="F171" s="9"/>
      <c r="G171" s="9"/>
    </row>
    <row r="172" spans="1:7" x14ac:dyDescent="0.25">
      <c r="A172" s="9"/>
      <c r="B172" s="9"/>
      <c r="C172" s="9"/>
      <c r="D172" s="75"/>
      <c r="E172" s="9"/>
      <c r="F172" s="9"/>
      <c r="G172" s="9"/>
    </row>
    <row r="173" spans="1:7" x14ac:dyDescent="0.25">
      <c r="A173" s="9"/>
      <c r="B173" s="9"/>
      <c r="C173" s="9"/>
      <c r="D173" s="75"/>
      <c r="E173" s="9"/>
      <c r="F173" s="9"/>
      <c r="G173" s="9"/>
    </row>
    <row r="174" spans="1:7" x14ac:dyDescent="0.25">
      <c r="A174" s="9"/>
      <c r="B174" s="9"/>
      <c r="C174" s="9"/>
      <c r="D174" s="75"/>
      <c r="E174" s="9"/>
      <c r="F174" s="9"/>
      <c r="G174" s="9"/>
    </row>
    <row r="175" spans="1:7" x14ac:dyDescent="0.25">
      <c r="A175" s="9"/>
      <c r="B175" s="9"/>
      <c r="C175" s="9"/>
      <c r="D175" s="75"/>
      <c r="E175" s="9"/>
      <c r="F175" s="9"/>
      <c r="G175" s="9"/>
    </row>
    <row r="176" spans="1:7" x14ac:dyDescent="0.25">
      <c r="A176" s="9"/>
      <c r="B176" s="9"/>
      <c r="C176" s="9"/>
      <c r="D176" s="75"/>
      <c r="E176" s="9"/>
      <c r="F176" s="9"/>
      <c r="G176" s="9"/>
    </row>
    <row r="177" spans="1:7" x14ac:dyDescent="0.25">
      <c r="A177" s="9"/>
      <c r="B177" s="9"/>
      <c r="C177" s="9"/>
      <c r="D177" s="75"/>
      <c r="E177" s="9"/>
      <c r="F177" s="9"/>
      <c r="G177" s="9"/>
    </row>
    <row r="178" spans="1:7" x14ac:dyDescent="0.25">
      <c r="A178" s="9"/>
      <c r="B178" s="9"/>
      <c r="C178" s="9"/>
      <c r="D178" s="75"/>
      <c r="E178" s="9"/>
      <c r="F178" s="9"/>
      <c r="G178" s="9"/>
    </row>
    <row r="179" spans="1:7" x14ac:dyDescent="0.25">
      <c r="A179" s="9"/>
      <c r="B179" s="9"/>
      <c r="C179" s="9"/>
      <c r="D179" s="75"/>
      <c r="E179" s="9"/>
      <c r="F179" s="9"/>
      <c r="G179" s="9"/>
    </row>
    <row r="180" spans="1:7" x14ac:dyDescent="0.25">
      <c r="A180" s="9"/>
      <c r="B180" s="9"/>
      <c r="C180" s="9"/>
      <c r="D180" s="75"/>
      <c r="E180" s="9"/>
      <c r="F180" s="9"/>
      <c r="G180" s="9"/>
    </row>
    <row r="181" spans="1:7" x14ac:dyDescent="0.25">
      <c r="A181" s="9"/>
      <c r="B181" s="9"/>
      <c r="C181" s="9"/>
      <c r="D181" s="75"/>
      <c r="E181" s="9"/>
      <c r="F181" s="9"/>
      <c r="G181" s="9"/>
    </row>
    <row r="182" spans="1:7" x14ac:dyDescent="0.25">
      <c r="A182" s="9"/>
      <c r="B182" s="9"/>
      <c r="C182" s="9"/>
      <c r="D182" s="75"/>
      <c r="E182" s="9"/>
      <c r="F182" s="9"/>
      <c r="G182" s="9"/>
    </row>
    <row r="183" spans="1:7" x14ac:dyDescent="0.25">
      <c r="A183" s="9"/>
      <c r="B183" s="9"/>
      <c r="C183" s="9"/>
      <c r="D183" s="75"/>
      <c r="E183" s="9"/>
      <c r="F183" s="9"/>
      <c r="G183" s="9"/>
    </row>
    <row r="184" spans="1:7" x14ac:dyDescent="0.25">
      <c r="A184" s="9"/>
      <c r="B184" s="9"/>
      <c r="C184" s="9"/>
      <c r="D184" s="75"/>
      <c r="E184" s="9"/>
      <c r="F184" s="9"/>
      <c r="G184" s="9"/>
    </row>
    <row r="185" spans="1:7" x14ac:dyDescent="0.25">
      <c r="A185" s="9"/>
      <c r="B185" s="9"/>
      <c r="C185" s="9"/>
      <c r="D185" s="75"/>
      <c r="E185" s="9"/>
      <c r="F185" s="9"/>
      <c r="G185" s="9"/>
    </row>
    <row r="186" spans="1:7" x14ac:dyDescent="0.25">
      <c r="A186" s="9"/>
      <c r="B186" s="9"/>
      <c r="C186" s="9"/>
      <c r="D186" s="75"/>
      <c r="E186" s="9"/>
      <c r="F186" s="9"/>
      <c r="G186" s="9"/>
    </row>
    <row r="187" spans="1:7" x14ac:dyDescent="0.25">
      <c r="A187" s="9"/>
      <c r="B187" s="9"/>
      <c r="C187" s="9"/>
      <c r="D187" s="75"/>
      <c r="E187" s="9"/>
      <c r="F187" s="9"/>
      <c r="G187" s="9"/>
    </row>
    <row r="188" spans="1:7" x14ac:dyDescent="0.25">
      <c r="A188" s="9"/>
      <c r="B188" s="9"/>
      <c r="C188" s="9"/>
      <c r="D188" s="75"/>
      <c r="E188" s="9"/>
      <c r="F188" s="9"/>
      <c r="G188" s="9"/>
    </row>
    <row r="189" spans="1:7" x14ac:dyDescent="0.25">
      <c r="A189" s="9"/>
      <c r="B189" s="9"/>
      <c r="C189" s="9"/>
      <c r="D189" s="75"/>
      <c r="E189" s="9"/>
      <c r="F189" s="9"/>
      <c r="G189" s="9"/>
    </row>
    <row r="190" spans="1:7" x14ac:dyDescent="0.25">
      <c r="A190" s="9"/>
      <c r="B190" s="9"/>
      <c r="C190" s="9"/>
      <c r="D190" s="75"/>
      <c r="E190" s="9"/>
      <c r="F190" s="9"/>
      <c r="G190" s="9"/>
    </row>
    <row r="191" spans="1:7" x14ac:dyDescent="0.25">
      <c r="A191" s="9"/>
      <c r="B191" s="9"/>
      <c r="C191" s="9"/>
      <c r="D191" s="75"/>
      <c r="E191" s="9"/>
      <c r="F191" s="9"/>
      <c r="G191" s="9"/>
    </row>
    <row r="192" spans="1:7" x14ac:dyDescent="0.25">
      <c r="A192" s="9"/>
      <c r="B192" s="9"/>
      <c r="C192" s="9"/>
      <c r="D192" s="75"/>
      <c r="E192" s="9"/>
      <c r="F192" s="9"/>
      <c r="G192" s="9"/>
    </row>
    <row r="193" spans="1:7" x14ac:dyDescent="0.25">
      <c r="A193" s="9"/>
      <c r="B193" s="9"/>
      <c r="C193" s="9"/>
      <c r="D193" s="75"/>
      <c r="E193" s="9"/>
      <c r="F193" s="9"/>
      <c r="G193" s="9"/>
    </row>
    <row r="194" spans="1:7" x14ac:dyDescent="0.25">
      <c r="A194" s="9"/>
      <c r="B194" s="9"/>
      <c r="C194" s="9"/>
      <c r="D194" s="75"/>
      <c r="E194" s="9"/>
      <c r="F194" s="9"/>
      <c r="G194" s="9"/>
    </row>
    <row r="195" spans="1:7" x14ac:dyDescent="0.25">
      <c r="A195" s="9"/>
      <c r="B195" s="9"/>
      <c r="C195" s="9"/>
      <c r="D195" s="75"/>
      <c r="E195" s="9"/>
      <c r="F195" s="9"/>
      <c r="G195" s="9"/>
    </row>
    <row r="196" spans="1:7" x14ac:dyDescent="0.25">
      <c r="A196" s="9"/>
      <c r="B196" s="9"/>
      <c r="C196" s="9"/>
      <c r="D196" s="75"/>
      <c r="E196" s="9"/>
      <c r="F196" s="9"/>
      <c r="G196" s="9"/>
    </row>
    <row r="197" spans="1:7" x14ac:dyDescent="0.25">
      <c r="A197" s="9"/>
      <c r="B197" s="9"/>
      <c r="C197" s="9"/>
      <c r="D197" s="75"/>
      <c r="E197" s="9"/>
      <c r="F197" s="9"/>
      <c r="G197" s="9"/>
    </row>
    <row r="198" spans="1:7" x14ac:dyDescent="0.25">
      <c r="A198" s="9"/>
      <c r="B198" s="9"/>
      <c r="C198" s="9"/>
      <c r="D198" s="75"/>
      <c r="E198" s="9"/>
      <c r="F198" s="9"/>
      <c r="G198" s="9"/>
    </row>
    <row r="199" spans="1:7" x14ac:dyDescent="0.25">
      <c r="A199" s="9"/>
      <c r="B199" s="9"/>
      <c r="C199" s="9"/>
      <c r="D199" s="75"/>
      <c r="E199" s="9"/>
      <c r="F199" s="9"/>
      <c r="G199" s="9"/>
    </row>
    <row r="200" spans="1:7" x14ac:dyDescent="0.25">
      <c r="A200" s="9"/>
      <c r="B200" s="9"/>
      <c r="C200" s="9"/>
      <c r="D200" s="75"/>
      <c r="E200" s="9"/>
      <c r="F200" s="9"/>
      <c r="G200" s="9"/>
    </row>
    <row r="201" spans="1:7" x14ac:dyDescent="0.25">
      <c r="A201" s="9"/>
      <c r="B201" s="9"/>
      <c r="C201" s="9"/>
      <c r="D201" s="75"/>
      <c r="E201" s="9"/>
      <c r="F201" s="9"/>
      <c r="G201" s="9"/>
    </row>
    <row r="202" spans="1:7" x14ac:dyDescent="0.25">
      <c r="A202" s="9"/>
      <c r="B202" s="9"/>
      <c r="C202" s="9"/>
      <c r="D202" s="75"/>
      <c r="E202" s="9"/>
      <c r="F202" s="9"/>
      <c r="G202" s="9"/>
    </row>
    <row r="203" spans="1:7" x14ac:dyDescent="0.25">
      <c r="A203" s="9"/>
      <c r="B203" s="9"/>
      <c r="C203" s="9"/>
      <c r="D203" s="75"/>
      <c r="E203" s="9"/>
      <c r="F203" s="9"/>
      <c r="G203" s="9"/>
    </row>
    <row r="204" spans="1:7" x14ac:dyDescent="0.25">
      <c r="A204" s="9"/>
      <c r="B204" s="9"/>
      <c r="C204" s="9"/>
      <c r="D204" s="75"/>
      <c r="E204" s="9"/>
      <c r="F204" s="9"/>
      <c r="G204" s="9"/>
    </row>
    <row r="205" spans="1:7" x14ac:dyDescent="0.25">
      <c r="A205" s="9"/>
      <c r="B205" s="9"/>
      <c r="C205" s="9"/>
      <c r="D205" s="75"/>
      <c r="E205" s="9"/>
      <c r="F205" s="9"/>
      <c r="G205" s="9"/>
    </row>
    <row r="206" spans="1:7" x14ac:dyDescent="0.25">
      <c r="A206" s="9"/>
      <c r="B206" s="9"/>
      <c r="C206" s="9"/>
      <c r="D206" s="75"/>
      <c r="E206" s="9"/>
      <c r="F206" s="9"/>
      <c r="G206" s="9"/>
    </row>
    <row r="207" spans="1:7" x14ac:dyDescent="0.25">
      <c r="A207" s="9"/>
      <c r="B207" s="9"/>
      <c r="C207" s="9"/>
      <c r="D207" s="75"/>
      <c r="E207" s="9"/>
      <c r="F207" s="9"/>
      <c r="G207" s="9"/>
    </row>
    <row r="208" spans="1:7" x14ac:dyDescent="0.25">
      <c r="A208" s="9"/>
      <c r="B208" s="9"/>
      <c r="C208" s="9"/>
      <c r="D208" s="75"/>
      <c r="E208" s="9"/>
      <c r="F208" s="9"/>
      <c r="G208" s="9"/>
    </row>
    <row r="209" spans="1:7" x14ac:dyDescent="0.25">
      <c r="A209" s="9"/>
      <c r="B209" s="9"/>
      <c r="C209" s="9"/>
      <c r="D209" s="75"/>
      <c r="E209" s="9"/>
      <c r="F209" s="9"/>
      <c r="G209" s="9"/>
    </row>
    <row r="210" spans="1:7" x14ac:dyDescent="0.25">
      <c r="A210" s="9"/>
      <c r="B210" s="9"/>
      <c r="C210" s="9"/>
      <c r="D210" s="75"/>
      <c r="E210" s="9"/>
      <c r="F210" s="9"/>
      <c r="G210" s="9"/>
    </row>
    <row r="211" spans="1:7" x14ac:dyDescent="0.25">
      <c r="A211" s="9"/>
      <c r="B211" s="9"/>
      <c r="C211" s="9"/>
      <c r="D211" s="75"/>
      <c r="E211" s="9"/>
      <c r="F211" s="9"/>
      <c r="G211" s="9"/>
    </row>
    <row r="212" spans="1:7" x14ac:dyDescent="0.25">
      <c r="A212" s="9"/>
      <c r="B212" s="9"/>
      <c r="C212" s="9"/>
      <c r="D212" s="75"/>
      <c r="E212" s="9"/>
      <c r="F212" s="9"/>
      <c r="G212" s="9"/>
    </row>
    <row r="213" spans="1:7" x14ac:dyDescent="0.25">
      <c r="A213" s="9"/>
      <c r="B213" s="9"/>
      <c r="C213" s="9"/>
      <c r="D213" s="75"/>
      <c r="E213" s="9"/>
      <c r="F213" s="9"/>
      <c r="G213" s="9"/>
    </row>
    <row r="214" spans="1:7" x14ac:dyDescent="0.25">
      <c r="A214" s="9"/>
      <c r="B214" s="9"/>
      <c r="C214" s="9"/>
      <c r="D214" s="75"/>
      <c r="E214" s="9"/>
      <c r="F214" s="9"/>
      <c r="G214" s="9"/>
    </row>
    <row r="215" spans="1:7" x14ac:dyDescent="0.25">
      <c r="A215" s="9"/>
      <c r="B215" s="9"/>
      <c r="C215" s="9"/>
      <c r="D215" s="75"/>
      <c r="E215" s="9"/>
      <c r="F215" s="9"/>
      <c r="G215" s="9"/>
    </row>
    <row r="216" spans="1:7" x14ac:dyDescent="0.25">
      <c r="A216" s="9"/>
      <c r="B216" s="9"/>
      <c r="C216" s="9"/>
      <c r="D216" s="75"/>
      <c r="E216" s="9"/>
      <c r="F216" s="9"/>
      <c r="G216" s="9"/>
    </row>
    <row r="217" spans="1:7" x14ac:dyDescent="0.25">
      <c r="A217" s="9"/>
      <c r="B217" s="9"/>
      <c r="C217" s="9"/>
      <c r="D217" s="75"/>
      <c r="E217" s="9"/>
      <c r="F217" s="9"/>
      <c r="G217" s="9"/>
    </row>
    <row r="218" spans="1:7" x14ac:dyDescent="0.25">
      <c r="A218" s="9"/>
      <c r="B218" s="9"/>
      <c r="C218" s="9"/>
      <c r="D218" s="75"/>
      <c r="E218" s="9"/>
      <c r="F218" s="9"/>
      <c r="G218" s="9"/>
    </row>
    <row r="219" spans="1:7" x14ac:dyDescent="0.25">
      <c r="A219" s="9"/>
      <c r="B219" s="9"/>
      <c r="C219" s="9"/>
      <c r="D219" s="75"/>
      <c r="E219" s="9"/>
      <c r="F219" s="9"/>
      <c r="G219" s="9"/>
    </row>
    <row r="220" spans="1:7" x14ac:dyDescent="0.25">
      <c r="A220" s="9"/>
      <c r="B220" s="9"/>
      <c r="C220" s="9"/>
      <c r="D220" s="75"/>
      <c r="E220" s="9"/>
      <c r="F220" s="9"/>
      <c r="G220" s="9"/>
    </row>
    <row r="221" spans="1:7" x14ac:dyDescent="0.25">
      <c r="A221" s="9"/>
      <c r="B221" s="9"/>
      <c r="C221" s="9"/>
      <c r="D221" s="75"/>
      <c r="E221" s="9"/>
      <c r="F221" s="9"/>
      <c r="G221" s="9"/>
    </row>
    <row r="222" spans="1:7" x14ac:dyDescent="0.25">
      <c r="A222" s="9"/>
      <c r="B222" s="9"/>
      <c r="C222" s="9"/>
      <c r="D222" s="75"/>
      <c r="E222" s="9"/>
      <c r="F222" s="9"/>
      <c r="G222" s="9"/>
    </row>
    <row r="223" spans="1:7" x14ac:dyDescent="0.25">
      <c r="A223" s="9"/>
      <c r="B223" s="9"/>
      <c r="C223" s="9"/>
      <c r="D223" s="75"/>
      <c r="E223" s="9"/>
      <c r="F223" s="9"/>
      <c r="G223" s="9"/>
    </row>
    <row r="224" spans="1:7" x14ac:dyDescent="0.25">
      <c r="A224" s="9"/>
      <c r="B224" s="9"/>
      <c r="C224" s="9"/>
      <c r="D224" s="75"/>
      <c r="E224" s="9"/>
      <c r="F224" s="9"/>
      <c r="G224" s="9"/>
    </row>
    <row r="225" spans="1:7" x14ac:dyDescent="0.25">
      <c r="A225" s="9"/>
      <c r="B225" s="9"/>
      <c r="C225" s="9"/>
      <c r="D225" s="75"/>
      <c r="E225" s="9"/>
      <c r="F225" s="9"/>
      <c r="G225" s="9"/>
    </row>
    <row r="226" spans="1:7" x14ac:dyDescent="0.25">
      <c r="A226" s="9"/>
      <c r="B226" s="9"/>
      <c r="C226" s="9"/>
      <c r="D226" s="75"/>
      <c r="E226" s="9"/>
      <c r="F226" s="9"/>
      <c r="G226" s="9"/>
    </row>
    <row r="227" spans="1:7" x14ac:dyDescent="0.25">
      <c r="A227" s="9"/>
      <c r="B227" s="9"/>
      <c r="C227" s="9"/>
      <c r="D227" s="75"/>
      <c r="E227" s="9"/>
      <c r="F227" s="9"/>
      <c r="G227" s="9"/>
    </row>
    <row r="228" spans="1:7" x14ac:dyDescent="0.25">
      <c r="A228" s="9"/>
      <c r="B228" s="9"/>
      <c r="C228" s="9"/>
      <c r="D228" s="75"/>
      <c r="E228" s="9"/>
      <c r="F228" s="9"/>
      <c r="G228" s="9"/>
    </row>
    <row r="229" spans="1:7" x14ac:dyDescent="0.25">
      <c r="A229" s="9"/>
      <c r="B229" s="9"/>
      <c r="C229" s="9"/>
      <c r="D229" s="75"/>
      <c r="E229" s="9"/>
      <c r="F229" s="9"/>
      <c r="G229" s="9"/>
    </row>
    <row r="230" spans="1:7" x14ac:dyDescent="0.25">
      <c r="A230" s="9"/>
      <c r="B230" s="9"/>
      <c r="C230" s="9"/>
      <c r="D230" s="75"/>
      <c r="E230" s="9"/>
      <c r="F230" s="9"/>
      <c r="G230" s="9"/>
    </row>
    <row r="231" spans="1:7" x14ac:dyDescent="0.25">
      <c r="A231" s="9"/>
      <c r="B231" s="9"/>
      <c r="C231" s="9"/>
      <c r="D231" s="75"/>
      <c r="E231" s="9"/>
      <c r="F231" s="9"/>
      <c r="G231" s="9"/>
    </row>
    <row r="232" spans="1:7" x14ac:dyDescent="0.25">
      <c r="A232" s="9"/>
      <c r="B232" s="9"/>
      <c r="C232" s="9"/>
      <c r="D232" s="75"/>
      <c r="E232" s="9"/>
      <c r="F232" s="9"/>
      <c r="G232" s="9"/>
    </row>
    <row r="233" spans="1:7" x14ac:dyDescent="0.25">
      <c r="A233" s="9"/>
      <c r="B233" s="9"/>
      <c r="C233" s="9"/>
      <c r="D233" s="75"/>
      <c r="E233" s="9"/>
      <c r="F233" s="9"/>
      <c r="G233" s="9"/>
    </row>
    <row r="234" spans="1:7" x14ac:dyDescent="0.25">
      <c r="A234" s="9"/>
      <c r="B234" s="9"/>
      <c r="C234" s="9"/>
      <c r="D234" s="75"/>
      <c r="E234" s="9"/>
      <c r="F234" s="9"/>
      <c r="G234" s="9"/>
    </row>
    <row r="235" spans="1:7" x14ac:dyDescent="0.25">
      <c r="A235" s="9"/>
      <c r="B235" s="9"/>
      <c r="C235" s="9"/>
      <c r="D235" s="75"/>
      <c r="E235" s="9"/>
      <c r="F235" s="9"/>
      <c r="G235" s="9"/>
    </row>
    <row r="236" spans="1:7" x14ac:dyDescent="0.25">
      <c r="A236" s="9"/>
      <c r="B236" s="9"/>
      <c r="C236" s="9"/>
      <c r="D236" s="75"/>
      <c r="E236" s="9"/>
      <c r="F236" s="9"/>
      <c r="G236" s="9"/>
    </row>
    <row r="237" spans="1:7" x14ac:dyDescent="0.25">
      <c r="A237" s="9"/>
      <c r="B237" s="9"/>
      <c r="C237" s="9"/>
      <c r="D237" s="75"/>
      <c r="E237" s="9"/>
      <c r="F237" s="9"/>
      <c r="G237" s="9"/>
    </row>
    <row r="238" spans="1:7" x14ac:dyDescent="0.25">
      <c r="A238" s="9"/>
      <c r="B238" s="9"/>
      <c r="C238" s="9"/>
      <c r="D238" s="75"/>
      <c r="E238" s="9"/>
      <c r="F238" s="9"/>
      <c r="G238" s="9"/>
    </row>
    <row r="239" spans="1:7" x14ac:dyDescent="0.25">
      <c r="A239" s="9"/>
      <c r="B239" s="9"/>
      <c r="C239" s="9"/>
      <c r="D239" s="75"/>
      <c r="E239" s="9"/>
      <c r="F239" s="9"/>
      <c r="G239" s="9"/>
    </row>
    <row r="240" spans="1:7" x14ac:dyDescent="0.25">
      <c r="A240" s="9"/>
      <c r="B240" s="9"/>
      <c r="C240" s="9"/>
      <c r="D240" s="75"/>
      <c r="E240" s="9"/>
      <c r="F240" s="9"/>
      <c r="G240" s="9"/>
    </row>
    <row r="241" spans="1:7" x14ac:dyDescent="0.25">
      <c r="A241" s="9"/>
      <c r="B241" s="9"/>
      <c r="C241" s="9"/>
      <c r="D241" s="75"/>
      <c r="E241" s="9"/>
      <c r="F241" s="9"/>
      <c r="G241" s="9"/>
    </row>
    <row r="242" spans="1:7" x14ac:dyDescent="0.25">
      <c r="A242" s="9"/>
      <c r="B242" s="9"/>
      <c r="C242" s="9"/>
      <c r="D242" s="75"/>
      <c r="E242" s="9"/>
      <c r="F242" s="9"/>
      <c r="G242" s="9"/>
    </row>
    <row r="243" spans="1:7" x14ac:dyDescent="0.25">
      <c r="A243" s="9"/>
      <c r="B243" s="9"/>
      <c r="C243" s="9"/>
      <c r="D243" s="75"/>
      <c r="E243" s="9"/>
      <c r="F243" s="9"/>
      <c r="G243" s="9"/>
    </row>
    <row r="244" spans="1:7" x14ac:dyDescent="0.25">
      <c r="A244" s="9"/>
      <c r="B244" s="9"/>
      <c r="C244" s="9"/>
      <c r="D244" s="75"/>
      <c r="E244" s="9"/>
      <c r="F244" s="9"/>
      <c r="G244" s="9"/>
    </row>
    <row r="245" spans="1:7" x14ac:dyDescent="0.25">
      <c r="A245" s="9"/>
      <c r="B245" s="9"/>
      <c r="C245" s="9"/>
      <c r="D245" s="75"/>
      <c r="E245" s="9"/>
      <c r="F245" s="9"/>
      <c r="G245" s="9"/>
    </row>
    <row r="246" spans="1:7" x14ac:dyDescent="0.25">
      <c r="A246" s="9"/>
      <c r="B246" s="9"/>
      <c r="C246" s="9"/>
      <c r="D246" s="75"/>
      <c r="E246" s="9"/>
      <c r="F246" s="9"/>
      <c r="G246" s="9"/>
    </row>
    <row r="247" spans="1:7" x14ac:dyDescent="0.25">
      <c r="A247" s="9"/>
      <c r="B247" s="9"/>
      <c r="C247" s="9"/>
      <c r="D247" s="75"/>
      <c r="E247" s="9"/>
      <c r="F247" s="9"/>
      <c r="G247" s="9"/>
    </row>
    <row r="248" spans="1:7" x14ac:dyDescent="0.25">
      <c r="A248" s="9"/>
      <c r="B248" s="9"/>
      <c r="C248" s="9"/>
      <c r="D248" s="75"/>
      <c r="E248" s="9"/>
      <c r="F248" s="9"/>
      <c r="G248" s="9"/>
    </row>
    <row r="249" spans="1:7" x14ac:dyDescent="0.25">
      <c r="A249" s="9"/>
      <c r="B249" s="9"/>
      <c r="C249" s="9"/>
      <c r="D249" s="75"/>
      <c r="E249" s="9"/>
      <c r="F249" s="9"/>
      <c r="G249" s="9"/>
    </row>
    <row r="250" spans="1:7" x14ac:dyDescent="0.25">
      <c r="A250" s="9"/>
      <c r="B250" s="9"/>
      <c r="C250" s="9"/>
      <c r="D250" s="75"/>
      <c r="E250" s="9"/>
      <c r="F250" s="9"/>
      <c r="G250" s="9"/>
    </row>
    <row r="251" spans="1:7" x14ac:dyDescent="0.25">
      <c r="A251" s="9"/>
      <c r="B251" s="9"/>
      <c r="C251" s="9"/>
      <c r="D251" s="75"/>
      <c r="E251" s="9"/>
      <c r="F251" s="9"/>
      <c r="G251" s="9"/>
    </row>
    <row r="252" spans="1:7" x14ac:dyDescent="0.25">
      <c r="A252" s="9"/>
      <c r="B252" s="9"/>
      <c r="C252" s="9"/>
      <c r="D252" s="75"/>
      <c r="E252" s="9"/>
      <c r="F252" s="9"/>
      <c r="G252" s="9"/>
    </row>
    <row r="253" spans="1:7" x14ac:dyDescent="0.25">
      <c r="A253" s="9"/>
      <c r="B253" s="9"/>
      <c r="C253" s="9"/>
      <c r="D253" s="75"/>
      <c r="E253" s="9"/>
      <c r="F253" s="9"/>
      <c r="G253" s="9"/>
    </row>
    <row r="254" spans="1:7" x14ac:dyDescent="0.25">
      <c r="A254" s="9"/>
      <c r="B254" s="9"/>
      <c r="C254" s="9"/>
      <c r="D254" s="75"/>
      <c r="E254" s="9"/>
      <c r="F254" s="9"/>
      <c r="G254" s="9"/>
    </row>
    <row r="255" spans="1:7" x14ac:dyDescent="0.25">
      <c r="A255" s="9"/>
      <c r="B255" s="9"/>
      <c r="C255" s="9"/>
      <c r="D255" s="75"/>
      <c r="E255" s="9"/>
      <c r="F255" s="9"/>
      <c r="G255" s="9"/>
    </row>
    <row r="256" spans="1:7" x14ac:dyDescent="0.25">
      <c r="A256" s="9"/>
      <c r="B256" s="9"/>
      <c r="C256" s="9"/>
      <c r="D256" s="75"/>
      <c r="E256" s="9"/>
      <c r="F256" s="9"/>
      <c r="G256" s="9"/>
    </row>
    <row r="257" spans="1:7" x14ac:dyDescent="0.25">
      <c r="A257" s="9"/>
      <c r="B257" s="9"/>
      <c r="C257" s="9"/>
      <c r="D257" s="75"/>
      <c r="E257" s="9"/>
      <c r="F257" s="9"/>
      <c r="G257" s="9"/>
    </row>
    <row r="258" spans="1:7" x14ac:dyDescent="0.25">
      <c r="A258" s="9"/>
      <c r="B258" s="9"/>
      <c r="C258" s="9"/>
      <c r="D258" s="75"/>
      <c r="E258" s="9"/>
      <c r="F258" s="9"/>
      <c r="G258" s="9"/>
    </row>
    <row r="259" spans="1:7" x14ac:dyDescent="0.25">
      <c r="A259" s="9"/>
      <c r="B259" s="9"/>
      <c r="C259" s="9"/>
      <c r="D259" s="75"/>
      <c r="E259" s="9"/>
      <c r="F259" s="9"/>
      <c r="G259" s="9"/>
    </row>
    <row r="260" spans="1:7" x14ac:dyDescent="0.25">
      <c r="A260" s="9"/>
      <c r="B260" s="9"/>
      <c r="C260" s="9"/>
      <c r="D260" s="75"/>
      <c r="E260" s="9"/>
      <c r="F260" s="9"/>
      <c r="G260" s="9"/>
    </row>
    <row r="261" spans="1:7" x14ac:dyDescent="0.25">
      <c r="A261" s="9"/>
      <c r="B261" s="9"/>
      <c r="C261" s="9"/>
      <c r="D261" s="75"/>
      <c r="E261" s="9"/>
      <c r="F261" s="9"/>
      <c r="G261" s="9"/>
    </row>
    <row r="262" spans="1:7" x14ac:dyDescent="0.25">
      <c r="A262" s="9"/>
      <c r="B262" s="9"/>
      <c r="C262" s="9"/>
      <c r="D262" s="75"/>
      <c r="E262" s="9"/>
      <c r="F262" s="9"/>
      <c r="G262" s="9"/>
    </row>
    <row r="263" spans="1:7" x14ac:dyDescent="0.25">
      <c r="A263" s="9"/>
      <c r="B263" s="9"/>
      <c r="C263" s="9"/>
      <c r="D263" s="75"/>
      <c r="E263" s="9"/>
      <c r="F263" s="9"/>
      <c r="G263" s="9"/>
    </row>
    <row r="264" spans="1:7" x14ac:dyDescent="0.25">
      <c r="A264" s="9"/>
      <c r="B264" s="9"/>
      <c r="C264" s="9"/>
      <c r="D264" s="75"/>
      <c r="E264" s="9"/>
      <c r="F264" s="9"/>
      <c r="G264" s="9"/>
    </row>
    <row r="265" spans="1:7" x14ac:dyDescent="0.25">
      <c r="A265" s="9"/>
      <c r="B265" s="9"/>
      <c r="C265" s="9"/>
      <c r="D265" s="75"/>
      <c r="E265" s="9"/>
      <c r="F265" s="9"/>
      <c r="G265" s="9"/>
    </row>
    <row r="266" spans="1:7" x14ac:dyDescent="0.25">
      <c r="A266" s="9"/>
      <c r="B266" s="9"/>
      <c r="C266" s="9"/>
      <c r="D266" s="75"/>
      <c r="E266" s="9"/>
      <c r="F266" s="9"/>
      <c r="G266" s="9"/>
    </row>
    <row r="267" spans="1:7" x14ac:dyDescent="0.25">
      <c r="A267" s="9"/>
      <c r="B267" s="9"/>
      <c r="C267" s="9"/>
      <c r="D267" s="75"/>
      <c r="E267" s="9"/>
      <c r="F267" s="9"/>
      <c r="G267" s="9"/>
    </row>
    <row r="268" spans="1:7" x14ac:dyDescent="0.25">
      <c r="A268" s="9"/>
      <c r="B268" s="9"/>
      <c r="C268" s="9"/>
      <c r="D268" s="75"/>
      <c r="E268" s="9"/>
      <c r="F268" s="9"/>
      <c r="G268" s="9"/>
    </row>
    <row r="269" spans="1:7" x14ac:dyDescent="0.25">
      <c r="A269" s="9"/>
      <c r="B269" s="9"/>
      <c r="C269" s="9"/>
      <c r="D269" s="75"/>
      <c r="E269" s="9"/>
      <c r="F269" s="9"/>
      <c r="G269" s="9"/>
    </row>
    <row r="270" spans="1:7" x14ac:dyDescent="0.25">
      <c r="A270" s="9"/>
      <c r="B270" s="9"/>
      <c r="C270" s="9"/>
      <c r="D270" s="75"/>
      <c r="E270" s="9"/>
      <c r="F270" s="9"/>
      <c r="G270" s="9"/>
    </row>
    <row r="271" spans="1:7" x14ac:dyDescent="0.25">
      <c r="A271" s="9"/>
      <c r="B271" s="9"/>
      <c r="C271" s="9"/>
      <c r="D271" s="75"/>
      <c r="E271" s="9"/>
      <c r="F271" s="9"/>
      <c r="G271" s="9"/>
    </row>
    <row r="272" spans="1:7" x14ac:dyDescent="0.25">
      <c r="A272" s="9"/>
      <c r="B272" s="9"/>
      <c r="C272" s="9"/>
      <c r="D272" s="75"/>
      <c r="E272" s="9"/>
      <c r="F272" s="9"/>
      <c r="G272" s="9"/>
    </row>
    <row r="273" spans="1:7" x14ac:dyDescent="0.25">
      <c r="A273" s="9"/>
      <c r="B273" s="9"/>
      <c r="C273" s="9"/>
      <c r="D273" s="75"/>
      <c r="E273" s="9"/>
      <c r="F273" s="9"/>
      <c r="G273" s="9"/>
    </row>
    <row r="274" spans="1:7" x14ac:dyDescent="0.25">
      <c r="A274" s="9"/>
      <c r="B274" s="9"/>
      <c r="C274" s="9"/>
      <c r="D274" s="75"/>
      <c r="E274" s="9"/>
      <c r="F274" s="9"/>
      <c r="G274" s="9"/>
    </row>
    <row r="275" spans="1:7" x14ac:dyDescent="0.25">
      <c r="A275" s="9"/>
      <c r="B275" s="9"/>
      <c r="C275" s="9"/>
      <c r="D275" s="75"/>
      <c r="E275" s="9"/>
      <c r="F275" s="9"/>
      <c r="G275" s="9"/>
    </row>
    <row r="276" spans="1:7" x14ac:dyDescent="0.25">
      <c r="A276" s="9"/>
      <c r="B276" s="9"/>
      <c r="C276" s="9"/>
      <c r="D276" s="75"/>
      <c r="E276" s="9"/>
      <c r="F276" s="9"/>
      <c r="G276" s="9"/>
    </row>
    <row r="277" spans="1:7" x14ac:dyDescent="0.25">
      <c r="A277" s="9"/>
      <c r="B277" s="9"/>
      <c r="C277" s="9"/>
      <c r="D277" s="75"/>
      <c r="E277" s="9"/>
      <c r="F277" s="9"/>
      <c r="G277" s="9"/>
    </row>
    <row r="278" spans="1:7" x14ac:dyDescent="0.25">
      <c r="A278" s="9"/>
      <c r="B278" s="9"/>
      <c r="C278" s="9"/>
      <c r="D278" s="75"/>
      <c r="E278" s="9"/>
      <c r="F278" s="9"/>
      <c r="G278" s="9"/>
    </row>
    <row r="279" spans="1:7" x14ac:dyDescent="0.25">
      <c r="A279" s="9"/>
      <c r="B279" s="9"/>
      <c r="C279" s="9"/>
      <c r="D279" s="75"/>
      <c r="E279" s="9"/>
      <c r="F279" s="9"/>
      <c r="G279" s="9"/>
    </row>
    <row r="280" spans="1:7" x14ac:dyDescent="0.25">
      <c r="A280" s="9"/>
      <c r="B280" s="9"/>
      <c r="C280" s="9"/>
      <c r="D280" s="75"/>
      <c r="E280" s="9"/>
      <c r="F280" s="9"/>
      <c r="G280" s="9"/>
    </row>
    <row r="281" spans="1:7" x14ac:dyDescent="0.25">
      <c r="A281" s="9"/>
      <c r="B281" s="9"/>
      <c r="C281" s="9"/>
      <c r="D281" s="75"/>
      <c r="E281" s="9"/>
      <c r="F281" s="9"/>
      <c r="G281" s="9"/>
    </row>
    <row r="282" spans="1:7" x14ac:dyDescent="0.25">
      <c r="A282" s="9"/>
      <c r="B282" s="9"/>
      <c r="C282" s="9"/>
      <c r="D282" s="75"/>
      <c r="E282" s="9"/>
      <c r="F282" s="9"/>
      <c r="G282" s="9"/>
    </row>
    <row r="283" spans="1:7" x14ac:dyDescent="0.25">
      <c r="A283" s="9"/>
      <c r="B283" s="9"/>
      <c r="C283" s="9"/>
      <c r="D283" s="75"/>
      <c r="E283" s="9"/>
      <c r="F283" s="9"/>
      <c r="G283" s="9"/>
    </row>
    <row r="284" spans="1:7" x14ac:dyDescent="0.25">
      <c r="A284" s="9"/>
      <c r="B284" s="9"/>
      <c r="C284" s="9"/>
      <c r="D284" s="75"/>
      <c r="E284" s="9"/>
      <c r="F284" s="9"/>
      <c r="G284" s="9"/>
    </row>
    <row r="285" spans="1:7" x14ac:dyDescent="0.25">
      <c r="A285" s="9"/>
      <c r="B285" s="9"/>
      <c r="C285" s="9"/>
      <c r="D285" s="75"/>
      <c r="E285" s="9"/>
      <c r="F285" s="9"/>
      <c r="G285" s="9"/>
    </row>
    <row r="286" spans="1:7" x14ac:dyDescent="0.25">
      <c r="A286" s="9"/>
      <c r="B286" s="9"/>
      <c r="C286" s="9"/>
      <c r="D286" s="75"/>
      <c r="E286" s="9"/>
      <c r="F286" s="9"/>
      <c r="G286" s="9"/>
    </row>
    <row r="287" spans="1:7" x14ac:dyDescent="0.25">
      <c r="A287" s="9"/>
      <c r="B287" s="9"/>
      <c r="C287" s="9"/>
      <c r="D287" s="75"/>
      <c r="E287" s="9"/>
      <c r="F287" s="9"/>
      <c r="G287" s="9"/>
    </row>
    <row r="288" spans="1:7" x14ac:dyDescent="0.25">
      <c r="A288" s="9"/>
      <c r="B288" s="9"/>
      <c r="C288" s="9"/>
      <c r="D288" s="75"/>
      <c r="E288" s="9"/>
      <c r="F288" s="9"/>
      <c r="G288" s="9"/>
    </row>
    <row r="289" spans="1:7" x14ac:dyDescent="0.25">
      <c r="A289" s="9"/>
      <c r="B289" s="9"/>
      <c r="C289" s="9"/>
      <c r="D289" s="75"/>
      <c r="E289" s="9"/>
      <c r="F289" s="9"/>
      <c r="G289" s="9"/>
    </row>
    <row r="290" spans="1:7" x14ac:dyDescent="0.25">
      <c r="A290" s="9"/>
      <c r="B290" s="9"/>
      <c r="C290" s="9"/>
      <c r="D290" s="75"/>
      <c r="E290" s="9"/>
      <c r="F290" s="9"/>
      <c r="G290" s="9"/>
    </row>
    <row r="291" spans="1:7" x14ac:dyDescent="0.25">
      <c r="A291" s="9"/>
      <c r="B291" s="9"/>
      <c r="C291" s="9"/>
      <c r="D291" s="75"/>
      <c r="E291" s="9"/>
      <c r="F291" s="9"/>
      <c r="G291" s="9"/>
    </row>
    <row r="292" spans="1:7" x14ac:dyDescent="0.25">
      <c r="A292" s="9"/>
      <c r="B292" s="9"/>
      <c r="C292" s="9"/>
      <c r="D292" s="75"/>
      <c r="E292" s="9"/>
      <c r="F292" s="9"/>
      <c r="G292" s="9"/>
    </row>
    <row r="293" spans="1:7" x14ac:dyDescent="0.25">
      <c r="A293" s="9"/>
      <c r="B293" s="9"/>
      <c r="C293" s="9"/>
      <c r="D293" s="75"/>
      <c r="E293" s="9"/>
      <c r="F293" s="9"/>
      <c r="G293" s="9"/>
    </row>
    <row r="294" spans="1:7" x14ac:dyDescent="0.25">
      <c r="A294" s="9"/>
      <c r="B294" s="9"/>
      <c r="C294" s="9"/>
      <c r="D294" s="75"/>
      <c r="E294" s="9"/>
      <c r="F294" s="9"/>
      <c r="G294" s="9"/>
    </row>
    <row r="295" spans="1:7" x14ac:dyDescent="0.25">
      <c r="A295" s="9"/>
      <c r="B295" s="9"/>
      <c r="C295" s="9"/>
      <c r="D295" s="75"/>
      <c r="E295" s="9"/>
      <c r="F295" s="9"/>
      <c r="G295" s="9"/>
    </row>
    <row r="296" spans="1:7" x14ac:dyDescent="0.25">
      <c r="A296" s="9"/>
      <c r="B296" s="9"/>
      <c r="C296" s="9"/>
      <c r="D296" s="75"/>
      <c r="E296" s="9"/>
      <c r="F296" s="9"/>
      <c r="G296" s="9"/>
    </row>
    <row r="297" spans="1:7" x14ac:dyDescent="0.25">
      <c r="A297" s="9"/>
      <c r="B297" s="9"/>
      <c r="C297" s="9"/>
      <c r="D297" s="75"/>
      <c r="E297" s="9"/>
      <c r="F297" s="9"/>
      <c r="G297" s="9"/>
    </row>
    <row r="298" spans="1:7" x14ac:dyDescent="0.25">
      <c r="A298" s="9"/>
      <c r="B298" s="9"/>
      <c r="C298" s="9"/>
      <c r="D298" s="75"/>
      <c r="E298" s="9"/>
      <c r="F298" s="9"/>
      <c r="G298" s="9"/>
    </row>
    <row r="299" spans="1:7" x14ac:dyDescent="0.25">
      <c r="A299" s="9"/>
      <c r="B299" s="9"/>
      <c r="C299" s="9"/>
      <c r="D299" s="75"/>
      <c r="E299" s="9"/>
      <c r="F299" s="9"/>
      <c r="G299" s="9"/>
    </row>
    <row r="300" spans="1:7" x14ac:dyDescent="0.25">
      <c r="A300" s="9"/>
      <c r="B300" s="9"/>
      <c r="C300" s="9"/>
      <c r="D300" s="75"/>
      <c r="E300" s="9"/>
      <c r="F300" s="9"/>
      <c r="G300" s="9"/>
    </row>
    <row r="301" spans="1:7" x14ac:dyDescent="0.25">
      <c r="A301" s="9"/>
      <c r="B301" s="9"/>
      <c r="C301" s="9"/>
      <c r="D301" s="75"/>
      <c r="E301" s="9"/>
      <c r="F301" s="9"/>
      <c r="G301" s="9"/>
    </row>
    <row r="302" spans="1:7" x14ac:dyDescent="0.25">
      <c r="A302" s="9"/>
      <c r="B302" s="9"/>
      <c r="C302" s="9"/>
      <c r="D302" s="75"/>
      <c r="E302" s="9"/>
      <c r="F302" s="9"/>
      <c r="G302" s="9"/>
    </row>
    <row r="303" spans="1:7" x14ac:dyDescent="0.25">
      <c r="A303" s="9"/>
      <c r="B303" s="9"/>
      <c r="C303" s="9"/>
      <c r="D303" s="75"/>
      <c r="E303" s="9"/>
      <c r="F303" s="9"/>
      <c r="G303" s="9"/>
    </row>
    <row r="304" spans="1:7" x14ac:dyDescent="0.25">
      <c r="A304" s="9"/>
      <c r="B304" s="9"/>
      <c r="C304" s="9"/>
      <c r="D304" s="75"/>
      <c r="E304" s="9"/>
      <c r="F304" s="9"/>
      <c r="G304" s="9"/>
    </row>
    <row r="305" spans="1:7" x14ac:dyDescent="0.25">
      <c r="A305" s="9"/>
      <c r="B305" s="9"/>
      <c r="C305" s="9"/>
      <c r="D305" s="75"/>
      <c r="E305" s="9"/>
      <c r="F305" s="9"/>
      <c r="G305" s="9"/>
    </row>
    <row r="306" spans="1:7" x14ac:dyDescent="0.25">
      <c r="A306" s="9"/>
      <c r="B306" s="9"/>
      <c r="C306" s="9"/>
      <c r="D306" s="75"/>
      <c r="E306" s="9"/>
      <c r="F306" s="9"/>
      <c r="G306" s="9"/>
    </row>
    <row r="307" spans="1:7" x14ac:dyDescent="0.25">
      <c r="A307" s="9"/>
      <c r="B307" s="9"/>
      <c r="C307" s="9"/>
      <c r="D307" s="75"/>
      <c r="E307" s="9"/>
      <c r="F307" s="9"/>
      <c r="G307" s="9"/>
    </row>
    <row r="308" spans="1:7" x14ac:dyDescent="0.25">
      <c r="A308" s="9"/>
      <c r="B308" s="9"/>
      <c r="C308" s="9"/>
      <c r="D308" s="75"/>
      <c r="E308" s="9"/>
      <c r="F308" s="9"/>
      <c r="G308" s="9"/>
    </row>
    <row r="309" spans="1:7" x14ac:dyDescent="0.25">
      <c r="A309" s="9"/>
      <c r="B309" s="9"/>
      <c r="C309" s="9"/>
      <c r="D309" s="75"/>
      <c r="E309" s="9"/>
      <c r="F309" s="9"/>
      <c r="G309" s="9"/>
    </row>
    <row r="310" spans="1:7" x14ac:dyDescent="0.25">
      <c r="A310" s="9"/>
      <c r="B310" s="9"/>
      <c r="C310" s="9"/>
      <c r="D310" s="75"/>
      <c r="E310" s="9"/>
      <c r="F310" s="9"/>
      <c r="G310" s="9"/>
    </row>
    <row r="311" spans="1:7" x14ac:dyDescent="0.25">
      <c r="A311" s="9"/>
      <c r="B311" s="9"/>
      <c r="C311" s="9"/>
      <c r="D311" s="75"/>
      <c r="E311" s="9"/>
      <c r="F311" s="9"/>
      <c r="G311" s="9"/>
    </row>
    <row r="312" spans="1:7" x14ac:dyDescent="0.25">
      <c r="A312" s="9"/>
      <c r="B312" s="9"/>
      <c r="C312" s="9"/>
      <c r="D312" s="75"/>
      <c r="E312" s="9"/>
      <c r="F312" s="9"/>
      <c r="G312" s="9"/>
    </row>
    <row r="313" spans="1:7" x14ac:dyDescent="0.25">
      <c r="A313" s="9"/>
      <c r="B313" s="9"/>
      <c r="C313" s="9"/>
      <c r="D313" s="75"/>
      <c r="E313" s="9"/>
      <c r="F313" s="9"/>
      <c r="G313" s="9"/>
    </row>
    <row r="314" spans="1:7" x14ac:dyDescent="0.25">
      <c r="A314" s="9"/>
      <c r="B314" s="9"/>
      <c r="C314" s="9"/>
      <c r="D314" s="75"/>
      <c r="E314" s="9"/>
      <c r="F314" s="9"/>
      <c r="G314" s="9"/>
    </row>
    <row r="315" spans="1:7" x14ac:dyDescent="0.25">
      <c r="A315" s="9"/>
      <c r="B315" s="9"/>
      <c r="C315" s="9"/>
      <c r="D315" s="75"/>
      <c r="E315" s="9"/>
      <c r="F315" s="9"/>
      <c r="G315" s="9"/>
    </row>
    <row r="316" spans="1:7" x14ac:dyDescent="0.25">
      <c r="A316" s="9"/>
      <c r="B316" s="9"/>
      <c r="C316" s="9"/>
      <c r="D316" s="75"/>
      <c r="E316" s="9"/>
      <c r="F316" s="9"/>
      <c r="G316" s="9"/>
    </row>
    <row r="317" spans="1:7" x14ac:dyDescent="0.25">
      <c r="A317" s="9"/>
      <c r="B317" s="9"/>
      <c r="C317" s="9"/>
      <c r="D317" s="75"/>
      <c r="E317" s="9"/>
      <c r="F317" s="9"/>
      <c r="G317" s="9"/>
    </row>
    <row r="318" spans="1:7" x14ac:dyDescent="0.25">
      <c r="A318" s="9"/>
      <c r="B318" s="9"/>
      <c r="C318" s="9"/>
      <c r="D318" s="75"/>
      <c r="E318" s="9"/>
      <c r="F318" s="9"/>
      <c r="G318" s="9"/>
    </row>
    <row r="319" spans="1:7" x14ac:dyDescent="0.25">
      <c r="A319" s="9"/>
      <c r="B319" s="9"/>
      <c r="C319" s="9"/>
      <c r="D319" s="75"/>
      <c r="E319" s="9"/>
      <c r="F319" s="9"/>
      <c r="G319" s="9"/>
    </row>
    <row r="320" spans="1:7" x14ac:dyDescent="0.25">
      <c r="A320" s="9"/>
      <c r="B320" s="9"/>
      <c r="C320" s="9"/>
      <c r="D320" s="75"/>
      <c r="E320" s="9"/>
      <c r="F320" s="9"/>
      <c r="G320" s="9"/>
    </row>
    <row r="321" spans="1:7" x14ac:dyDescent="0.25">
      <c r="A321" s="9"/>
      <c r="B321" s="9"/>
      <c r="C321" s="9"/>
      <c r="D321" s="75"/>
      <c r="E321" s="9"/>
      <c r="F321" s="9"/>
      <c r="G321" s="9"/>
    </row>
    <row r="322" spans="1:7" x14ac:dyDescent="0.25">
      <c r="A322" s="9"/>
      <c r="B322" s="9"/>
      <c r="C322" s="9"/>
      <c r="D322" s="75"/>
      <c r="E322" s="9"/>
      <c r="F322" s="9"/>
      <c r="G322" s="9"/>
    </row>
    <row r="323" spans="1:7" x14ac:dyDescent="0.25">
      <c r="A323" s="9"/>
      <c r="B323" s="9"/>
      <c r="C323" s="9"/>
      <c r="D323" s="75"/>
      <c r="E323" s="9"/>
      <c r="F323" s="9"/>
      <c r="G323" s="9"/>
    </row>
    <row r="324" spans="1:7" x14ac:dyDescent="0.25">
      <c r="A324" s="9"/>
      <c r="B324" s="9"/>
      <c r="C324" s="9"/>
      <c r="D324" s="75"/>
      <c r="E324" s="9"/>
      <c r="F324" s="9"/>
      <c r="G324" s="9"/>
    </row>
    <row r="325" spans="1:7" x14ac:dyDescent="0.25">
      <c r="A325" s="9"/>
      <c r="B325" s="9"/>
      <c r="C325" s="9"/>
      <c r="D325" s="75"/>
      <c r="E325" s="9"/>
      <c r="F325" s="9"/>
      <c r="G325" s="9"/>
    </row>
    <row r="326" spans="1:7" x14ac:dyDescent="0.25">
      <c r="A326" s="9"/>
      <c r="B326" s="9"/>
      <c r="C326" s="9"/>
      <c r="D326" s="75"/>
      <c r="E326" s="9"/>
      <c r="F326" s="9"/>
      <c r="G326" s="9"/>
    </row>
    <row r="327" spans="1:7" x14ac:dyDescent="0.25">
      <c r="A327" s="9"/>
      <c r="B327" s="9"/>
      <c r="C327" s="9"/>
      <c r="D327" s="75"/>
      <c r="E327" s="9"/>
      <c r="F327" s="9"/>
      <c r="G327" s="9"/>
    </row>
    <row r="328" spans="1:7" x14ac:dyDescent="0.25">
      <c r="A328" s="9"/>
      <c r="B328" s="9"/>
      <c r="C328" s="9"/>
      <c r="D328" s="75"/>
      <c r="E328" s="9"/>
      <c r="F328" s="9"/>
      <c r="G328" s="9"/>
    </row>
    <row r="329" spans="1:7" x14ac:dyDescent="0.25">
      <c r="A329" s="9"/>
      <c r="B329" s="9"/>
      <c r="C329" s="9"/>
      <c r="D329" s="75"/>
      <c r="E329" s="9"/>
      <c r="F329" s="9"/>
      <c r="G329" s="9"/>
    </row>
    <row r="330" spans="1:7" x14ac:dyDescent="0.25">
      <c r="A330" s="9"/>
      <c r="B330" s="9"/>
      <c r="C330" s="9"/>
      <c r="D330" s="75"/>
      <c r="E330" s="9"/>
      <c r="F330" s="9"/>
      <c r="G330" s="9"/>
    </row>
    <row r="331" spans="1:7" x14ac:dyDescent="0.25">
      <c r="A331" s="9"/>
      <c r="B331" s="9"/>
      <c r="C331" s="9"/>
      <c r="D331" s="75"/>
      <c r="E331" s="9"/>
      <c r="F331" s="9"/>
      <c r="G331" s="9"/>
    </row>
    <row r="332" spans="1:7" x14ac:dyDescent="0.25">
      <c r="A332" s="9"/>
      <c r="B332" s="9"/>
      <c r="C332" s="9"/>
      <c r="D332" s="75"/>
      <c r="E332" s="9"/>
      <c r="F332" s="9"/>
      <c r="G332" s="9"/>
    </row>
    <row r="333" spans="1:7" x14ac:dyDescent="0.25">
      <c r="A333" s="9"/>
      <c r="B333" s="9"/>
      <c r="C333" s="9"/>
      <c r="D333" s="75"/>
      <c r="E333" s="9"/>
      <c r="F333" s="9"/>
      <c r="G333" s="9"/>
    </row>
    <row r="334" spans="1:7" x14ac:dyDescent="0.25">
      <c r="A334" s="9"/>
      <c r="B334" s="9"/>
      <c r="C334" s="9"/>
      <c r="D334" s="75"/>
      <c r="E334" s="9"/>
      <c r="F334" s="9"/>
      <c r="G334" s="9"/>
    </row>
    <row r="335" spans="1:7" x14ac:dyDescent="0.25">
      <c r="A335" s="9"/>
      <c r="B335" s="9"/>
      <c r="C335" s="9"/>
      <c r="D335" s="75"/>
      <c r="E335" s="9"/>
      <c r="F335" s="9"/>
      <c r="G335" s="9"/>
    </row>
    <row r="336" spans="1:7" x14ac:dyDescent="0.25">
      <c r="A336" s="9"/>
      <c r="B336" s="9"/>
      <c r="C336" s="9"/>
      <c r="D336" s="75"/>
      <c r="E336" s="9"/>
      <c r="F336" s="9"/>
      <c r="G336" s="9"/>
    </row>
    <row r="337" spans="1:7" x14ac:dyDescent="0.25">
      <c r="A337" s="9"/>
      <c r="B337" s="9"/>
      <c r="C337" s="9"/>
      <c r="D337" s="75"/>
      <c r="E337" s="9"/>
      <c r="F337" s="9"/>
      <c r="G337" s="9"/>
    </row>
    <row r="338" spans="1:7" x14ac:dyDescent="0.25">
      <c r="A338" s="9"/>
      <c r="B338" s="9"/>
      <c r="C338" s="9"/>
      <c r="D338" s="75"/>
      <c r="E338" s="9"/>
      <c r="F338" s="9"/>
      <c r="G338" s="9"/>
    </row>
    <row r="339" spans="1:7" x14ac:dyDescent="0.25">
      <c r="A339" s="9"/>
      <c r="B339" s="9"/>
      <c r="C339" s="9"/>
      <c r="D339" s="75"/>
      <c r="E339" s="9"/>
      <c r="F339" s="9"/>
      <c r="G339" s="9"/>
    </row>
    <row r="340" spans="1:7" x14ac:dyDescent="0.25">
      <c r="A340" s="9"/>
      <c r="B340" s="9"/>
      <c r="C340" s="9"/>
      <c r="D340" s="75"/>
      <c r="E340" s="9"/>
      <c r="F340" s="9"/>
      <c r="G340" s="9"/>
    </row>
    <row r="341" spans="1:7" x14ac:dyDescent="0.25">
      <c r="A341" s="9"/>
      <c r="B341" s="9"/>
      <c r="C341" s="9"/>
      <c r="D341" s="75"/>
      <c r="E341" s="9"/>
      <c r="F341" s="9"/>
      <c r="G341" s="9"/>
    </row>
    <row r="342" spans="1:7" x14ac:dyDescent="0.25">
      <c r="A342" s="9"/>
      <c r="B342" s="9"/>
      <c r="C342" s="9"/>
      <c r="D342" s="75"/>
      <c r="E342" s="9"/>
      <c r="F342" s="9"/>
      <c r="G342" s="9"/>
    </row>
    <row r="343" spans="1:7" x14ac:dyDescent="0.25">
      <c r="A343" s="9"/>
      <c r="B343" s="9"/>
      <c r="C343" s="9"/>
      <c r="D343" s="75"/>
      <c r="E343" s="9"/>
      <c r="F343" s="9"/>
      <c r="G343" s="9"/>
    </row>
    <row r="344" spans="1:7" x14ac:dyDescent="0.25">
      <c r="A344" s="9"/>
      <c r="B344" s="9"/>
      <c r="C344" s="9"/>
      <c r="D344" s="75"/>
      <c r="E344" s="9"/>
      <c r="F344" s="9"/>
      <c r="G344" s="9"/>
    </row>
    <row r="345" spans="1:7" x14ac:dyDescent="0.25">
      <c r="A345" s="9"/>
      <c r="B345" s="9"/>
      <c r="C345" s="9"/>
      <c r="D345" s="75"/>
      <c r="E345" s="9"/>
      <c r="F345" s="9"/>
      <c r="G345" s="9"/>
    </row>
    <row r="346" spans="1:7" x14ac:dyDescent="0.25">
      <c r="A346" s="9"/>
      <c r="B346" s="9"/>
      <c r="C346" s="9"/>
      <c r="D346" s="75"/>
      <c r="E346" s="9"/>
      <c r="F346" s="9"/>
      <c r="G346" s="9"/>
    </row>
    <row r="347" spans="1:7" x14ac:dyDescent="0.25">
      <c r="A347" s="9"/>
      <c r="B347" s="9"/>
      <c r="C347" s="9"/>
      <c r="D347" s="75"/>
      <c r="E347" s="9"/>
      <c r="F347" s="9"/>
      <c r="G347" s="9"/>
    </row>
    <row r="348" spans="1:7" x14ac:dyDescent="0.25">
      <c r="A348" s="9"/>
      <c r="B348" s="9"/>
      <c r="C348" s="9"/>
      <c r="D348" s="75"/>
      <c r="E348" s="9"/>
      <c r="F348" s="9"/>
      <c r="G348" s="9"/>
    </row>
    <row r="349" spans="1:7" x14ac:dyDescent="0.25">
      <c r="A349" s="9"/>
      <c r="B349" s="9"/>
      <c r="C349" s="9"/>
      <c r="D349" s="75"/>
      <c r="E349" s="9"/>
      <c r="F349" s="9"/>
      <c r="G349" s="9"/>
    </row>
    <row r="350" spans="1:7" x14ac:dyDescent="0.25">
      <c r="A350" s="9"/>
      <c r="B350" s="9"/>
      <c r="C350" s="9"/>
      <c r="D350" s="75"/>
      <c r="E350" s="9"/>
      <c r="F350" s="9"/>
      <c r="G350" s="9"/>
    </row>
    <row r="351" spans="1:7" x14ac:dyDescent="0.25">
      <c r="A351" s="9"/>
      <c r="B351" s="9"/>
      <c r="C351" s="9"/>
      <c r="D351" s="75"/>
      <c r="E351" s="9"/>
      <c r="F351" s="9"/>
      <c r="G351" s="9"/>
    </row>
    <row r="352" spans="1:7" x14ac:dyDescent="0.25">
      <c r="A352" s="9"/>
      <c r="B352" s="9"/>
      <c r="C352" s="9"/>
      <c r="D352" s="75"/>
      <c r="E352" s="9"/>
      <c r="F352" s="9"/>
      <c r="G352" s="9"/>
    </row>
    <row r="353" spans="1:7" x14ac:dyDescent="0.25">
      <c r="A353" s="9"/>
      <c r="B353" s="9"/>
      <c r="C353" s="9"/>
      <c r="D353" s="75"/>
      <c r="E353" s="9"/>
      <c r="F353" s="9"/>
      <c r="G353" s="9"/>
    </row>
    <row r="354" spans="1:7" x14ac:dyDescent="0.25">
      <c r="A354" s="9"/>
      <c r="B354" s="9"/>
      <c r="C354" s="9"/>
      <c r="D354" s="75"/>
      <c r="E354" s="9"/>
      <c r="F354" s="9"/>
      <c r="G354" s="9"/>
    </row>
    <row r="355" spans="1:7" x14ac:dyDescent="0.25">
      <c r="A355" s="9"/>
      <c r="B355" s="9"/>
      <c r="C355" s="9"/>
      <c r="D355" s="75"/>
      <c r="E355" s="9"/>
      <c r="F355" s="9"/>
      <c r="G355" s="9"/>
    </row>
    <row r="356" spans="1:7" x14ac:dyDescent="0.25">
      <c r="A356" s="9"/>
      <c r="B356" s="9"/>
      <c r="C356" s="9"/>
      <c r="D356" s="75"/>
      <c r="E356" s="9"/>
      <c r="F356" s="9"/>
      <c r="G356" s="9"/>
    </row>
    <row r="357" spans="1:7" x14ac:dyDescent="0.25">
      <c r="A357" s="9"/>
      <c r="B357" s="9"/>
      <c r="C357" s="9"/>
      <c r="D357" s="75"/>
      <c r="E357" s="9"/>
      <c r="F357" s="9"/>
      <c r="G357" s="9"/>
    </row>
    <row r="358" spans="1:7" x14ac:dyDescent="0.25">
      <c r="A358" s="9"/>
      <c r="B358" s="9"/>
      <c r="C358" s="9"/>
      <c r="D358" s="75"/>
      <c r="E358" s="9"/>
      <c r="F358" s="9"/>
      <c r="G358" s="9"/>
    </row>
    <row r="359" spans="1:7" x14ac:dyDescent="0.25">
      <c r="A359" s="9"/>
      <c r="B359" s="9"/>
      <c r="C359" s="9"/>
      <c r="D359" s="75"/>
      <c r="E359" s="9"/>
      <c r="F359" s="9"/>
      <c r="G359" s="9"/>
    </row>
    <row r="360" spans="1:7" x14ac:dyDescent="0.25">
      <c r="A360" s="9"/>
      <c r="B360" s="9"/>
      <c r="C360" s="9"/>
      <c r="D360" s="75"/>
      <c r="E360" s="9"/>
      <c r="F360" s="9"/>
      <c r="G360" s="9"/>
    </row>
    <row r="361" spans="1:7" x14ac:dyDescent="0.25">
      <c r="A361" s="9"/>
      <c r="B361" s="9"/>
      <c r="C361" s="9"/>
      <c r="D361" s="75"/>
      <c r="E361" s="9"/>
      <c r="F361" s="9"/>
      <c r="G361" s="9"/>
    </row>
    <row r="362" spans="1:7" x14ac:dyDescent="0.25">
      <c r="A362" s="9"/>
      <c r="B362" s="9"/>
      <c r="C362" s="9"/>
      <c r="D362" s="75"/>
      <c r="E362" s="9"/>
      <c r="F362" s="9"/>
      <c r="G362" s="9"/>
    </row>
    <row r="363" spans="1:7" x14ac:dyDescent="0.25">
      <c r="A363" s="9"/>
      <c r="B363" s="9"/>
      <c r="C363" s="9"/>
      <c r="D363" s="75"/>
      <c r="E363" s="9"/>
      <c r="F363" s="9"/>
      <c r="G363" s="9"/>
    </row>
    <row r="364" spans="1:7" x14ac:dyDescent="0.25">
      <c r="A364" s="9"/>
      <c r="B364" s="9"/>
      <c r="C364" s="9"/>
      <c r="D364" s="75"/>
      <c r="E364" s="9"/>
      <c r="F364" s="9"/>
      <c r="G364" s="9"/>
    </row>
    <row r="365" spans="1:7" x14ac:dyDescent="0.25">
      <c r="A365" s="9"/>
      <c r="B365" s="9"/>
      <c r="C365" s="9"/>
      <c r="D365" s="75"/>
      <c r="E365" s="9"/>
      <c r="F365" s="9"/>
      <c r="G365" s="9"/>
    </row>
    <row r="366" spans="1:7" x14ac:dyDescent="0.25">
      <c r="A366" s="9"/>
      <c r="B366" s="9"/>
      <c r="C366" s="9"/>
      <c r="D366" s="75"/>
      <c r="E366" s="9"/>
      <c r="F366" s="9"/>
      <c r="G366" s="9"/>
    </row>
    <row r="367" spans="1:7" x14ac:dyDescent="0.25">
      <c r="A367" s="9"/>
      <c r="B367" s="9"/>
      <c r="C367" s="9"/>
      <c r="D367" s="75"/>
      <c r="E367" s="9"/>
      <c r="F367" s="9"/>
      <c r="G367" s="9"/>
    </row>
    <row r="368" spans="1:7" x14ac:dyDescent="0.25">
      <c r="A368" s="9"/>
      <c r="B368" s="9"/>
      <c r="C368" s="9"/>
      <c r="D368" s="75"/>
      <c r="E368" s="9"/>
      <c r="F368" s="9"/>
      <c r="G368" s="9"/>
    </row>
    <row r="369" spans="1:7" x14ac:dyDescent="0.25">
      <c r="A369" s="9"/>
      <c r="B369" s="9"/>
      <c r="C369" s="9"/>
      <c r="D369" s="75"/>
      <c r="E369" s="9"/>
      <c r="F369" s="9"/>
      <c r="G369" s="9"/>
    </row>
    <row r="370" spans="1:7" x14ac:dyDescent="0.25">
      <c r="A370" s="9"/>
      <c r="B370" s="9"/>
      <c r="C370" s="9"/>
      <c r="D370" s="75"/>
      <c r="E370" s="9"/>
      <c r="F370" s="9"/>
      <c r="G370" s="9"/>
    </row>
    <row r="371" spans="1:7" x14ac:dyDescent="0.25">
      <c r="A371" s="9"/>
      <c r="B371" s="9"/>
      <c r="C371" s="9"/>
      <c r="D371" s="75"/>
      <c r="E371" s="9"/>
      <c r="F371" s="9"/>
      <c r="G371" s="9"/>
    </row>
    <row r="372" spans="1:7" x14ac:dyDescent="0.25">
      <c r="A372" s="9"/>
      <c r="B372" s="9"/>
      <c r="C372" s="9"/>
      <c r="D372" s="75"/>
      <c r="E372" s="9"/>
      <c r="F372" s="9"/>
      <c r="G372" s="9"/>
    </row>
    <row r="373" spans="1:7" x14ac:dyDescent="0.25">
      <c r="A373" s="9"/>
      <c r="B373" s="9"/>
      <c r="C373" s="9"/>
      <c r="D373" s="75"/>
      <c r="E373" s="9"/>
      <c r="F373" s="9"/>
      <c r="G373" s="9"/>
    </row>
    <row r="374" spans="1:7" x14ac:dyDescent="0.25">
      <c r="A374" s="9"/>
      <c r="B374" s="9"/>
      <c r="C374" s="9"/>
      <c r="D374" s="75"/>
      <c r="E374" s="9"/>
      <c r="F374" s="9"/>
      <c r="G374" s="9"/>
    </row>
    <row r="375" spans="1:7" x14ac:dyDescent="0.25">
      <c r="A375" s="9"/>
      <c r="B375" s="9"/>
      <c r="C375" s="9"/>
      <c r="D375" s="75"/>
      <c r="E375" s="9"/>
      <c r="F375" s="9"/>
      <c r="G375" s="9"/>
    </row>
    <row r="376" spans="1:7" x14ac:dyDescent="0.25">
      <c r="A376" s="9"/>
      <c r="B376" s="9"/>
      <c r="C376" s="9"/>
      <c r="D376" s="75"/>
      <c r="E376" s="9"/>
      <c r="F376" s="9"/>
      <c r="G376" s="9"/>
    </row>
    <row r="377" spans="1:7" x14ac:dyDescent="0.25">
      <c r="A377" s="9"/>
      <c r="B377" s="9"/>
      <c r="C377" s="9"/>
      <c r="D377" s="75"/>
      <c r="E377" s="9"/>
      <c r="F377" s="9"/>
      <c r="G377" s="9"/>
    </row>
    <row r="378" spans="1:7" x14ac:dyDescent="0.25">
      <c r="A378" s="9"/>
      <c r="B378" s="9"/>
      <c r="C378" s="9"/>
      <c r="D378" s="75"/>
      <c r="E378" s="9"/>
      <c r="F378" s="9"/>
      <c r="G378" s="9"/>
    </row>
    <row r="379" spans="1:7" x14ac:dyDescent="0.25">
      <c r="A379" s="9"/>
      <c r="B379" s="9"/>
      <c r="C379" s="9"/>
      <c r="D379" s="75"/>
      <c r="E379" s="9"/>
      <c r="F379" s="9"/>
      <c r="G379" s="9"/>
    </row>
    <row r="380" spans="1:7" x14ac:dyDescent="0.25">
      <c r="A380" s="9"/>
      <c r="B380" s="9"/>
      <c r="C380" s="9"/>
      <c r="D380" s="75"/>
      <c r="E380" s="9"/>
      <c r="F380" s="9"/>
      <c r="G380" s="9"/>
    </row>
    <row r="381" spans="1:7" x14ac:dyDescent="0.25">
      <c r="A381" s="9"/>
      <c r="B381" s="9"/>
      <c r="C381" s="9"/>
      <c r="D381" s="75"/>
      <c r="E381" s="9"/>
      <c r="F381" s="9"/>
      <c r="G381" s="9"/>
    </row>
    <row r="382" spans="1:7" x14ac:dyDescent="0.25">
      <c r="A382" s="9"/>
      <c r="B382" s="9"/>
      <c r="C382" s="9"/>
      <c r="D382" s="75"/>
      <c r="E382" s="9"/>
      <c r="F382" s="9"/>
      <c r="G382" s="9"/>
    </row>
    <row r="383" spans="1:7" x14ac:dyDescent="0.25">
      <c r="A383" s="9"/>
      <c r="B383" s="9"/>
      <c r="C383" s="9"/>
      <c r="D383" s="75"/>
      <c r="E383" s="9"/>
      <c r="F383" s="9"/>
      <c r="G383" s="9"/>
    </row>
    <row r="384" spans="1:7" x14ac:dyDescent="0.25">
      <c r="A384" s="9"/>
      <c r="B384" s="9"/>
      <c r="C384" s="9"/>
      <c r="D384" s="75"/>
      <c r="E384" s="9"/>
      <c r="F384" s="9"/>
      <c r="G384" s="9"/>
    </row>
    <row r="385" spans="1:7" x14ac:dyDescent="0.25">
      <c r="A385" s="9"/>
      <c r="B385" s="9"/>
      <c r="C385" s="9"/>
      <c r="D385" s="75"/>
      <c r="E385" s="9"/>
      <c r="F385" s="9"/>
      <c r="G385" s="9"/>
    </row>
    <row r="386" spans="1:7" x14ac:dyDescent="0.25">
      <c r="A386" s="9"/>
      <c r="B386" s="9"/>
      <c r="C386" s="9"/>
      <c r="D386" s="75"/>
      <c r="E386" s="9"/>
      <c r="F386" s="9"/>
      <c r="G386" s="9"/>
    </row>
    <row r="387" spans="1:7" x14ac:dyDescent="0.25">
      <c r="A387" s="9"/>
      <c r="B387" s="9"/>
      <c r="C387" s="9"/>
      <c r="D387" s="75"/>
      <c r="E387" s="9"/>
      <c r="F387" s="9"/>
      <c r="G387" s="9"/>
    </row>
    <row r="388" spans="1:7" x14ac:dyDescent="0.25">
      <c r="A388" s="9"/>
      <c r="B388" s="9"/>
      <c r="C388" s="9"/>
      <c r="D388" s="75"/>
      <c r="E388" s="9"/>
      <c r="F388" s="9"/>
      <c r="G388" s="9"/>
    </row>
    <row r="389" spans="1:7" x14ac:dyDescent="0.25">
      <c r="A389" s="9"/>
      <c r="B389" s="9"/>
      <c r="C389" s="9"/>
      <c r="D389" s="75"/>
      <c r="E389" s="9"/>
      <c r="F389" s="9"/>
      <c r="G389" s="9"/>
    </row>
    <row r="390" spans="1:7" x14ac:dyDescent="0.25">
      <c r="A390" s="9"/>
      <c r="B390" s="9"/>
      <c r="C390" s="9"/>
      <c r="D390" s="75"/>
      <c r="E390" s="9"/>
      <c r="F390" s="9"/>
      <c r="G390" s="9"/>
    </row>
    <row r="391" spans="1:7" x14ac:dyDescent="0.25">
      <c r="A391" s="9"/>
      <c r="B391" s="9"/>
      <c r="C391" s="9"/>
      <c r="D391" s="75"/>
      <c r="E391" s="9"/>
      <c r="F391" s="9"/>
      <c r="G391" s="9"/>
    </row>
    <row r="392" spans="1:7" x14ac:dyDescent="0.25">
      <c r="A392" s="9"/>
      <c r="B392" s="9"/>
      <c r="C392" s="9"/>
      <c r="D392" s="75"/>
      <c r="E392" s="9"/>
      <c r="F392" s="9"/>
      <c r="G392" s="9"/>
    </row>
    <row r="393" spans="1:7" x14ac:dyDescent="0.25">
      <c r="A393" s="9"/>
      <c r="B393" s="9"/>
      <c r="C393" s="9"/>
      <c r="D393" s="75"/>
      <c r="E393" s="9"/>
      <c r="F393" s="9"/>
      <c r="G393" s="9"/>
    </row>
    <row r="394" spans="1:7" x14ac:dyDescent="0.25">
      <c r="A394" s="9"/>
      <c r="B394" s="9"/>
      <c r="C394" s="9"/>
      <c r="D394" s="75"/>
      <c r="E394" s="9"/>
      <c r="F394" s="9"/>
      <c r="G394" s="9"/>
    </row>
    <row r="395" spans="1:7" x14ac:dyDescent="0.25">
      <c r="A395" s="9"/>
      <c r="B395" s="9"/>
      <c r="C395" s="9"/>
      <c r="D395" s="75"/>
      <c r="E395" s="9"/>
      <c r="F395" s="9"/>
      <c r="G395" s="9"/>
    </row>
    <row r="396" spans="1:7" x14ac:dyDescent="0.25">
      <c r="A396" s="9"/>
      <c r="B396" s="9"/>
      <c r="C396" s="9"/>
      <c r="D396" s="75"/>
      <c r="E396" s="9"/>
      <c r="F396" s="9"/>
      <c r="G396" s="9"/>
    </row>
    <row r="397" spans="1:7" x14ac:dyDescent="0.25">
      <c r="A397" s="9"/>
      <c r="B397" s="9"/>
      <c r="C397" s="9"/>
      <c r="D397" s="75"/>
      <c r="E397" s="9"/>
      <c r="F397" s="9"/>
      <c r="G397" s="9"/>
    </row>
    <row r="398" spans="1:7" x14ac:dyDescent="0.25">
      <c r="A398" s="9"/>
      <c r="B398" s="9"/>
      <c r="C398" s="9"/>
      <c r="D398" s="75"/>
      <c r="E398" s="9"/>
      <c r="F398" s="9"/>
      <c r="G398" s="9"/>
    </row>
    <row r="399" spans="1:7" x14ac:dyDescent="0.25">
      <c r="A399" s="9"/>
      <c r="B399" s="9"/>
      <c r="C399" s="9"/>
      <c r="D399" s="75"/>
      <c r="E399" s="9"/>
      <c r="F399" s="9"/>
      <c r="G399" s="9"/>
    </row>
    <row r="400" spans="1:7" x14ac:dyDescent="0.25">
      <c r="A400" s="9"/>
      <c r="B400" s="9"/>
      <c r="C400" s="9"/>
      <c r="D400" s="75"/>
      <c r="E400" s="9"/>
      <c r="F400" s="9"/>
      <c r="G400" s="9"/>
    </row>
    <row r="401" spans="1:7" x14ac:dyDescent="0.25">
      <c r="A401" s="9"/>
      <c r="B401" s="9"/>
      <c r="C401" s="9"/>
      <c r="D401" s="75"/>
      <c r="E401" s="9"/>
      <c r="F401" s="9"/>
      <c r="G401" s="9"/>
    </row>
    <row r="402" spans="1:7" x14ac:dyDescent="0.25">
      <c r="A402" s="9"/>
      <c r="B402" s="9"/>
      <c r="C402" s="9"/>
      <c r="D402" s="75"/>
      <c r="E402" s="9"/>
      <c r="F402" s="9"/>
      <c r="G402" s="9"/>
    </row>
    <row r="403" spans="1:7" x14ac:dyDescent="0.25">
      <c r="A403" s="9"/>
      <c r="B403" s="9"/>
      <c r="C403" s="9"/>
      <c r="D403" s="75"/>
      <c r="E403" s="9"/>
      <c r="F403" s="9"/>
      <c r="G403" s="9"/>
    </row>
    <row r="404" spans="1:7" x14ac:dyDescent="0.25">
      <c r="A404" s="9"/>
      <c r="B404" s="9"/>
      <c r="C404" s="9"/>
      <c r="D404" s="75"/>
      <c r="E404" s="9"/>
      <c r="F404" s="9"/>
      <c r="G404" s="9"/>
    </row>
    <row r="405" spans="1:7" x14ac:dyDescent="0.25">
      <c r="A405" s="9"/>
      <c r="B405" s="9"/>
      <c r="C405" s="9"/>
      <c r="D405" s="75"/>
      <c r="E405" s="9"/>
      <c r="F405" s="9"/>
      <c r="G405" s="9"/>
    </row>
    <row r="406" spans="1:7" x14ac:dyDescent="0.25">
      <c r="A406" s="9"/>
      <c r="B406" s="9"/>
      <c r="C406" s="9"/>
      <c r="D406" s="75"/>
      <c r="E406" s="9"/>
      <c r="F406" s="9"/>
      <c r="G406" s="9"/>
    </row>
    <row r="407" spans="1:7" x14ac:dyDescent="0.25">
      <c r="A407" s="9"/>
      <c r="B407" s="9"/>
      <c r="C407" s="9"/>
      <c r="D407" s="75"/>
      <c r="E407" s="9"/>
      <c r="F407" s="9"/>
      <c r="G407" s="9"/>
    </row>
    <row r="408" spans="1:7" x14ac:dyDescent="0.25">
      <c r="A408" s="9"/>
      <c r="B408" s="9"/>
      <c r="C408" s="9"/>
      <c r="D408" s="75"/>
      <c r="E408" s="9"/>
      <c r="F408" s="9"/>
      <c r="G408" s="9"/>
    </row>
    <row r="409" spans="1:7" x14ac:dyDescent="0.25">
      <c r="A409" s="9"/>
      <c r="B409" s="9"/>
      <c r="C409" s="9"/>
      <c r="D409" s="75"/>
      <c r="E409" s="9"/>
      <c r="F409" s="9"/>
      <c r="G409" s="9"/>
    </row>
    <row r="410" spans="1:7" x14ac:dyDescent="0.25">
      <c r="A410" s="9"/>
      <c r="B410" s="9"/>
      <c r="C410" s="9"/>
      <c r="D410" s="75"/>
      <c r="E410" s="9"/>
      <c r="F410" s="9"/>
      <c r="G410" s="9"/>
    </row>
    <row r="411" spans="1:7" x14ac:dyDescent="0.25">
      <c r="A411" s="9"/>
      <c r="B411" s="9"/>
      <c r="C411" s="9"/>
      <c r="D411" s="75"/>
      <c r="E411" s="9"/>
      <c r="F411" s="9"/>
      <c r="G411" s="9"/>
    </row>
    <row r="412" spans="1:7" x14ac:dyDescent="0.25">
      <c r="A412" s="9"/>
      <c r="B412" s="9"/>
      <c r="C412" s="9"/>
      <c r="D412" s="75"/>
      <c r="E412" s="9"/>
      <c r="F412" s="9"/>
      <c r="G412" s="9"/>
    </row>
    <row r="413" spans="1:7" x14ac:dyDescent="0.25">
      <c r="A413" s="9"/>
      <c r="B413" s="9"/>
      <c r="C413" s="9"/>
      <c r="D413" s="75"/>
      <c r="E413" s="9"/>
      <c r="F413" s="9"/>
      <c r="G413" s="9"/>
    </row>
    <row r="414" spans="1:7" x14ac:dyDescent="0.25">
      <c r="A414" s="9"/>
      <c r="B414" s="9"/>
      <c r="C414" s="9"/>
      <c r="D414" s="75"/>
      <c r="E414" s="9"/>
      <c r="F414" s="9"/>
      <c r="G414" s="9"/>
    </row>
    <row r="415" spans="1:7" x14ac:dyDescent="0.25">
      <c r="A415" s="9"/>
      <c r="B415" s="9"/>
      <c r="C415" s="9"/>
      <c r="D415" s="75"/>
      <c r="E415" s="9"/>
      <c r="F415" s="9"/>
      <c r="G415" s="9"/>
    </row>
    <row r="416" spans="1:7" x14ac:dyDescent="0.25">
      <c r="A416" s="9"/>
      <c r="B416" s="9"/>
      <c r="C416" s="9"/>
      <c r="D416" s="75"/>
      <c r="E416" s="9"/>
      <c r="F416" s="9"/>
      <c r="G416" s="9"/>
    </row>
    <row r="417" spans="1:7" x14ac:dyDescent="0.25">
      <c r="A417" s="9"/>
      <c r="B417" s="9"/>
      <c r="C417" s="9"/>
      <c r="D417" s="75"/>
      <c r="E417" s="9"/>
      <c r="F417" s="9"/>
      <c r="G417" s="9"/>
    </row>
    <row r="418" spans="1:7" x14ac:dyDescent="0.25">
      <c r="A418" s="9"/>
      <c r="B418" s="9"/>
      <c r="C418" s="9"/>
      <c r="D418" s="75"/>
      <c r="E418" s="9"/>
      <c r="F418" s="9"/>
      <c r="G418" s="9"/>
    </row>
    <row r="419" spans="1:7" x14ac:dyDescent="0.25">
      <c r="A419" s="9"/>
      <c r="B419" s="9"/>
      <c r="C419" s="9"/>
      <c r="D419" s="75"/>
      <c r="E419" s="9"/>
      <c r="F419" s="9"/>
      <c r="G419" s="9"/>
    </row>
    <row r="420" spans="1:7" x14ac:dyDescent="0.25">
      <c r="A420" s="9"/>
      <c r="B420" s="9"/>
      <c r="C420" s="9"/>
      <c r="D420" s="75"/>
      <c r="E420" s="9"/>
      <c r="F420" s="9"/>
      <c r="G420" s="9"/>
    </row>
    <row r="421" spans="1:7" x14ac:dyDescent="0.25">
      <c r="A421" s="9"/>
      <c r="B421" s="9"/>
      <c r="C421" s="9"/>
      <c r="D421" s="75"/>
      <c r="E421" s="9"/>
      <c r="F421" s="9"/>
      <c r="G421" s="9"/>
    </row>
    <row r="422" spans="1:7" x14ac:dyDescent="0.25">
      <c r="A422" s="9"/>
      <c r="B422" s="9"/>
      <c r="C422" s="9"/>
      <c r="D422" s="75"/>
      <c r="E422" s="9"/>
      <c r="F422" s="9"/>
      <c r="G422" s="9"/>
    </row>
    <row r="423" spans="1:7" x14ac:dyDescent="0.25">
      <c r="A423" s="9"/>
      <c r="B423" s="9"/>
      <c r="C423" s="9"/>
      <c r="D423" s="75"/>
      <c r="E423" s="9"/>
      <c r="F423" s="9"/>
      <c r="G423" s="9"/>
    </row>
    <row r="424" spans="1:7" x14ac:dyDescent="0.25">
      <c r="A424" s="9"/>
      <c r="B424" s="9"/>
      <c r="C424" s="9"/>
      <c r="D424" s="75"/>
      <c r="E424" s="9"/>
      <c r="F424" s="9"/>
      <c r="G424" s="9"/>
    </row>
    <row r="425" spans="1:7" x14ac:dyDescent="0.25">
      <c r="A425" s="9"/>
      <c r="B425" s="9"/>
      <c r="C425" s="9"/>
      <c r="D425" s="75"/>
      <c r="E425" s="9"/>
      <c r="F425" s="9"/>
      <c r="G425" s="9"/>
    </row>
    <row r="426" spans="1:7" x14ac:dyDescent="0.25">
      <c r="A426" s="9"/>
      <c r="B426" s="9"/>
      <c r="C426" s="9"/>
      <c r="D426" s="75"/>
      <c r="E426" s="9"/>
      <c r="F426" s="9"/>
      <c r="G426" s="9"/>
    </row>
    <row r="427" spans="1:7" x14ac:dyDescent="0.25">
      <c r="A427" s="9"/>
      <c r="B427" s="9"/>
      <c r="C427" s="9"/>
      <c r="D427" s="75"/>
      <c r="E427" s="9"/>
      <c r="F427" s="9"/>
      <c r="G427" s="9"/>
    </row>
    <row r="428" spans="1:7" x14ac:dyDescent="0.25">
      <c r="A428" s="9"/>
      <c r="B428" s="9"/>
      <c r="C428" s="9"/>
      <c r="D428" s="75"/>
      <c r="E428" s="9"/>
      <c r="F428" s="9"/>
      <c r="G428" s="9"/>
    </row>
    <row r="429" spans="1:7" x14ac:dyDescent="0.25">
      <c r="A429" s="9"/>
      <c r="B429" s="9"/>
      <c r="C429" s="9"/>
      <c r="D429" s="75"/>
      <c r="E429" s="9"/>
      <c r="F429" s="9"/>
      <c r="G429" s="9"/>
    </row>
    <row r="430" spans="1:7" x14ac:dyDescent="0.25">
      <c r="A430" s="9"/>
      <c r="B430" s="9"/>
      <c r="C430" s="9"/>
      <c r="D430" s="75"/>
      <c r="E430" s="9"/>
      <c r="F430" s="9"/>
      <c r="G430" s="9"/>
    </row>
    <row r="431" spans="1:7" x14ac:dyDescent="0.25">
      <c r="A431" s="9"/>
      <c r="B431" s="9"/>
      <c r="C431" s="9"/>
      <c r="D431" s="75"/>
      <c r="E431" s="9"/>
      <c r="F431" s="9"/>
      <c r="G431" s="9"/>
    </row>
    <row r="432" spans="1:7" x14ac:dyDescent="0.25">
      <c r="A432" s="9"/>
      <c r="B432" s="9"/>
      <c r="C432" s="9"/>
      <c r="D432" s="75"/>
      <c r="E432" s="9"/>
      <c r="F432" s="9"/>
      <c r="G432" s="9"/>
    </row>
    <row r="433" spans="1:7" x14ac:dyDescent="0.25">
      <c r="A433" s="9"/>
      <c r="B433" s="9"/>
      <c r="C433" s="9"/>
      <c r="D433" s="75"/>
      <c r="E433" s="9"/>
      <c r="F433" s="9"/>
      <c r="G433" s="9"/>
    </row>
    <row r="434" spans="1:7" x14ac:dyDescent="0.25">
      <c r="A434" s="9"/>
      <c r="B434" s="9"/>
      <c r="C434" s="9"/>
      <c r="D434" s="75"/>
      <c r="E434" s="9"/>
      <c r="F434" s="9"/>
      <c r="G434" s="9"/>
    </row>
    <row r="435" spans="1:7" x14ac:dyDescent="0.25">
      <c r="A435" s="9"/>
      <c r="B435" s="9"/>
      <c r="C435" s="9"/>
      <c r="D435" s="75"/>
      <c r="E435" s="9"/>
      <c r="F435" s="9"/>
      <c r="G435" s="9"/>
    </row>
    <row r="436" spans="1:7" x14ac:dyDescent="0.25">
      <c r="A436" s="9"/>
      <c r="B436" s="9"/>
      <c r="C436" s="9"/>
      <c r="D436" s="75"/>
      <c r="E436" s="9"/>
      <c r="F436" s="9"/>
      <c r="G436" s="9"/>
    </row>
    <row r="437" spans="1:7" x14ac:dyDescent="0.25">
      <c r="A437" s="9"/>
      <c r="B437" s="9"/>
      <c r="C437" s="9"/>
      <c r="D437" s="75"/>
      <c r="E437" s="9"/>
      <c r="F437" s="9"/>
      <c r="G437" s="9"/>
    </row>
    <row r="438" spans="1:7" x14ac:dyDescent="0.25">
      <c r="A438" s="9"/>
      <c r="B438" s="9"/>
      <c r="C438" s="9"/>
      <c r="D438" s="75"/>
      <c r="E438" s="9"/>
      <c r="F438" s="9"/>
      <c r="G438" s="9"/>
    </row>
    <row r="439" spans="1:7" x14ac:dyDescent="0.25">
      <c r="A439" s="9"/>
      <c r="B439" s="9"/>
      <c r="C439" s="9"/>
      <c r="D439" s="75"/>
      <c r="E439" s="9"/>
      <c r="F439" s="9"/>
      <c r="G439" s="9"/>
    </row>
    <row r="440" spans="1:7" x14ac:dyDescent="0.25">
      <c r="A440" s="9"/>
      <c r="B440" s="9"/>
      <c r="C440" s="9"/>
      <c r="D440" s="75"/>
      <c r="E440" s="9"/>
      <c r="F440" s="9"/>
      <c r="G440" s="9"/>
    </row>
    <row r="441" spans="1:7" x14ac:dyDescent="0.25">
      <c r="A441" s="9"/>
      <c r="B441" s="9"/>
      <c r="C441" s="9"/>
      <c r="D441" s="75"/>
      <c r="E441" s="9"/>
      <c r="F441" s="9"/>
      <c r="G441" s="9"/>
    </row>
    <row r="442" spans="1:7" x14ac:dyDescent="0.25">
      <c r="A442" s="9"/>
      <c r="B442" s="9"/>
      <c r="C442" s="9"/>
      <c r="D442" s="75"/>
      <c r="E442" s="9"/>
      <c r="F442" s="9"/>
      <c r="G442" s="9"/>
    </row>
    <row r="443" spans="1:7" x14ac:dyDescent="0.25">
      <c r="A443" s="9"/>
      <c r="B443" s="9"/>
      <c r="C443" s="9"/>
      <c r="D443" s="75"/>
      <c r="E443" s="9"/>
      <c r="F443" s="9"/>
      <c r="G443" s="9"/>
    </row>
    <row r="444" spans="1:7" x14ac:dyDescent="0.25">
      <c r="A444" s="9"/>
      <c r="B444" s="9"/>
      <c r="C444" s="9"/>
      <c r="D444" s="75"/>
      <c r="E444" s="9"/>
      <c r="F444" s="9"/>
      <c r="G444" s="9"/>
    </row>
    <row r="445" spans="1:7" x14ac:dyDescent="0.25">
      <c r="A445" s="9"/>
      <c r="B445" s="9"/>
      <c r="C445" s="9"/>
      <c r="D445" s="75"/>
      <c r="E445" s="9"/>
      <c r="F445" s="9"/>
      <c r="G445" s="9"/>
    </row>
    <row r="446" spans="1:7" x14ac:dyDescent="0.25">
      <c r="A446" s="9"/>
      <c r="B446" s="9"/>
      <c r="C446" s="9"/>
      <c r="D446" s="75"/>
      <c r="E446" s="9"/>
      <c r="F446" s="9"/>
      <c r="G446" s="9"/>
    </row>
    <row r="447" spans="1:7" x14ac:dyDescent="0.25">
      <c r="A447" s="9"/>
      <c r="B447" s="9"/>
      <c r="C447" s="9"/>
      <c r="D447" s="75"/>
      <c r="E447" s="9"/>
      <c r="F447" s="9"/>
      <c r="G447" s="9"/>
    </row>
    <row r="448" spans="1:7" x14ac:dyDescent="0.25">
      <c r="A448" s="9"/>
      <c r="B448" s="9"/>
      <c r="C448" s="9"/>
      <c r="D448" s="75"/>
      <c r="E448" s="9"/>
      <c r="F448" s="9"/>
      <c r="G448" s="9"/>
    </row>
    <row r="449" spans="1:7" x14ac:dyDescent="0.25">
      <c r="A449" s="9"/>
      <c r="B449" s="9"/>
      <c r="C449" s="9"/>
      <c r="D449" s="75"/>
      <c r="E449" s="9"/>
      <c r="F449" s="9"/>
      <c r="G449" s="9"/>
    </row>
    <row r="450" spans="1:7" x14ac:dyDescent="0.25">
      <c r="A450" s="9"/>
      <c r="B450" s="9"/>
      <c r="C450" s="9"/>
      <c r="D450" s="75"/>
      <c r="E450" s="9"/>
      <c r="F450" s="9"/>
      <c r="G450" s="9"/>
    </row>
    <row r="451" spans="1:7" x14ac:dyDescent="0.25">
      <c r="A451" s="9"/>
      <c r="B451" s="9"/>
      <c r="C451" s="9"/>
      <c r="D451" s="75"/>
      <c r="E451" s="9"/>
      <c r="F451" s="9"/>
      <c r="G451" s="9"/>
    </row>
    <row r="452" spans="1:7" x14ac:dyDescent="0.25">
      <c r="A452" s="9"/>
      <c r="B452" s="9"/>
      <c r="C452" s="9"/>
      <c r="D452" s="75"/>
      <c r="E452" s="9"/>
      <c r="F452" s="9"/>
      <c r="G452" s="9"/>
    </row>
    <row r="453" spans="1:7" x14ac:dyDescent="0.25">
      <c r="A453" s="9"/>
      <c r="B453" s="9"/>
      <c r="C453" s="9"/>
      <c r="D453" s="75"/>
      <c r="E453" s="9"/>
      <c r="F453" s="9"/>
      <c r="G453" s="9"/>
    </row>
    <row r="454" spans="1:7" x14ac:dyDescent="0.25">
      <c r="A454" s="9"/>
      <c r="B454" s="9"/>
      <c r="C454" s="9"/>
      <c r="D454" s="75"/>
      <c r="E454" s="9"/>
      <c r="F454" s="9"/>
      <c r="G454" s="9"/>
    </row>
    <row r="455" spans="1:7" x14ac:dyDescent="0.25">
      <c r="A455" s="9"/>
      <c r="B455" s="9"/>
      <c r="C455" s="9"/>
      <c r="D455" s="75"/>
      <c r="E455" s="9"/>
      <c r="F455" s="9"/>
      <c r="G455" s="9"/>
    </row>
    <row r="456" spans="1:7" x14ac:dyDescent="0.25">
      <c r="A456" s="9"/>
      <c r="B456" s="9"/>
      <c r="C456" s="9"/>
      <c r="D456" s="75"/>
      <c r="E456" s="9"/>
      <c r="F456" s="9"/>
      <c r="G456" s="9"/>
    </row>
    <row r="457" spans="1:7" x14ac:dyDescent="0.25">
      <c r="A457" s="9"/>
      <c r="B457" s="9"/>
      <c r="C457" s="9"/>
      <c r="D457" s="75"/>
      <c r="E457" s="9"/>
      <c r="F457" s="9"/>
      <c r="G457" s="9"/>
    </row>
    <row r="458" spans="1:7" x14ac:dyDescent="0.25">
      <c r="A458" s="9"/>
      <c r="B458" s="9"/>
      <c r="C458" s="9"/>
      <c r="D458" s="75"/>
      <c r="E458" s="9"/>
      <c r="F458" s="9"/>
      <c r="G458" s="9"/>
    </row>
    <row r="459" spans="1:7" x14ac:dyDescent="0.25">
      <c r="A459" s="9"/>
      <c r="B459" s="9"/>
      <c r="C459" s="9"/>
      <c r="D459" s="75"/>
      <c r="E459" s="9"/>
      <c r="F459" s="9"/>
      <c r="G459" s="9"/>
    </row>
    <row r="460" spans="1:7" x14ac:dyDescent="0.25">
      <c r="A460" s="9"/>
      <c r="B460" s="9"/>
      <c r="C460" s="9"/>
      <c r="D460" s="75"/>
      <c r="E460" s="9"/>
      <c r="F460" s="9"/>
      <c r="G460" s="9"/>
    </row>
    <row r="461" spans="1:7" x14ac:dyDescent="0.25">
      <c r="A461" s="9"/>
      <c r="B461" s="9"/>
      <c r="C461" s="9"/>
      <c r="D461" s="75"/>
      <c r="E461" s="9"/>
      <c r="F461" s="9"/>
      <c r="G461" s="9"/>
    </row>
    <row r="462" spans="1:7" x14ac:dyDescent="0.25">
      <c r="A462" s="9"/>
      <c r="B462" s="9"/>
      <c r="C462" s="9"/>
      <c r="D462" s="75"/>
      <c r="E462" s="9"/>
      <c r="F462" s="9"/>
      <c r="G462" s="9"/>
    </row>
    <row r="463" spans="1:7" x14ac:dyDescent="0.25">
      <c r="A463" s="9"/>
      <c r="B463" s="9"/>
      <c r="C463" s="9"/>
      <c r="D463" s="75"/>
      <c r="E463" s="9"/>
      <c r="F463" s="9"/>
      <c r="G463" s="9"/>
    </row>
    <row r="464" spans="1:7" x14ac:dyDescent="0.25">
      <c r="A464" s="9"/>
      <c r="B464" s="9"/>
      <c r="C464" s="9"/>
      <c r="D464" s="75"/>
      <c r="E464" s="9"/>
      <c r="F464" s="9"/>
      <c r="G464" s="9"/>
    </row>
    <row r="465" spans="1:7" x14ac:dyDescent="0.25">
      <c r="A465" s="9"/>
      <c r="B465" s="9"/>
      <c r="C465" s="9"/>
      <c r="D465" s="75"/>
      <c r="E465" s="9"/>
      <c r="F465" s="9"/>
      <c r="G465" s="9"/>
    </row>
    <row r="466" spans="1:7" x14ac:dyDescent="0.25">
      <c r="A466" s="9"/>
      <c r="B466" s="9"/>
      <c r="C466" s="9"/>
      <c r="D466" s="75"/>
      <c r="E466" s="9"/>
      <c r="F466" s="9"/>
      <c r="G466" s="9"/>
    </row>
    <row r="467" spans="1:7" x14ac:dyDescent="0.25">
      <c r="A467" s="9"/>
      <c r="B467" s="9"/>
      <c r="C467" s="9"/>
      <c r="D467" s="75"/>
      <c r="E467" s="9"/>
      <c r="F467" s="9"/>
      <c r="G467" s="9"/>
    </row>
    <row r="468" spans="1:7" x14ac:dyDescent="0.25">
      <c r="A468" s="9"/>
      <c r="B468" s="9"/>
      <c r="C468" s="9"/>
      <c r="D468" s="75"/>
      <c r="E468" s="9"/>
      <c r="F468" s="9"/>
      <c r="G468" s="9"/>
    </row>
    <row r="469" spans="1:7" x14ac:dyDescent="0.25">
      <c r="A469" s="9"/>
      <c r="B469" s="9"/>
      <c r="C469" s="9"/>
      <c r="D469" s="75"/>
      <c r="E469" s="9"/>
      <c r="F469" s="9"/>
      <c r="G469" s="9"/>
    </row>
    <row r="470" spans="1:7" x14ac:dyDescent="0.25">
      <c r="A470" s="9"/>
      <c r="B470" s="9"/>
      <c r="C470" s="9"/>
      <c r="D470" s="75"/>
      <c r="E470" s="9"/>
      <c r="F470" s="9"/>
      <c r="G470" s="9"/>
    </row>
    <row r="471" spans="1:7" x14ac:dyDescent="0.25">
      <c r="A471" s="9"/>
      <c r="B471" s="9"/>
      <c r="C471" s="9"/>
      <c r="D471" s="75"/>
      <c r="E471" s="9"/>
      <c r="F471" s="9"/>
      <c r="G471" s="9"/>
    </row>
    <row r="472" spans="1:7" x14ac:dyDescent="0.25">
      <c r="A472" s="9"/>
      <c r="B472" s="9"/>
      <c r="C472" s="9"/>
      <c r="D472" s="75"/>
      <c r="E472" s="9"/>
      <c r="F472" s="9"/>
      <c r="G472" s="9"/>
    </row>
    <row r="473" spans="1:7" x14ac:dyDescent="0.25">
      <c r="A473" s="9"/>
      <c r="B473" s="9"/>
      <c r="C473" s="9"/>
      <c r="D473" s="75"/>
      <c r="E473" s="9"/>
      <c r="F473" s="9"/>
      <c r="G473" s="9"/>
    </row>
    <row r="474" spans="1:7" x14ac:dyDescent="0.25">
      <c r="A474" s="9"/>
      <c r="B474" s="9"/>
      <c r="C474" s="9"/>
      <c r="D474" s="75"/>
      <c r="E474" s="9"/>
      <c r="F474" s="9"/>
      <c r="G474" s="9"/>
    </row>
    <row r="475" spans="1:7" x14ac:dyDescent="0.25">
      <c r="A475" s="9"/>
      <c r="B475" s="9"/>
      <c r="C475" s="9"/>
      <c r="D475" s="75"/>
      <c r="E475" s="9"/>
      <c r="F475" s="9"/>
      <c r="G475" s="9"/>
    </row>
    <row r="476" spans="1:7" x14ac:dyDescent="0.25">
      <c r="A476" s="9"/>
      <c r="B476" s="9"/>
      <c r="C476" s="9"/>
      <c r="D476" s="75"/>
      <c r="E476" s="9"/>
      <c r="F476" s="9"/>
      <c r="G476" s="9"/>
    </row>
    <row r="477" spans="1:7" x14ac:dyDescent="0.25">
      <c r="A477" s="9"/>
      <c r="B477" s="9"/>
      <c r="C477" s="9"/>
      <c r="D477" s="75"/>
      <c r="E477" s="9"/>
      <c r="F477" s="9"/>
      <c r="G477" s="9"/>
    </row>
    <row r="478" spans="1:7" x14ac:dyDescent="0.25">
      <c r="A478" s="9"/>
      <c r="B478" s="9"/>
      <c r="C478" s="9"/>
      <c r="D478" s="75"/>
      <c r="E478" s="9"/>
      <c r="F478" s="9"/>
      <c r="G478" s="9"/>
    </row>
    <row r="479" spans="1:7" x14ac:dyDescent="0.25">
      <c r="A479" s="9"/>
      <c r="B479" s="9"/>
      <c r="C479" s="9"/>
      <c r="D479" s="75"/>
      <c r="E479" s="9"/>
      <c r="F479" s="9"/>
      <c r="G479" s="9"/>
    </row>
    <row r="480" spans="1:7" x14ac:dyDescent="0.25">
      <c r="A480" s="9"/>
      <c r="B480" s="9"/>
      <c r="C480" s="9"/>
      <c r="D480" s="75"/>
      <c r="E480" s="9"/>
      <c r="F480" s="9"/>
      <c r="G480" s="9"/>
    </row>
    <row r="481" spans="1:7" x14ac:dyDescent="0.25">
      <c r="A481" s="9"/>
      <c r="B481" s="9"/>
      <c r="C481" s="9"/>
      <c r="D481" s="75"/>
      <c r="E481" s="9"/>
      <c r="F481" s="9"/>
      <c r="G481" s="9"/>
    </row>
    <row r="482" spans="1:7" x14ac:dyDescent="0.25">
      <c r="A482" s="9"/>
      <c r="B482" s="9"/>
      <c r="C482" s="9"/>
      <c r="D482" s="75"/>
      <c r="E482" s="9"/>
      <c r="F482" s="9"/>
      <c r="G482" s="9"/>
    </row>
    <row r="483" spans="1:7" x14ac:dyDescent="0.25">
      <c r="A483" s="9"/>
      <c r="B483" s="9"/>
      <c r="C483" s="9"/>
      <c r="D483" s="75"/>
      <c r="E483" s="9"/>
      <c r="F483" s="9"/>
      <c r="G483" s="9"/>
    </row>
    <row r="484" spans="1:7" x14ac:dyDescent="0.25">
      <c r="A484" s="9"/>
      <c r="B484" s="9"/>
      <c r="C484" s="9"/>
      <c r="D484" s="75"/>
      <c r="E484" s="9"/>
      <c r="F484" s="9"/>
      <c r="G484" s="9"/>
    </row>
    <row r="485" spans="1:7" x14ac:dyDescent="0.25">
      <c r="A485" s="9"/>
      <c r="B485" s="9"/>
      <c r="C485" s="9"/>
      <c r="D485" s="75"/>
      <c r="E485" s="9"/>
      <c r="F485" s="9"/>
      <c r="G485" s="9"/>
    </row>
    <row r="486" spans="1:7" x14ac:dyDescent="0.25">
      <c r="A486" s="9"/>
      <c r="B486" s="9"/>
      <c r="C486" s="9"/>
      <c r="D486" s="75"/>
      <c r="E486" s="9"/>
      <c r="F486" s="9"/>
      <c r="G486" s="9"/>
    </row>
    <row r="487" spans="1:7" x14ac:dyDescent="0.25">
      <c r="A487" s="9"/>
      <c r="B487" s="9"/>
      <c r="C487" s="9"/>
      <c r="D487" s="75"/>
      <c r="E487" s="9"/>
      <c r="F487" s="9"/>
      <c r="G487" s="9"/>
    </row>
    <row r="488" spans="1:7" x14ac:dyDescent="0.25">
      <c r="A488" s="9"/>
      <c r="B488" s="9"/>
      <c r="C488" s="9"/>
      <c r="D488" s="75"/>
      <c r="E488" s="9"/>
      <c r="F488" s="9"/>
      <c r="G488" s="9"/>
    </row>
    <row r="489" spans="1:7" x14ac:dyDescent="0.25">
      <c r="A489" s="9"/>
      <c r="B489" s="9"/>
      <c r="C489" s="9"/>
      <c r="D489" s="75"/>
      <c r="E489" s="9"/>
      <c r="F489" s="9"/>
      <c r="G489" s="9"/>
    </row>
    <row r="490" spans="1:7" x14ac:dyDescent="0.25">
      <c r="A490" s="9"/>
      <c r="B490" s="9"/>
      <c r="C490" s="9"/>
      <c r="D490" s="75"/>
      <c r="E490" s="9"/>
      <c r="F490" s="9"/>
      <c r="G490" s="9"/>
    </row>
    <row r="491" spans="1:7" x14ac:dyDescent="0.25">
      <c r="A491" s="9"/>
      <c r="B491" s="9"/>
      <c r="C491" s="9"/>
      <c r="D491" s="75"/>
      <c r="E491" s="9"/>
      <c r="F491" s="9"/>
      <c r="G491" s="9"/>
    </row>
    <row r="492" spans="1:7" x14ac:dyDescent="0.25">
      <c r="A492" s="9"/>
      <c r="B492" s="9"/>
      <c r="C492" s="9"/>
      <c r="D492" s="75"/>
      <c r="E492" s="9"/>
      <c r="F492" s="9"/>
      <c r="G492" s="9"/>
    </row>
    <row r="493" spans="1:7" x14ac:dyDescent="0.25">
      <c r="A493" s="9"/>
      <c r="B493" s="9"/>
      <c r="C493" s="9"/>
      <c r="D493" s="75"/>
      <c r="E493" s="9"/>
      <c r="F493" s="9"/>
      <c r="G493" s="9"/>
    </row>
    <row r="494" spans="1:7" x14ac:dyDescent="0.25">
      <c r="A494" s="9"/>
      <c r="B494" s="9"/>
      <c r="C494" s="9"/>
      <c r="D494" s="75"/>
      <c r="E494" s="9"/>
      <c r="F494" s="9"/>
      <c r="G494" s="9"/>
    </row>
    <row r="495" spans="1:7" x14ac:dyDescent="0.25">
      <c r="A495" s="9"/>
      <c r="B495" s="9"/>
      <c r="C495" s="9"/>
      <c r="D495" s="75"/>
      <c r="E495" s="9"/>
      <c r="F495" s="9"/>
      <c r="G495" s="9"/>
    </row>
    <row r="496" spans="1:7" x14ac:dyDescent="0.25">
      <c r="A496" s="9"/>
      <c r="B496" s="9"/>
      <c r="C496" s="9"/>
      <c r="D496" s="75"/>
      <c r="E496" s="9"/>
      <c r="F496" s="9"/>
      <c r="G496" s="9"/>
    </row>
    <row r="497" spans="1:7" x14ac:dyDescent="0.25">
      <c r="A497" s="9"/>
      <c r="B497" s="9"/>
      <c r="C497" s="9"/>
      <c r="D497" s="75"/>
      <c r="E497" s="9"/>
      <c r="F497" s="9"/>
      <c r="G497" s="9"/>
    </row>
    <row r="498" spans="1:7" x14ac:dyDescent="0.25">
      <c r="A498" s="9"/>
      <c r="B498" s="9"/>
      <c r="C498" s="9"/>
      <c r="D498" s="75"/>
      <c r="E498" s="9"/>
      <c r="F498" s="9"/>
      <c r="G498" s="9"/>
    </row>
    <row r="499" spans="1:7" x14ac:dyDescent="0.25">
      <c r="A499" s="9"/>
      <c r="B499" s="9"/>
      <c r="C499" s="9"/>
      <c r="D499" s="75"/>
      <c r="E499" s="9"/>
      <c r="F499" s="9"/>
      <c r="G499" s="9"/>
    </row>
    <row r="500" spans="1:7" x14ac:dyDescent="0.25">
      <c r="A500" s="9"/>
      <c r="B500" s="9"/>
      <c r="C500" s="9"/>
      <c r="D500" s="75"/>
      <c r="E500" s="9"/>
      <c r="F500" s="9"/>
      <c r="G500" s="9"/>
    </row>
    <row r="501" spans="1:7" x14ac:dyDescent="0.25">
      <c r="A501" s="9"/>
      <c r="B501" s="9"/>
      <c r="C501" s="9"/>
      <c r="D501" s="75"/>
      <c r="E501" s="9"/>
      <c r="F501" s="9"/>
      <c r="G501" s="9"/>
    </row>
    <row r="502" spans="1:7" x14ac:dyDescent="0.25">
      <c r="A502" s="9"/>
      <c r="B502" s="9"/>
      <c r="C502" s="9"/>
      <c r="D502" s="75"/>
      <c r="E502" s="9"/>
      <c r="F502" s="9"/>
      <c r="G502" s="9"/>
    </row>
    <row r="503" spans="1:7" x14ac:dyDescent="0.25">
      <c r="A503" s="9"/>
      <c r="B503" s="9"/>
      <c r="C503" s="9"/>
      <c r="D503" s="75"/>
      <c r="E503" s="9"/>
      <c r="F503" s="9"/>
      <c r="G503" s="9"/>
    </row>
    <row r="504" spans="1:7" x14ac:dyDescent="0.25">
      <c r="A504" s="9"/>
      <c r="B504" s="9"/>
      <c r="C504" s="9"/>
      <c r="D504" s="75"/>
      <c r="E504" s="9"/>
      <c r="F504" s="9"/>
      <c r="G504" s="9"/>
    </row>
    <row r="505" spans="1:7" x14ac:dyDescent="0.25">
      <c r="A505" s="9"/>
      <c r="B505" s="9"/>
      <c r="C505" s="9"/>
      <c r="D505" s="75"/>
      <c r="E505" s="9"/>
      <c r="F505" s="9"/>
      <c r="G505" s="9"/>
    </row>
    <row r="506" spans="1:7" x14ac:dyDescent="0.25">
      <c r="A506" s="9"/>
      <c r="B506" s="9"/>
      <c r="C506" s="9"/>
      <c r="D506" s="75"/>
      <c r="E506" s="9"/>
      <c r="F506" s="9"/>
      <c r="G506" s="9"/>
    </row>
    <row r="507" spans="1:7" x14ac:dyDescent="0.25">
      <c r="A507" s="9"/>
      <c r="B507" s="9"/>
      <c r="C507" s="9"/>
      <c r="D507" s="75"/>
      <c r="E507" s="9"/>
      <c r="F507" s="9"/>
      <c r="G507" s="9"/>
    </row>
    <row r="508" spans="1:7" x14ac:dyDescent="0.25">
      <c r="A508" s="9"/>
      <c r="B508" s="9"/>
      <c r="C508" s="9"/>
      <c r="D508" s="75"/>
      <c r="E508" s="9"/>
      <c r="F508" s="9"/>
      <c r="G508" s="9"/>
    </row>
    <row r="509" spans="1:7" x14ac:dyDescent="0.25">
      <c r="A509" s="9"/>
      <c r="B509" s="9"/>
      <c r="C509" s="9"/>
      <c r="D509" s="75"/>
      <c r="E509" s="9"/>
      <c r="F509" s="9"/>
      <c r="G509" s="9"/>
    </row>
    <row r="510" spans="1:7" x14ac:dyDescent="0.25">
      <c r="A510" s="9"/>
      <c r="B510" s="9"/>
      <c r="C510" s="9"/>
      <c r="D510" s="75"/>
      <c r="E510" s="9"/>
      <c r="F510" s="9"/>
      <c r="G510" s="9"/>
    </row>
    <row r="511" spans="1:7" x14ac:dyDescent="0.25">
      <c r="A511" s="9"/>
      <c r="B511" s="9"/>
      <c r="C511" s="9"/>
      <c r="D511" s="75"/>
      <c r="E511" s="9"/>
      <c r="F511" s="9"/>
      <c r="G511" s="9"/>
    </row>
    <row r="512" spans="1:7" x14ac:dyDescent="0.25">
      <c r="A512" s="9"/>
      <c r="B512" s="9"/>
      <c r="C512" s="9"/>
      <c r="D512" s="75"/>
      <c r="E512" s="9"/>
      <c r="F512" s="9"/>
      <c r="G512" s="9"/>
    </row>
    <row r="513" spans="1:7" x14ac:dyDescent="0.25">
      <c r="A513" s="9"/>
      <c r="B513" s="9"/>
      <c r="C513" s="9"/>
      <c r="D513" s="75"/>
      <c r="E513" s="9"/>
      <c r="F513" s="9"/>
      <c r="G513" s="9"/>
    </row>
    <row r="514" spans="1:7" x14ac:dyDescent="0.25">
      <c r="A514" s="9"/>
      <c r="B514" s="9"/>
      <c r="C514" s="9"/>
      <c r="D514" s="75"/>
      <c r="E514" s="9"/>
      <c r="F514" s="9"/>
      <c r="G514" s="9"/>
    </row>
    <row r="515" spans="1:7" x14ac:dyDescent="0.25">
      <c r="A515" s="9"/>
      <c r="B515" s="9"/>
      <c r="C515" s="9"/>
      <c r="D515" s="75"/>
      <c r="E515" s="9"/>
      <c r="F515" s="9"/>
      <c r="G515" s="9"/>
    </row>
    <row r="516" spans="1:7" x14ac:dyDescent="0.25">
      <c r="A516" s="9"/>
      <c r="B516" s="9"/>
      <c r="C516" s="9"/>
      <c r="D516" s="75"/>
      <c r="E516" s="9"/>
      <c r="F516" s="9"/>
      <c r="G516" s="9"/>
    </row>
    <row r="517" spans="1:7" x14ac:dyDescent="0.25">
      <c r="A517" s="9"/>
      <c r="B517" s="9"/>
      <c r="C517" s="9"/>
      <c r="D517" s="75"/>
      <c r="E517" s="9"/>
      <c r="F517" s="9"/>
      <c r="G517" s="9"/>
    </row>
    <row r="518" spans="1:7" x14ac:dyDescent="0.25">
      <c r="A518" s="9"/>
      <c r="B518" s="9"/>
      <c r="C518" s="9"/>
      <c r="D518" s="75"/>
      <c r="E518" s="9"/>
      <c r="F518" s="9"/>
      <c r="G518" s="9"/>
    </row>
    <row r="519" spans="1:7" x14ac:dyDescent="0.25">
      <c r="A519" s="9"/>
      <c r="B519" s="9"/>
      <c r="C519" s="9"/>
      <c r="D519" s="75"/>
      <c r="E519" s="9"/>
      <c r="F519" s="9"/>
      <c r="G519" s="9"/>
    </row>
    <row r="520" spans="1:7" x14ac:dyDescent="0.25">
      <c r="A520" s="9"/>
      <c r="B520" s="9"/>
      <c r="C520" s="9"/>
      <c r="D520" s="75"/>
      <c r="E520" s="9"/>
      <c r="F520" s="9"/>
      <c r="G520" s="9"/>
    </row>
    <row r="521" spans="1:7" x14ac:dyDescent="0.25">
      <c r="A521" s="9"/>
      <c r="B521" s="9"/>
      <c r="C521" s="9"/>
      <c r="D521" s="75"/>
      <c r="E521" s="9"/>
      <c r="F521" s="9"/>
      <c r="G521" s="9"/>
    </row>
    <row r="522" spans="1:7" x14ac:dyDescent="0.25">
      <c r="A522" s="9"/>
      <c r="B522" s="9"/>
      <c r="C522" s="9"/>
      <c r="D522" s="75"/>
      <c r="E522" s="9"/>
      <c r="F522" s="9"/>
      <c r="G522" s="9"/>
    </row>
    <row r="523" spans="1:7" x14ac:dyDescent="0.25">
      <c r="A523" s="9"/>
      <c r="B523" s="9"/>
      <c r="C523" s="9"/>
      <c r="D523" s="75"/>
      <c r="E523" s="9"/>
      <c r="F523" s="9"/>
      <c r="G523" s="9"/>
    </row>
    <row r="524" spans="1:7" x14ac:dyDescent="0.25">
      <c r="A524" s="9"/>
      <c r="B524" s="9"/>
      <c r="C524" s="9"/>
      <c r="D524" s="75"/>
      <c r="E524" s="9"/>
      <c r="F524" s="9"/>
      <c r="G524" s="9"/>
    </row>
    <row r="525" spans="1:7" x14ac:dyDescent="0.25">
      <c r="A525" s="9"/>
      <c r="B525" s="9"/>
      <c r="C525" s="9"/>
      <c r="D525" s="75"/>
      <c r="E525" s="9"/>
      <c r="F525" s="9"/>
      <c r="G525" s="9"/>
    </row>
    <row r="526" spans="1:7" x14ac:dyDescent="0.25">
      <c r="A526" s="9"/>
      <c r="B526" s="9"/>
      <c r="C526" s="9"/>
      <c r="D526" s="75"/>
      <c r="E526" s="9"/>
      <c r="F526" s="9"/>
      <c r="G526" s="9"/>
    </row>
    <row r="527" spans="1:7" x14ac:dyDescent="0.25">
      <c r="A527" s="9"/>
      <c r="B527" s="9"/>
      <c r="C527" s="9"/>
      <c r="D527" s="75"/>
      <c r="E527" s="9"/>
      <c r="F527" s="9"/>
      <c r="G527" s="9"/>
    </row>
    <row r="528" spans="1:7" x14ac:dyDescent="0.25">
      <c r="A528" s="9"/>
      <c r="B528" s="9"/>
      <c r="C528" s="9"/>
      <c r="D528" s="75"/>
      <c r="E528" s="9"/>
      <c r="F528" s="9"/>
      <c r="G528" s="9"/>
    </row>
    <row r="529" spans="1:7" x14ac:dyDescent="0.25">
      <c r="A529" s="9"/>
      <c r="B529" s="9"/>
      <c r="C529" s="9"/>
      <c r="D529" s="75"/>
      <c r="E529" s="9"/>
      <c r="F529" s="9"/>
      <c r="G529" s="9"/>
    </row>
    <row r="530" spans="1:7" x14ac:dyDescent="0.25">
      <c r="A530" s="9"/>
      <c r="B530" s="9"/>
      <c r="C530" s="9"/>
      <c r="D530" s="75"/>
      <c r="E530" s="9"/>
      <c r="F530" s="9"/>
      <c r="G530" s="9"/>
    </row>
    <row r="531" spans="1:7" x14ac:dyDescent="0.25">
      <c r="A531" s="9"/>
      <c r="B531" s="9"/>
      <c r="C531" s="9"/>
      <c r="D531" s="75"/>
      <c r="E531" s="9"/>
      <c r="F531" s="9"/>
      <c r="G531" s="9"/>
    </row>
    <row r="532" spans="1:7" x14ac:dyDescent="0.25">
      <c r="A532" s="9"/>
      <c r="B532" s="9"/>
      <c r="C532" s="9"/>
      <c r="D532" s="75"/>
      <c r="E532" s="9"/>
      <c r="F532" s="9"/>
      <c r="G532" s="9"/>
    </row>
    <row r="533" spans="1:7" x14ac:dyDescent="0.25">
      <c r="A533" s="9"/>
      <c r="B533" s="9"/>
      <c r="C533" s="9"/>
      <c r="D533" s="75"/>
      <c r="E533" s="9"/>
      <c r="F533" s="9"/>
      <c r="G533" s="9"/>
    </row>
    <row r="534" spans="1:7" x14ac:dyDescent="0.25">
      <c r="A534" s="9"/>
      <c r="B534" s="9"/>
      <c r="C534" s="9"/>
      <c r="D534" s="75"/>
      <c r="E534" s="9"/>
      <c r="F534" s="9"/>
      <c r="G534" s="9"/>
    </row>
    <row r="535" spans="1:7" x14ac:dyDescent="0.25">
      <c r="A535" s="9"/>
      <c r="B535" s="9"/>
      <c r="C535" s="9"/>
      <c r="D535" s="75"/>
      <c r="E535" s="9"/>
      <c r="F535" s="9"/>
      <c r="G535" s="9"/>
    </row>
    <row r="536" spans="1:7" x14ac:dyDescent="0.25">
      <c r="A536" s="9"/>
      <c r="B536" s="9"/>
      <c r="C536" s="9"/>
      <c r="D536" s="75"/>
      <c r="E536" s="9"/>
      <c r="F536" s="9"/>
      <c r="G536" s="9"/>
    </row>
    <row r="537" spans="1:7" x14ac:dyDescent="0.25">
      <c r="A537" s="9"/>
      <c r="B537" s="9"/>
      <c r="C537" s="9"/>
      <c r="D537" s="75"/>
      <c r="E537" s="9"/>
      <c r="F537" s="9"/>
      <c r="G537" s="9"/>
    </row>
    <row r="538" spans="1:7" x14ac:dyDescent="0.25">
      <c r="A538" s="9"/>
      <c r="B538" s="9"/>
      <c r="C538" s="9"/>
      <c r="D538" s="75"/>
      <c r="E538" s="9"/>
      <c r="F538" s="9"/>
      <c r="G538" s="9"/>
    </row>
    <row r="539" spans="1:7" x14ac:dyDescent="0.25">
      <c r="A539" s="9"/>
      <c r="B539" s="9"/>
      <c r="C539" s="9"/>
      <c r="D539" s="75"/>
      <c r="E539" s="9"/>
      <c r="F539" s="9"/>
      <c r="G539" s="9"/>
    </row>
    <row r="540" spans="1:7" x14ac:dyDescent="0.25">
      <c r="A540" s="9"/>
      <c r="B540" s="9"/>
      <c r="C540" s="9"/>
      <c r="D540" s="75"/>
      <c r="E540" s="9"/>
      <c r="F540" s="9"/>
      <c r="G540" s="9"/>
    </row>
    <row r="541" spans="1:7" x14ac:dyDescent="0.25">
      <c r="A541" s="9"/>
      <c r="B541" s="9"/>
      <c r="C541" s="9"/>
      <c r="D541" s="75"/>
      <c r="E541" s="9"/>
      <c r="F541" s="9"/>
      <c r="G541" s="9"/>
    </row>
    <row r="542" spans="1:7" x14ac:dyDescent="0.25">
      <c r="A542" s="9"/>
      <c r="B542" s="9"/>
      <c r="C542" s="9"/>
      <c r="D542" s="75"/>
      <c r="E542" s="9"/>
      <c r="F542" s="9"/>
      <c r="G542" s="9"/>
    </row>
    <row r="543" spans="1:7" x14ac:dyDescent="0.25">
      <c r="A543" s="9"/>
      <c r="B543" s="9"/>
      <c r="C543" s="9"/>
      <c r="D543" s="75"/>
      <c r="E543" s="9"/>
      <c r="F543" s="9"/>
      <c r="G543" s="9"/>
    </row>
    <row r="544" spans="1:7" x14ac:dyDescent="0.25">
      <c r="A544" s="9"/>
      <c r="B544" s="9"/>
      <c r="C544" s="9"/>
      <c r="D544" s="75"/>
      <c r="E544" s="9"/>
      <c r="F544" s="9"/>
      <c r="G544" s="9"/>
    </row>
    <row r="545" spans="1:7" x14ac:dyDescent="0.25">
      <c r="A545" s="9"/>
      <c r="B545" s="9"/>
      <c r="C545" s="9"/>
      <c r="D545" s="75"/>
      <c r="E545" s="9"/>
      <c r="F545" s="9"/>
      <c r="G545" s="9"/>
    </row>
    <row r="546" spans="1:7" x14ac:dyDescent="0.25">
      <c r="A546" s="9"/>
      <c r="B546" s="9"/>
      <c r="C546" s="9"/>
      <c r="D546" s="75"/>
      <c r="E546" s="9"/>
      <c r="F546" s="9"/>
      <c r="G546" s="9"/>
    </row>
    <row r="547" spans="1:7" x14ac:dyDescent="0.25">
      <c r="A547" s="9"/>
      <c r="B547" s="9"/>
      <c r="C547" s="9"/>
      <c r="D547" s="75"/>
      <c r="E547" s="9"/>
      <c r="F547" s="9"/>
      <c r="G547" s="9"/>
    </row>
    <row r="548" spans="1:7" x14ac:dyDescent="0.25">
      <c r="A548" s="9"/>
      <c r="B548" s="9"/>
      <c r="C548" s="9"/>
      <c r="D548" s="75"/>
      <c r="E548" s="9"/>
      <c r="F548" s="9"/>
      <c r="G548" s="9"/>
    </row>
    <row r="549" spans="1:7" x14ac:dyDescent="0.25">
      <c r="A549" s="9"/>
      <c r="B549" s="9"/>
      <c r="C549" s="9"/>
      <c r="D549" s="75"/>
      <c r="E549" s="9"/>
      <c r="F549" s="9"/>
      <c r="G549" s="9"/>
    </row>
    <row r="550" spans="1:7" x14ac:dyDescent="0.25">
      <c r="A550" s="9"/>
      <c r="B550" s="9"/>
      <c r="C550" s="9"/>
      <c r="D550" s="75"/>
      <c r="E550" s="9"/>
      <c r="F550" s="9"/>
      <c r="G550" s="9"/>
    </row>
    <row r="551" spans="1:7" x14ac:dyDescent="0.25">
      <c r="A551" s="9"/>
      <c r="B551" s="9"/>
      <c r="C551" s="9"/>
      <c r="D551" s="75"/>
      <c r="E551" s="9"/>
      <c r="F551" s="9"/>
      <c r="G551" s="9"/>
    </row>
    <row r="552" spans="1:7" x14ac:dyDescent="0.25">
      <c r="A552" s="9"/>
      <c r="B552" s="9"/>
      <c r="C552" s="9"/>
      <c r="D552" s="75"/>
      <c r="E552" s="9"/>
      <c r="F552" s="9"/>
      <c r="G552" s="9"/>
    </row>
    <row r="553" spans="1:7" x14ac:dyDescent="0.25">
      <c r="A553" s="9"/>
      <c r="B553" s="9"/>
      <c r="C553" s="9"/>
      <c r="D553" s="75"/>
      <c r="E553" s="9"/>
      <c r="F553" s="9"/>
      <c r="G553" s="9"/>
    </row>
    <row r="554" spans="1:7" x14ac:dyDescent="0.25">
      <c r="A554" s="9"/>
      <c r="B554" s="9"/>
      <c r="C554" s="9"/>
      <c r="D554" s="75"/>
      <c r="E554" s="9"/>
      <c r="F554" s="9"/>
      <c r="G554" s="9"/>
    </row>
    <row r="555" spans="1:7" x14ac:dyDescent="0.25">
      <c r="A555" s="9"/>
      <c r="B555" s="9"/>
      <c r="C555" s="9"/>
      <c r="D555" s="75"/>
      <c r="E555" s="9"/>
      <c r="F555" s="9"/>
      <c r="G555" s="9"/>
    </row>
    <row r="556" spans="1:7" x14ac:dyDescent="0.25">
      <c r="A556" s="9"/>
      <c r="B556" s="9"/>
      <c r="C556" s="9"/>
      <c r="D556" s="75"/>
      <c r="E556" s="9"/>
      <c r="F556" s="9"/>
      <c r="G556" s="9"/>
    </row>
    <row r="557" spans="1:7" x14ac:dyDescent="0.25">
      <c r="A557" s="9"/>
      <c r="B557" s="9"/>
      <c r="C557" s="9"/>
      <c r="D557" s="75"/>
      <c r="E557" s="9"/>
      <c r="F557" s="9"/>
      <c r="G557" s="9"/>
    </row>
    <row r="558" spans="1:7" x14ac:dyDescent="0.25">
      <c r="A558" s="9"/>
      <c r="B558" s="9"/>
      <c r="C558" s="9"/>
      <c r="D558" s="75"/>
      <c r="E558" s="9"/>
      <c r="F558" s="9"/>
      <c r="G558" s="9"/>
    </row>
    <row r="559" spans="1:7" x14ac:dyDescent="0.25">
      <c r="A559" s="9"/>
      <c r="B559" s="9"/>
      <c r="C559" s="9"/>
      <c r="D559" s="75"/>
      <c r="E559" s="9"/>
      <c r="F559" s="9"/>
      <c r="G559" s="9"/>
    </row>
    <row r="560" spans="1:7" x14ac:dyDescent="0.25">
      <c r="A560" s="9"/>
      <c r="B560" s="9"/>
      <c r="C560" s="9"/>
      <c r="D560" s="75"/>
      <c r="E560" s="9"/>
      <c r="F560" s="9"/>
      <c r="G560" s="9"/>
    </row>
    <row r="561" spans="1:7" x14ac:dyDescent="0.25">
      <c r="A561" s="9"/>
      <c r="B561" s="9"/>
      <c r="C561" s="9"/>
      <c r="D561" s="75"/>
      <c r="E561" s="9"/>
      <c r="F561" s="9"/>
      <c r="G561" s="9"/>
    </row>
    <row r="562" spans="1:7" x14ac:dyDescent="0.25">
      <c r="A562" s="9"/>
      <c r="B562" s="9"/>
      <c r="C562" s="9"/>
      <c r="D562" s="75"/>
      <c r="E562" s="9"/>
      <c r="F562" s="9"/>
      <c r="G562" s="9"/>
    </row>
    <row r="563" spans="1:7" x14ac:dyDescent="0.25">
      <c r="A563" s="9"/>
      <c r="B563" s="9"/>
      <c r="C563" s="9"/>
      <c r="D563" s="75"/>
      <c r="E563" s="9"/>
      <c r="F563" s="9"/>
      <c r="G563" s="9"/>
    </row>
    <row r="564" spans="1:7" x14ac:dyDescent="0.25">
      <c r="A564" s="9"/>
      <c r="B564" s="9"/>
      <c r="C564" s="9"/>
      <c r="D564" s="75"/>
      <c r="E564" s="9"/>
      <c r="F564" s="9"/>
      <c r="G564" s="9"/>
    </row>
    <row r="565" spans="1:7" x14ac:dyDescent="0.25">
      <c r="A565" s="9"/>
      <c r="B565" s="9"/>
      <c r="C565" s="9"/>
      <c r="D565" s="75"/>
      <c r="E565" s="9"/>
      <c r="F565" s="9"/>
      <c r="G565" s="9"/>
    </row>
    <row r="566" spans="1:7" x14ac:dyDescent="0.25">
      <c r="A566" s="9"/>
      <c r="B566" s="9"/>
      <c r="C566" s="9"/>
      <c r="D566" s="75"/>
      <c r="E566" s="9"/>
      <c r="F566" s="9"/>
      <c r="G566" s="9"/>
    </row>
    <row r="567" spans="1:7" x14ac:dyDescent="0.25">
      <c r="A567" s="9"/>
      <c r="B567" s="9"/>
      <c r="C567" s="9"/>
      <c r="D567" s="75"/>
      <c r="E567" s="9"/>
      <c r="F567" s="9"/>
      <c r="G567" s="9"/>
    </row>
    <row r="568" spans="1:7" x14ac:dyDescent="0.25">
      <c r="A568" s="9"/>
      <c r="B568" s="9"/>
      <c r="C568" s="9"/>
      <c r="D568" s="75"/>
      <c r="E568" s="9"/>
      <c r="F568" s="9"/>
      <c r="G568" s="9"/>
    </row>
    <row r="569" spans="1:7" x14ac:dyDescent="0.25">
      <c r="A569" s="9"/>
      <c r="B569" s="9"/>
      <c r="C569" s="9"/>
      <c r="D569" s="75"/>
      <c r="E569" s="9"/>
      <c r="F569" s="9"/>
      <c r="G569" s="9"/>
    </row>
    <row r="570" spans="1:7" x14ac:dyDescent="0.25">
      <c r="A570" s="9"/>
      <c r="B570" s="9"/>
      <c r="C570" s="9"/>
      <c r="D570" s="75"/>
      <c r="E570" s="9"/>
      <c r="F570" s="9"/>
      <c r="G570" s="9"/>
    </row>
    <row r="571" spans="1:7" x14ac:dyDescent="0.25">
      <c r="A571" s="9"/>
      <c r="B571" s="9"/>
      <c r="C571" s="9"/>
      <c r="D571" s="75"/>
      <c r="E571" s="9"/>
      <c r="F571" s="9"/>
      <c r="G571" s="9"/>
    </row>
    <row r="572" spans="1:7" x14ac:dyDescent="0.25">
      <c r="A572" s="9"/>
      <c r="B572" s="9"/>
      <c r="C572" s="9"/>
      <c r="D572" s="75"/>
      <c r="E572" s="9"/>
      <c r="F572" s="9"/>
      <c r="G572" s="9"/>
    </row>
    <row r="573" spans="1:7" x14ac:dyDescent="0.25">
      <c r="A573" s="9"/>
      <c r="B573" s="9"/>
      <c r="C573" s="9"/>
      <c r="D573" s="75"/>
      <c r="E573" s="9"/>
      <c r="F573" s="9"/>
      <c r="G573" s="9"/>
    </row>
    <row r="574" spans="1:7" x14ac:dyDescent="0.25">
      <c r="A574" s="9"/>
      <c r="B574" s="9"/>
      <c r="C574" s="9"/>
      <c r="D574" s="75"/>
      <c r="E574" s="9"/>
      <c r="F574" s="9"/>
      <c r="G574" s="9"/>
    </row>
    <row r="575" spans="1:7" x14ac:dyDescent="0.25">
      <c r="A575" s="9"/>
      <c r="B575" s="9"/>
      <c r="C575" s="9"/>
      <c r="D575" s="75"/>
      <c r="E575" s="9"/>
      <c r="F575" s="9"/>
      <c r="G575" s="9"/>
    </row>
    <row r="576" spans="1:7" x14ac:dyDescent="0.25">
      <c r="A576" s="9"/>
      <c r="B576" s="9"/>
      <c r="C576" s="9"/>
      <c r="D576" s="75"/>
      <c r="E576" s="9"/>
      <c r="F576" s="9"/>
      <c r="G576" s="9"/>
    </row>
    <row r="577" spans="1:7" x14ac:dyDescent="0.25">
      <c r="A577" s="9"/>
      <c r="B577" s="9"/>
      <c r="C577" s="9"/>
      <c r="D577" s="75"/>
      <c r="E577" s="9"/>
      <c r="F577" s="9"/>
      <c r="G577" s="9"/>
    </row>
    <row r="578" spans="1:7" x14ac:dyDescent="0.25">
      <c r="A578" s="9"/>
      <c r="B578" s="9"/>
      <c r="C578" s="9"/>
      <c r="D578" s="75"/>
      <c r="E578" s="9"/>
      <c r="F578" s="9"/>
      <c r="G578" s="9"/>
    </row>
    <row r="579" spans="1:7" x14ac:dyDescent="0.25">
      <c r="A579" s="9"/>
      <c r="B579" s="9"/>
      <c r="C579" s="9"/>
      <c r="D579" s="75"/>
      <c r="E579" s="9"/>
      <c r="F579" s="9"/>
      <c r="G579" s="9"/>
    </row>
    <row r="580" spans="1:7" x14ac:dyDescent="0.25">
      <c r="A580" s="9"/>
      <c r="B580" s="9"/>
      <c r="C580" s="9"/>
      <c r="D580" s="75"/>
      <c r="E580" s="9"/>
      <c r="F580" s="9"/>
      <c r="G580" s="9"/>
    </row>
    <row r="581" spans="1:7" x14ac:dyDescent="0.25">
      <c r="A581" s="9"/>
      <c r="B581" s="9"/>
      <c r="C581" s="9"/>
      <c r="D581" s="75"/>
      <c r="E581" s="9"/>
      <c r="F581" s="9"/>
      <c r="G581" s="9"/>
    </row>
    <row r="582" spans="1:7" x14ac:dyDescent="0.25">
      <c r="A582" s="9"/>
      <c r="B582" s="9"/>
      <c r="C582" s="9"/>
      <c r="D582" s="75"/>
      <c r="E582" s="9"/>
      <c r="F582" s="9"/>
      <c r="G582" s="9"/>
    </row>
    <row r="583" spans="1:7" x14ac:dyDescent="0.25">
      <c r="A583" s="9"/>
      <c r="B583" s="9"/>
      <c r="C583" s="9"/>
      <c r="D583" s="75"/>
      <c r="E583" s="9"/>
      <c r="F583" s="9"/>
      <c r="G583" s="9"/>
    </row>
    <row r="584" spans="1:7" x14ac:dyDescent="0.25">
      <c r="A584" s="9"/>
      <c r="B584" s="9"/>
      <c r="C584" s="9"/>
      <c r="D584" s="75"/>
      <c r="E584" s="9"/>
      <c r="F584" s="9"/>
      <c r="G584" s="9"/>
    </row>
    <row r="585" spans="1:7" x14ac:dyDescent="0.25">
      <c r="A585" s="9"/>
      <c r="B585" s="9"/>
      <c r="C585" s="9"/>
      <c r="D585" s="75"/>
      <c r="E585" s="9"/>
      <c r="F585" s="9"/>
      <c r="G585" s="9"/>
    </row>
    <row r="586" spans="1:7" x14ac:dyDescent="0.25">
      <c r="A586" s="9"/>
      <c r="B586" s="9"/>
      <c r="C586" s="9"/>
      <c r="D586" s="75"/>
      <c r="E586" s="9"/>
      <c r="F586" s="9"/>
      <c r="G586" s="9"/>
    </row>
    <row r="587" spans="1:7" x14ac:dyDescent="0.25">
      <c r="A587" s="9"/>
      <c r="B587" s="9"/>
      <c r="C587" s="9"/>
      <c r="D587" s="75"/>
      <c r="E587" s="9"/>
      <c r="F587" s="9"/>
      <c r="G587" s="9"/>
    </row>
    <row r="588" spans="1:7" x14ac:dyDescent="0.25">
      <c r="A588" s="9"/>
      <c r="B588" s="9"/>
      <c r="C588" s="9"/>
      <c r="D588" s="75"/>
      <c r="E588" s="9"/>
      <c r="F588" s="9"/>
      <c r="G588" s="9"/>
    </row>
    <row r="589" spans="1:7" x14ac:dyDescent="0.25">
      <c r="A589" s="9"/>
      <c r="B589" s="9"/>
      <c r="C589" s="9"/>
      <c r="D589" s="75"/>
      <c r="E589" s="9"/>
      <c r="F589" s="9"/>
      <c r="G589" s="9"/>
    </row>
    <row r="590" spans="1:7" x14ac:dyDescent="0.25">
      <c r="A590" s="9"/>
      <c r="B590" s="9"/>
      <c r="C590" s="9"/>
      <c r="D590" s="75"/>
      <c r="E590" s="9"/>
      <c r="F590" s="9"/>
      <c r="G590" s="9"/>
    </row>
    <row r="591" spans="1:7" x14ac:dyDescent="0.25">
      <c r="A591" s="9"/>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topLeftCell="BO25" zoomScaleNormal="100" zoomScalePageLayoutView="90" workbookViewId="0">
      <selection activeCell="B5" sqref="B5"/>
    </sheetView>
  </sheetViews>
  <sheetFormatPr baseColWidth="10" defaultColWidth="10" defaultRowHeight="12.75" x14ac:dyDescent="0.2"/>
  <cols>
    <col min="1" max="1" width="78.28515625" style="34" bestFit="1" customWidth="1"/>
    <col min="2" max="2" width="76.42578125" style="35" customWidth="1"/>
    <col min="3" max="3" width="16.28515625" style="225" bestFit="1" customWidth="1"/>
    <col min="4" max="4" width="4.42578125" style="31" customWidth="1"/>
    <col min="5" max="5" width="13.42578125" style="15" bestFit="1" customWidth="1"/>
    <col min="6" max="6" width="15.42578125" style="15" customWidth="1"/>
    <col min="7" max="7" width="30" style="15" customWidth="1"/>
    <col min="8" max="8" width="31.42578125" style="15" bestFit="1" customWidth="1"/>
    <col min="9" max="9" width="18.42578125" style="15" customWidth="1"/>
    <col min="10" max="10" width="14.7109375" style="15" customWidth="1"/>
    <col min="11" max="11" width="17.7109375" style="15" customWidth="1"/>
    <col min="12" max="12" width="17" style="15" customWidth="1"/>
    <col min="13" max="13" width="15.42578125" style="15" customWidth="1"/>
    <col min="14" max="14" width="14.28515625" style="15" customWidth="1"/>
    <col min="15" max="15" width="15.28515625" style="15" customWidth="1"/>
    <col min="16" max="16" width="10.42578125" style="15" customWidth="1"/>
    <col min="17" max="17" width="17.7109375" style="15" customWidth="1"/>
    <col min="18" max="20" width="10" style="15"/>
    <col min="21" max="22" width="20.28515625" style="15" customWidth="1"/>
    <col min="23" max="23" width="10" style="15"/>
    <col min="24" max="26" width="13.42578125" style="15" customWidth="1"/>
    <col min="27" max="27" width="15.7109375" style="15" customWidth="1"/>
    <col min="28" max="29" width="13.42578125" style="15" customWidth="1"/>
    <col min="30" max="30" width="14.7109375" style="15" customWidth="1"/>
    <col min="31" max="31" width="13.42578125" style="15" customWidth="1"/>
    <col min="32" max="32" width="16.28515625" style="15" customWidth="1"/>
    <col min="33" max="33" width="17" style="15" customWidth="1"/>
    <col min="34" max="34" width="13.42578125" style="15" customWidth="1"/>
    <col min="35" max="35" width="28.42578125" style="15" customWidth="1"/>
    <col min="36" max="36" width="13.42578125" style="15" customWidth="1"/>
    <col min="37" max="37" width="18.28515625" style="15" customWidth="1"/>
    <col min="38" max="39" width="10" style="15"/>
    <col min="40" max="40" width="11.42578125" style="15" customWidth="1"/>
    <col min="41" max="41" width="7.28515625" style="31" customWidth="1"/>
    <col min="42" max="42" width="28.7109375" style="15" bestFit="1" customWidth="1"/>
    <col min="43" max="43" width="6.42578125" style="31" customWidth="1"/>
    <col min="44" max="44" width="29.28515625" style="15" customWidth="1"/>
    <col min="45" max="45" width="29.42578125" style="15" bestFit="1" customWidth="1"/>
    <col min="46" max="46" width="28.28515625" style="15" customWidth="1"/>
    <col min="47" max="47" width="20.28515625" style="15" customWidth="1"/>
    <col min="48" max="48" width="20.28515625" style="66" customWidth="1"/>
    <col min="49" max="49" width="28.42578125" style="15" bestFit="1" customWidth="1"/>
    <col min="50" max="50" width="18.7109375" style="66" customWidth="1"/>
    <col min="51" max="51" width="28.42578125" style="15" customWidth="1"/>
    <col min="52" max="52" width="5.28515625" style="31" customWidth="1"/>
    <col min="53" max="53" width="12.7109375" style="15" customWidth="1"/>
    <col min="54" max="54" width="22.42578125" style="15" bestFit="1" customWidth="1"/>
    <col min="55" max="55" width="18.7109375" style="15" customWidth="1"/>
    <col min="56" max="56" width="22.7109375" style="15" customWidth="1"/>
    <col min="57" max="57" width="18.28515625" style="15" bestFit="1" customWidth="1"/>
    <col min="58" max="58" width="30.28515625" style="15" customWidth="1"/>
    <col min="59" max="60" width="22.42578125" style="15" bestFit="1" customWidth="1"/>
    <col min="61" max="61" width="10" style="77"/>
    <col min="62" max="62" width="73.5703125" style="15" customWidth="1"/>
    <col min="63" max="63" width="6.28515625" style="76" customWidth="1"/>
    <col min="64" max="64" width="33.5703125" style="15" customWidth="1"/>
    <col min="65" max="65" width="8" style="31" customWidth="1"/>
    <col min="66" max="66" width="25.5703125" style="15" customWidth="1"/>
    <col min="67" max="68" width="14.7109375" style="15" customWidth="1"/>
    <col min="69" max="71" width="10" style="15"/>
    <col min="72" max="72" width="22.7109375" style="15" customWidth="1"/>
    <col min="73" max="73" width="21.28515625" style="15" customWidth="1"/>
    <col min="74" max="74" width="32" style="15" customWidth="1"/>
    <col min="75" max="76" width="25.7109375" style="15" customWidth="1"/>
    <col min="77" max="16384" width="10" style="15"/>
  </cols>
  <sheetData>
    <row r="1" spans="1:76" s="13" customFormat="1" ht="13.5" customHeight="1" x14ac:dyDescent="0.2">
      <c r="A1" s="468" t="s">
        <v>3</v>
      </c>
      <c r="B1" s="468" t="s">
        <v>313</v>
      </c>
      <c r="C1" s="466" t="s">
        <v>1318</v>
      </c>
      <c r="D1" s="30"/>
      <c r="E1" s="13" t="s">
        <v>309</v>
      </c>
      <c r="F1" s="69" t="s">
        <v>1</v>
      </c>
      <c r="G1" s="10" t="s">
        <v>13</v>
      </c>
      <c r="H1" s="11" t="s">
        <v>14</v>
      </c>
      <c r="I1" s="10" t="s">
        <v>15</v>
      </c>
      <c r="J1" s="10" t="s">
        <v>16</v>
      </c>
      <c r="K1" s="10" t="s">
        <v>17</v>
      </c>
      <c r="L1" s="10" t="s">
        <v>18</v>
      </c>
      <c r="M1" s="10" t="s">
        <v>19</v>
      </c>
      <c r="N1" s="10" t="s">
        <v>20</v>
      </c>
      <c r="O1" s="10" t="s">
        <v>21</v>
      </c>
      <c r="P1" s="10" t="s">
        <v>22</v>
      </c>
      <c r="Q1" s="10" t="s">
        <v>23</v>
      </c>
      <c r="R1" s="10" t="s">
        <v>24</v>
      </c>
      <c r="S1" s="10" t="s">
        <v>25</v>
      </c>
      <c r="T1" s="10" t="s">
        <v>26</v>
      </c>
      <c r="U1" s="10" t="s">
        <v>27</v>
      </c>
      <c r="V1" s="10" t="s">
        <v>28</v>
      </c>
      <c r="W1" s="10" t="s">
        <v>29</v>
      </c>
      <c r="X1" s="10" t="s">
        <v>30</v>
      </c>
      <c r="Y1" s="10" t="s">
        <v>31</v>
      </c>
      <c r="Z1" s="10" t="s">
        <v>310</v>
      </c>
      <c r="AA1" s="12" t="s">
        <v>32</v>
      </c>
      <c r="AB1" s="10" t="s">
        <v>33</v>
      </c>
      <c r="AC1" s="10" t="s">
        <v>34</v>
      </c>
      <c r="AD1" s="10" t="s">
        <v>35</v>
      </c>
      <c r="AE1" s="10" t="s">
        <v>36</v>
      </c>
      <c r="AF1" s="10" t="s">
        <v>37</v>
      </c>
      <c r="AG1" s="10" t="s">
        <v>38</v>
      </c>
      <c r="AH1" s="10" t="s">
        <v>311</v>
      </c>
      <c r="AI1" s="10" t="s">
        <v>39</v>
      </c>
      <c r="AJ1" s="10" t="s">
        <v>40</v>
      </c>
      <c r="AK1" s="10" t="s">
        <v>41</v>
      </c>
      <c r="AL1" s="10" t="s">
        <v>42</v>
      </c>
      <c r="AM1" s="13" t="s">
        <v>43</v>
      </c>
      <c r="AN1" s="10" t="s">
        <v>44</v>
      </c>
      <c r="AO1" s="30"/>
      <c r="AP1" s="13" t="s">
        <v>314</v>
      </c>
      <c r="AQ1" s="30"/>
      <c r="AR1" s="12" t="s">
        <v>325</v>
      </c>
      <c r="AS1" s="12" t="s">
        <v>1084</v>
      </c>
      <c r="AT1" s="13" t="s">
        <v>10</v>
      </c>
      <c r="AU1" s="13" t="s">
        <v>5</v>
      </c>
      <c r="AV1" s="69" t="s">
        <v>1083</v>
      </c>
      <c r="AW1" s="13" t="s">
        <v>6</v>
      </c>
      <c r="AX1" s="69" t="s">
        <v>1083</v>
      </c>
      <c r="AZ1" s="30"/>
      <c r="BI1" s="76"/>
      <c r="BJ1" s="13" t="s">
        <v>1105</v>
      </c>
      <c r="BK1" s="76"/>
      <c r="BL1" s="81" t="s">
        <v>1271</v>
      </c>
      <c r="BM1" s="30"/>
      <c r="BN1" s="81" t="s">
        <v>1280</v>
      </c>
      <c r="BP1" s="13" t="s">
        <v>1308</v>
      </c>
      <c r="BQ1" s="13" t="s">
        <v>1309</v>
      </c>
    </row>
    <row r="2" spans="1:76" ht="13.5" customHeight="1" x14ac:dyDescent="0.2">
      <c r="A2" s="467" t="s">
        <v>1746</v>
      </c>
      <c r="B2" s="467" t="s">
        <v>1747</v>
      </c>
      <c r="C2" s="224" t="s">
        <v>1319</v>
      </c>
      <c r="F2" s="465" t="s">
        <v>14</v>
      </c>
      <c r="G2" s="14" t="s">
        <v>45</v>
      </c>
      <c r="H2" s="15" t="s">
        <v>46</v>
      </c>
      <c r="I2" s="14" t="s">
        <v>47</v>
      </c>
      <c r="J2" s="14" t="s">
        <v>48</v>
      </c>
      <c r="K2" s="14" t="s">
        <v>49</v>
      </c>
      <c r="L2" s="14" t="s">
        <v>50</v>
      </c>
      <c r="M2" s="14" t="s">
        <v>51</v>
      </c>
      <c r="N2" s="14" t="s">
        <v>52</v>
      </c>
      <c r="O2" s="14" t="s">
        <v>53</v>
      </c>
      <c r="P2" s="14" t="s">
        <v>54</v>
      </c>
      <c r="Q2" s="14" t="s">
        <v>55</v>
      </c>
      <c r="R2" s="14" t="s">
        <v>56</v>
      </c>
      <c r="S2" s="14" t="s">
        <v>57</v>
      </c>
      <c r="T2" s="14" t="s">
        <v>58</v>
      </c>
      <c r="U2" s="14" t="s">
        <v>59</v>
      </c>
      <c r="V2" s="14" t="s">
        <v>60</v>
      </c>
      <c r="W2" s="15" t="s">
        <v>61</v>
      </c>
      <c r="X2" s="15" t="s">
        <v>62</v>
      </c>
      <c r="Y2" s="14" t="s">
        <v>63</v>
      </c>
      <c r="Z2" s="14" t="s">
        <v>64</v>
      </c>
      <c r="AA2" s="14" t="s">
        <v>65</v>
      </c>
      <c r="AB2" s="14" t="s">
        <v>66</v>
      </c>
      <c r="AC2" s="14" t="s">
        <v>67</v>
      </c>
      <c r="AD2" s="14" t="s">
        <v>68</v>
      </c>
      <c r="AE2" s="14" t="s">
        <v>69</v>
      </c>
      <c r="AF2" s="14" t="s">
        <v>70</v>
      </c>
      <c r="AG2" s="14" t="s">
        <v>71</v>
      </c>
      <c r="AH2" s="14" t="s">
        <v>72</v>
      </c>
      <c r="AI2" s="14" t="s">
        <v>73</v>
      </c>
      <c r="AJ2" s="14" t="s">
        <v>74</v>
      </c>
      <c r="AK2" s="14" t="s">
        <v>75</v>
      </c>
      <c r="AL2" s="14" t="s">
        <v>76</v>
      </c>
      <c r="AM2" s="15" t="s">
        <v>77</v>
      </c>
      <c r="AN2" s="15" t="s">
        <v>78</v>
      </c>
      <c r="AP2" s="16" t="s">
        <v>316</v>
      </c>
      <c r="AQ2" s="36"/>
      <c r="AR2" s="38" t="s">
        <v>1270</v>
      </c>
      <c r="AS2" s="94">
        <v>0.01</v>
      </c>
      <c r="AT2" s="61" t="s">
        <v>1305</v>
      </c>
      <c r="AU2" s="15" t="s">
        <v>1617</v>
      </c>
      <c r="AV2" s="66">
        <v>1</v>
      </c>
      <c r="AW2" s="15" t="s">
        <v>1506</v>
      </c>
      <c r="AX2" s="66">
        <v>1</v>
      </c>
      <c r="BA2" s="45" t="s">
        <v>4</v>
      </c>
      <c r="BB2" s="46" t="s">
        <v>4</v>
      </c>
      <c r="BC2" s="46" t="s">
        <v>4</v>
      </c>
      <c r="BD2" s="634" t="s">
        <v>6</v>
      </c>
      <c r="BE2" s="634"/>
      <c r="BF2" s="634"/>
      <c r="BG2" s="634"/>
      <c r="BH2" s="635"/>
      <c r="BJ2" s="78" t="s">
        <v>1106</v>
      </c>
      <c r="BL2" s="176" t="s">
        <v>1272</v>
      </c>
      <c r="BN2" s="50" t="s">
        <v>630</v>
      </c>
    </row>
    <row r="3" spans="1:76" ht="13.5" customHeight="1" x14ac:dyDescent="0.2">
      <c r="A3" s="467" t="s">
        <v>1745</v>
      </c>
      <c r="B3" s="467" t="s">
        <v>1554</v>
      </c>
      <c r="C3" s="224" t="s">
        <v>1320</v>
      </c>
      <c r="F3" s="465" t="s">
        <v>15</v>
      </c>
      <c r="G3" s="14" t="s">
        <v>79</v>
      </c>
      <c r="H3" s="15" t="s">
        <v>1716</v>
      </c>
      <c r="I3" s="14" t="s">
        <v>80</v>
      </c>
      <c r="J3" s="14" t="s">
        <v>81</v>
      </c>
      <c r="K3" s="14" t="s">
        <v>82</v>
      </c>
      <c r="L3" s="14" t="s">
        <v>83</v>
      </c>
      <c r="M3" s="14" t="s">
        <v>84</v>
      </c>
      <c r="N3" s="14" t="s">
        <v>85</v>
      </c>
      <c r="O3" s="14" t="s">
        <v>86</v>
      </c>
      <c r="P3" s="14" t="s">
        <v>87</v>
      </c>
      <c r="Q3" s="14" t="s">
        <v>88</v>
      </c>
      <c r="R3" s="14" t="s">
        <v>89</v>
      </c>
      <c r="S3" s="14" t="s">
        <v>90</v>
      </c>
      <c r="T3" s="14" t="s">
        <v>91</v>
      </c>
      <c r="U3" s="14" t="s">
        <v>92</v>
      </c>
      <c r="V3" s="14" t="s">
        <v>93</v>
      </c>
      <c r="W3" s="367" t="s">
        <v>1706</v>
      </c>
      <c r="X3" s="368" t="s">
        <v>1707</v>
      </c>
      <c r="Y3" s="14" t="s">
        <v>94</v>
      </c>
      <c r="Z3" s="14" t="s">
        <v>95</v>
      </c>
      <c r="AA3" s="14" t="s">
        <v>96</v>
      </c>
      <c r="AB3" s="14" t="s">
        <v>97</v>
      </c>
      <c r="AC3" s="14" t="s">
        <v>98</v>
      </c>
      <c r="AD3" s="14" t="s">
        <v>99</v>
      </c>
      <c r="AE3" s="14" t="s">
        <v>100</v>
      </c>
      <c r="AF3" s="14" t="s">
        <v>101</v>
      </c>
      <c r="AG3" s="14" t="s">
        <v>102</v>
      </c>
      <c r="AH3" s="14" t="s">
        <v>103</v>
      </c>
      <c r="AI3" s="14" t="s">
        <v>104</v>
      </c>
      <c r="AJ3" s="14" t="s">
        <v>105</v>
      </c>
      <c r="AK3" s="14" t="s">
        <v>106</v>
      </c>
      <c r="AL3" s="14" t="s">
        <v>80</v>
      </c>
      <c r="AM3" s="368" t="s">
        <v>1708</v>
      </c>
      <c r="AN3" s="368" t="s">
        <v>1709</v>
      </c>
      <c r="AP3" s="16" t="s">
        <v>317</v>
      </c>
      <c r="AQ3" s="36"/>
      <c r="AR3" s="38" t="s">
        <v>1269</v>
      </c>
      <c r="AS3" s="94">
        <v>0.5</v>
      </c>
      <c r="AT3" s="92" t="s">
        <v>1306</v>
      </c>
      <c r="AU3" s="15" t="s">
        <v>1099</v>
      </c>
      <c r="AV3" s="66">
        <v>2</v>
      </c>
      <c r="AW3" s="15" t="s">
        <v>1096</v>
      </c>
      <c r="AX3" s="66">
        <v>2</v>
      </c>
      <c r="BA3" s="48" t="s">
        <v>4</v>
      </c>
      <c r="BB3" s="49" t="s">
        <v>4</v>
      </c>
      <c r="BC3" s="49" t="s">
        <v>4</v>
      </c>
      <c r="BD3" s="63" t="s">
        <v>1506</v>
      </c>
      <c r="BE3" s="42" t="s">
        <v>1096</v>
      </c>
      <c r="BF3" s="42" t="s">
        <v>1098</v>
      </c>
      <c r="BG3" s="63" t="s">
        <v>1507</v>
      </c>
      <c r="BH3" s="64" t="s">
        <v>1508</v>
      </c>
      <c r="BJ3" s="79" t="s">
        <v>1107</v>
      </c>
      <c r="BL3" s="176" t="s">
        <v>1741</v>
      </c>
      <c r="BN3" s="50" t="s">
        <v>637</v>
      </c>
    </row>
    <row r="4" spans="1:76" ht="13.5" customHeight="1" x14ac:dyDescent="0.2">
      <c r="A4" s="467" t="s">
        <v>1748</v>
      </c>
      <c r="B4" s="467" t="s">
        <v>1749</v>
      </c>
      <c r="C4" s="224" t="s">
        <v>1321</v>
      </c>
      <c r="F4" s="465" t="s">
        <v>16</v>
      </c>
      <c r="G4" s="14" t="s">
        <v>107</v>
      </c>
      <c r="H4" s="15" t="s">
        <v>108</v>
      </c>
      <c r="I4" s="14" t="s">
        <v>109</v>
      </c>
      <c r="J4" s="14" t="s">
        <v>110</v>
      </c>
      <c r="K4" s="14" t="s">
        <v>111</v>
      </c>
      <c r="L4" s="14" t="s">
        <v>112</v>
      </c>
      <c r="M4" s="14" t="s">
        <v>113</v>
      </c>
      <c r="N4" s="14" t="s">
        <v>114</v>
      </c>
      <c r="O4" s="14" t="s">
        <v>115</v>
      </c>
      <c r="P4" s="14" t="s">
        <v>116</v>
      </c>
      <c r="Q4" s="14" t="s">
        <v>117</v>
      </c>
      <c r="R4" s="14" t="s">
        <v>118</v>
      </c>
      <c r="S4" s="14" t="s">
        <v>119</v>
      </c>
      <c r="T4" s="14" t="s">
        <v>120</v>
      </c>
      <c r="U4" s="14" t="s">
        <v>121</v>
      </c>
      <c r="V4" s="14" t="s">
        <v>122</v>
      </c>
      <c r="Y4" s="14" t="s">
        <v>123</v>
      </c>
      <c r="Z4" s="14" t="s">
        <v>124</v>
      </c>
      <c r="AA4" s="14" t="s">
        <v>125</v>
      </c>
      <c r="AB4" s="14" t="s">
        <v>126</v>
      </c>
      <c r="AC4" s="14" t="s">
        <v>127</v>
      </c>
      <c r="AD4" s="14" t="s">
        <v>128</v>
      </c>
      <c r="AE4" s="14" t="s">
        <v>129</v>
      </c>
      <c r="AF4" s="14" t="s">
        <v>130</v>
      </c>
      <c r="AG4" s="14" t="s">
        <v>131</v>
      </c>
      <c r="AI4" s="14" t="s">
        <v>132</v>
      </c>
      <c r="AJ4" s="14" t="s">
        <v>125</v>
      </c>
      <c r="AK4" s="14" t="s">
        <v>133</v>
      </c>
      <c r="AL4" s="14" t="s">
        <v>134</v>
      </c>
      <c r="AP4" s="16" t="s">
        <v>45</v>
      </c>
      <c r="AQ4" s="36"/>
      <c r="AR4" s="38" t="s">
        <v>326</v>
      </c>
      <c r="AS4" s="94">
        <v>0.75</v>
      </c>
      <c r="AT4" s="61" t="s">
        <v>1307</v>
      </c>
      <c r="AU4" s="15" t="s">
        <v>1616</v>
      </c>
      <c r="AV4" s="66">
        <v>3</v>
      </c>
      <c r="AW4" s="15" t="s">
        <v>1098</v>
      </c>
      <c r="AX4" s="66">
        <v>3</v>
      </c>
      <c r="BA4" s="48" t="s">
        <v>4</v>
      </c>
      <c r="BB4" s="49" t="s">
        <v>4</v>
      </c>
      <c r="BC4" s="49" t="s">
        <v>4</v>
      </c>
      <c r="BD4" s="42">
        <v>1</v>
      </c>
      <c r="BE4" s="42">
        <v>2</v>
      </c>
      <c r="BF4" s="42">
        <v>3</v>
      </c>
      <c r="BG4" s="42">
        <v>4</v>
      </c>
      <c r="BH4" s="43">
        <v>5</v>
      </c>
      <c r="BJ4" s="79" t="s">
        <v>1108</v>
      </c>
      <c r="BL4" s="177" t="s">
        <v>1542</v>
      </c>
      <c r="BN4" s="50" t="s">
        <v>644</v>
      </c>
    </row>
    <row r="5" spans="1:76" ht="13.5" customHeight="1" x14ac:dyDescent="0.2">
      <c r="A5" s="467" t="s">
        <v>45</v>
      </c>
      <c r="B5" s="467" t="s">
        <v>1750</v>
      </c>
      <c r="C5" s="224" t="s">
        <v>1322</v>
      </c>
      <c r="F5" s="465" t="s">
        <v>17</v>
      </c>
      <c r="G5" s="14" t="s">
        <v>135</v>
      </c>
      <c r="H5" s="15" t="s">
        <v>136</v>
      </c>
      <c r="I5" s="14" t="s">
        <v>137</v>
      </c>
      <c r="J5" s="14" t="s">
        <v>138</v>
      </c>
      <c r="K5" s="14" t="s">
        <v>139</v>
      </c>
      <c r="L5" s="14" t="s">
        <v>140</v>
      </c>
      <c r="M5" s="14" t="s">
        <v>141</v>
      </c>
      <c r="N5" s="14" t="s">
        <v>142</v>
      </c>
      <c r="O5" s="14" t="s">
        <v>143</v>
      </c>
      <c r="P5" s="14" t="s">
        <v>144</v>
      </c>
      <c r="Q5" s="14" t="s">
        <v>145</v>
      </c>
      <c r="R5" s="14" t="s">
        <v>146</v>
      </c>
      <c r="S5" s="14" t="s">
        <v>147</v>
      </c>
      <c r="T5" s="14" t="s">
        <v>148</v>
      </c>
      <c r="U5" s="14" t="s">
        <v>149</v>
      </c>
      <c r="V5" s="14" t="s">
        <v>150</v>
      </c>
      <c r="Y5" s="14" t="s">
        <v>151</v>
      </c>
      <c r="Z5" s="14" t="s">
        <v>152</v>
      </c>
      <c r="AA5" s="14" t="s">
        <v>153</v>
      </c>
      <c r="AB5" s="14" t="s">
        <v>154</v>
      </c>
      <c r="AC5" s="14" t="s">
        <v>155</v>
      </c>
      <c r="AD5" s="14" t="s">
        <v>156</v>
      </c>
      <c r="AE5" s="14" t="s">
        <v>157</v>
      </c>
      <c r="AF5" s="14" t="s">
        <v>158</v>
      </c>
      <c r="AG5" s="14" t="s">
        <v>159</v>
      </c>
      <c r="AI5" s="14" t="s">
        <v>160</v>
      </c>
      <c r="AJ5" s="14" t="s">
        <v>161</v>
      </c>
      <c r="AK5" s="14" t="s">
        <v>162</v>
      </c>
      <c r="AL5" s="14" t="s">
        <v>163</v>
      </c>
      <c r="AP5" s="16" t="s">
        <v>318</v>
      </c>
      <c r="AQ5" s="36"/>
      <c r="AR5" s="38" t="s">
        <v>327</v>
      </c>
      <c r="AS5" s="94">
        <v>1</v>
      </c>
      <c r="AT5" s="92" t="s">
        <v>375</v>
      </c>
      <c r="AU5" s="15" t="s">
        <v>1095</v>
      </c>
      <c r="AV5" s="66">
        <v>4</v>
      </c>
      <c r="AW5" s="15" t="s">
        <v>1507</v>
      </c>
      <c r="AX5" s="66">
        <v>4</v>
      </c>
      <c r="BA5" s="636" t="s">
        <v>5</v>
      </c>
      <c r="BB5" s="295" t="s">
        <v>1617</v>
      </c>
      <c r="BC5" s="296">
        <v>5</v>
      </c>
      <c r="BD5" s="297" t="s">
        <v>634</v>
      </c>
      <c r="BE5" s="297" t="s">
        <v>655</v>
      </c>
      <c r="BF5" s="298" t="s">
        <v>647</v>
      </c>
      <c r="BG5" s="299" t="s">
        <v>652</v>
      </c>
      <c r="BH5" s="299" t="s">
        <v>657</v>
      </c>
      <c r="BJ5" s="79" t="s">
        <v>1109</v>
      </c>
      <c r="BN5" s="50" t="s">
        <v>631</v>
      </c>
    </row>
    <row r="6" spans="1:76" ht="13.5" customHeight="1" x14ac:dyDescent="0.2">
      <c r="A6" s="467" t="s">
        <v>1742</v>
      </c>
      <c r="B6" s="467" t="s">
        <v>1743</v>
      </c>
      <c r="C6" s="224" t="s">
        <v>1744</v>
      </c>
      <c r="F6" s="465" t="s">
        <v>18</v>
      </c>
      <c r="G6" s="14" t="s">
        <v>164</v>
      </c>
      <c r="I6" s="14" t="s">
        <v>165</v>
      </c>
      <c r="J6" s="15" t="s">
        <v>108</v>
      </c>
      <c r="K6" s="14" t="s">
        <v>166</v>
      </c>
      <c r="L6" s="14" t="s">
        <v>167</v>
      </c>
      <c r="M6" s="14" t="s">
        <v>168</v>
      </c>
      <c r="N6" s="14" t="s">
        <v>169</v>
      </c>
      <c r="O6" s="14" t="s">
        <v>170</v>
      </c>
      <c r="P6" s="14" t="s">
        <v>171</v>
      </c>
      <c r="Q6" s="15" t="s">
        <v>108</v>
      </c>
      <c r="R6" s="14" t="s">
        <v>172</v>
      </c>
      <c r="S6" s="14" t="s">
        <v>173</v>
      </c>
      <c r="T6" s="14" t="s">
        <v>174</v>
      </c>
      <c r="U6" s="14" t="s">
        <v>175</v>
      </c>
      <c r="V6" s="14" t="s">
        <v>176</v>
      </c>
      <c r="Y6" s="14" t="s">
        <v>177</v>
      </c>
      <c r="Z6" s="14" t="s">
        <v>178</v>
      </c>
      <c r="AA6" s="14" t="s">
        <v>179</v>
      </c>
      <c r="AB6" s="14" t="s">
        <v>180</v>
      </c>
      <c r="AC6" s="14" t="s">
        <v>181</v>
      </c>
      <c r="AD6" s="14" t="s">
        <v>182</v>
      </c>
      <c r="AE6" s="14" t="s">
        <v>183</v>
      </c>
      <c r="AF6" s="15" t="s">
        <v>108</v>
      </c>
      <c r="AG6" s="14" t="s">
        <v>184</v>
      </c>
      <c r="AI6" s="14" t="s">
        <v>185</v>
      </c>
      <c r="AJ6" s="14" t="s">
        <v>186</v>
      </c>
      <c r="AK6" s="14" t="s">
        <v>187</v>
      </c>
      <c r="AL6" s="14" t="s">
        <v>96</v>
      </c>
      <c r="AP6" s="15" t="s">
        <v>319</v>
      </c>
      <c r="AR6" s="38" t="s">
        <v>328</v>
      </c>
      <c r="AS6" s="38"/>
      <c r="AU6" s="15" t="s">
        <v>1615</v>
      </c>
      <c r="AV6" s="66">
        <v>5</v>
      </c>
      <c r="AW6" s="15" t="s">
        <v>1508</v>
      </c>
      <c r="AX6" s="66">
        <v>5</v>
      </c>
      <c r="BA6" s="636"/>
      <c r="BB6" s="21" t="s">
        <v>1099</v>
      </c>
      <c r="BC6" s="296">
        <v>4</v>
      </c>
      <c r="BD6" s="300" t="s">
        <v>9</v>
      </c>
      <c r="BE6" s="297" t="s">
        <v>640</v>
      </c>
      <c r="BF6" s="297" t="s">
        <v>650</v>
      </c>
      <c r="BG6" s="299" t="s">
        <v>651</v>
      </c>
      <c r="BH6" s="299" t="s">
        <v>652</v>
      </c>
      <c r="BJ6" s="78" t="s">
        <v>1110</v>
      </c>
      <c r="BN6" s="50" t="s">
        <v>638</v>
      </c>
    </row>
    <row r="7" spans="1:76" ht="13.5" customHeight="1" x14ac:dyDescent="0.2">
      <c r="A7" s="467" t="s">
        <v>1751</v>
      </c>
      <c r="B7" s="467" t="s">
        <v>1553</v>
      </c>
      <c r="C7" s="224" t="s">
        <v>1323</v>
      </c>
      <c r="F7" s="465" t="s">
        <v>19</v>
      </c>
      <c r="G7" s="14" t="s">
        <v>188</v>
      </c>
      <c r="I7" s="14" t="s">
        <v>189</v>
      </c>
      <c r="K7" s="14" t="s">
        <v>190</v>
      </c>
      <c r="L7" s="14" t="s">
        <v>191</v>
      </c>
      <c r="M7" s="14" t="s">
        <v>192</v>
      </c>
      <c r="N7" s="14" t="s">
        <v>193</v>
      </c>
      <c r="O7" s="14" t="s">
        <v>194</v>
      </c>
      <c r="P7" s="15" t="s">
        <v>108</v>
      </c>
      <c r="Q7" s="15" t="s">
        <v>195</v>
      </c>
      <c r="R7" s="14" t="s">
        <v>196</v>
      </c>
      <c r="S7" s="14" t="s">
        <v>197</v>
      </c>
      <c r="T7" s="14" t="s">
        <v>198</v>
      </c>
      <c r="U7" s="14" t="s">
        <v>199</v>
      </c>
      <c r="V7" s="14" t="s">
        <v>200</v>
      </c>
      <c r="Y7" s="14" t="s">
        <v>201</v>
      </c>
      <c r="Z7" s="14" t="s">
        <v>202</v>
      </c>
      <c r="AA7" s="14" t="s">
        <v>203</v>
      </c>
      <c r="AB7" s="14" t="s">
        <v>204</v>
      </c>
      <c r="AC7" s="14" t="s">
        <v>205</v>
      </c>
      <c r="AD7" s="14" t="s">
        <v>206</v>
      </c>
      <c r="AG7" s="14" t="s">
        <v>207</v>
      </c>
      <c r="AI7" s="14" t="s">
        <v>208</v>
      </c>
      <c r="AJ7" s="15" t="s">
        <v>108</v>
      </c>
      <c r="AK7" s="14" t="s">
        <v>209</v>
      </c>
      <c r="AL7" s="14" t="s">
        <v>137</v>
      </c>
      <c r="AP7" s="15" t="s">
        <v>320</v>
      </c>
      <c r="AR7" s="38" t="s">
        <v>329</v>
      </c>
      <c r="AS7" s="38"/>
      <c r="BA7" s="636"/>
      <c r="BB7" s="301" t="s">
        <v>1616</v>
      </c>
      <c r="BC7" s="296">
        <v>3</v>
      </c>
      <c r="BD7" s="302" t="s">
        <v>644</v>
      </c>
      <c r="BE7" s="300" t="s">
        <v>639</v>
      </c>
      <c r="BF7" s="297" t="s">
        <v>645</v>
      </c>
      <c r="BG7" s="299" t="s">
        <v>646</v>
      </c>
      <c r="BH7" s="299" t="s">
        <v>647</v>
      </c>
      <c r="BJ7" s="79" t="s">
        <v>1111</v>
      </c>
      <c r="BN7" s="51" t="s">
        <v>632</v>
      </c>
    </row>
    <row r="8" spans="1:76" ht="13.5" customHeight="1" x14ac:dyDescent="0.2">
      <c r="A8" s="467" t="s">
        <v>1752</v>
      </c>
      <c r="B8" s="467" t="s">
        <v>1753</v>
      </c>
      <c r="C8" s="224" t="s">
        <v>1324</v>
      </c>
      <c r="F8" s="465" t="s">
        <v>20</v>
      </c>
      <c r="G8" s="14" t="s">
        <v>210</v>
      </c>
      <c r="I8" s="14" t="s">
        <v>211</v>
      </c>
      <c r="K8" s="14" t="s">
        <v>212</v>
      </c>
      <c r="L8" s="14" t="s">
        <v>213</v>
      </c>
      <c r="M8" s="14" t="s">
        <v>214</v>
      </c>
      <c r="N8" s="14" t="s">
        <v>215</v>
      </c>
      <c r="O8" s="14" t="s">
        <v>216</v>
      </c>
      <c r="R8" s="14" t="s">
        <v>217</v>
      </c>
      <c r="T8" s="15" t="s">
        <v>108</v>
      </c>
      <c r="U8" s="14" t="s">
        <v>218</v>
      </c>
      <c r="V8" s="14" t="s">
        <v>219</v>
      </c>
      <c r="Y8" s="15" t="s">
        <v>108</v>
      </c>
      <c r="Z8" s="15" t="s">
        <v>1705</v>
      </c>
      <c r="AA8" s="14" t="s">
        <v>220</v>
      </c>
      <c r="AB8" s="15" t="s">
        <v>108</v>
      </c>
      <c r="AC8" s="14" t="s">
        <v>221</v>
      </c>
      <c r="AD8" s="14" t="s">
        <v>222</v>
      </c>
      <c r="AG8" s="15" t="s">
        <v>108</v>
      </c>
      <c r="AI8" s="14" t="s">
        <v>223</v>
      </c>
      <c r="AK8" s="14" t="s">
        <v>224</v>
      </c>
      <c r="AL8" s="14" t="s">
        <v>225</v>
      </c>
      <c r="AP8" s="15" t="s">
        <v>321</v>
      </c>
      <c r="AR8" s="38" t="s">
        <v>330</v>
      </c>
      <c r="AS8" s="38"/>
      <c r="AU8" s="236" t="s">
        <v>1617</v>
      </c>
      <c r="AV8" s="282">
        <v>1</v>
      </c>
      <c r="AW8" s="232" t="s">
        <v>1098</v>
      </c>
      <c r="AX8" s="282">
        <v>1</v>
      </c>
      <c r="BA8" s="636"/>
      <c r="BB8" s="21" t="s">
        <v>1095</v>
      </c>
      <c r="BC8" s="296">
        <v>2</v>
      </c>
      <c r="BD8" s="302" t="s">
        <v>637</v>
      </c>
      <c r="BE8" s="302" t="s">
        <v>638</v>
      </c>
      <c r="BF8" s="300" t="s">
        <v>639</v>
      </c>
      <c r="BG8" s="297" t="s">
        <v>640</v>
      </c>
      <c r="BH8" s="299" t="s">
        <v>1678</v>
      </c>
      <c r="BJ8" s="79" t="s">
        <v>1112</v>
      </c>
      <c r="BN8" s="51" t="s">
        <v>639</v>
      </c>
    </row>
    <row r="9" spans="1:76" ht="33.75" customHeight="1" x14ac:dyDescent="0.2">
      <c r="A9" s="467" t="s">
        <v>278</v>
      </c>
      <c r="B9" s="467" t="s">
        <v>1316</v>
      </c>
      <c r="C9" s="224" t="s">
        <v>1325</v>
      </c>
      <c r="F9" s="465" t="s">
        <v>21</v>
      </c>
      <c r="G9" s="14" t="s">
        <v>226</v>
      </c>
      <c r="I9" s="14" t="s">
        <v>227</v>
      </c>
      <c r="K9" s="14" t="s">
        <v>228</v>
      </c>
      <c r="L9" s="14" t="s">
        <v>241</v>
      </c>
      <c r="M9" s="14" t="s">
        <v>229</v>
      </c>
      <c r="N9" s="14" t="s">
        <v>230</v>
      </c>
      <c r="O9" s="15" t="s">
        <v>108</v>
      </c>
      <c r="R9" s="14" t="s">
        <v>231</v>
      </c>
      <c r="U9" s="14" t="s">
        <v>232</v>
      </c>
      <c r="V9" s="14" t="s">
        <v>233</v>
      </c>
      <c r="Z9" s="15" t="s">
        <v>108</v>
      </c>
      <c r="AA9" s="14" t="s">
        <v>234</v>
      </c>
      <c r="AC9" s="14" t="s">
        <v>235</v>
      </c>
      <c r="AD9" s="15" t="s">
        <v>108</v>
      </c>
      <c r="AI9" s="14" t="s">
        <v>236</v>
      </c>
      <c r="AK9" s="14" t="s">
        <v>237</v>
      </c>
      <c r="AL9" s="14" t="s">
        <v>238</v>
      </c>
      <c r="AP9" s="15" t="s">
        <v>322</v>
      </c>
      <c r="AR9" s="38" t="s">
        <v>1266</v>
      </c>
      <c r="AS9" s="16"/>
      <c r="AU9" s="233" t="s">
        <v>1099</v>
      </c>
      <c r="AV9" s="283">
        <v>2</v>
      </c>
      <c r="AW9" s="233" t="s">
        <v>1507</v>
      </c>
      <c r="AX9" s="283">
        <v>2</v>
      </c>
      <c r="BA9" s="636"/>
      <c r="BB9" s="301" t="s">
        <v>1615</v>
      </c>
      <c r="BC9" s="296">
        <v>1</v>
      </c>
      <c r="BD9" s="302" t="s">
        <v>630</v>
      </c>
      <c r="BE9" s="302" t="s">
        <v>631</v>
      </c>
      <c r="BF9" s="300" t="s">
        <v>632</v>
      </c>
      <c r="BG9" s="297" t="s">
        <v>633</v>
      </c>
      <c r="BH9" s="297" t="s">
        <v>634</v>
      </c>
      <c r="BJ9" s="79" t="s">
        <v>1113</v>
      </c>
      <c r="BN9" s="51" t="s">
        <v>639</v>
      </c>
    </row>
    <row r="10" spans="1:76" ht="13.5" customHeight="1" x14ac:dyDescent="0.2">
      <c r="A10" s="467" t="s">
        <v>296</v>
      </c>
      <c r="B10" s="467" t="s">
        <v>1754</v>
      </c>
      <c r="C10" s="224" t="s">
        <v>1326</v>
      </c>
      <c r="F10" s="465" t="s">
        <v>22</v>
      </c>
      <c r="G10" s="14" t="s">
        <v>239</v>
      </c>
      <c r="I10" s="14" t="s">
        <v>240</v>
      </c>
      <c r="L10" s="279" t="s">
        <v>253</v>
      </c>
      <c r="M10" s="14" t="s">
        <v>242</v>
      </c>
      <c r="N10" s="14" t="s">
        <v>243</v>
      </c>
      <c r="R10" s="15" t="s">
        <v>108</v>
      </c>
      <c r="U10" s="14" t="s">
        <v>244</v>
      </c>
      <c r="V10" s="14" t="s">
        <v>245</v>
      </c>
      <c r="AA10" s="14" t="s">
        <v>246</v>
      </c>
      <c r="AC10" s="14" t="s">
        <v>247</v>
      </c>
      <c r="AI10" s="14" t="s">
        <v>248</v>
      </c>
      <c r="AK10" s="14" t="s">
        <v>249</v>
      </c>
      <c r="AL10" s="14" t="s">
        <v>250</v>
      </c>
      <c r="AP10" s="15" t="s">
        <v>323</v>
      </c>
      <c r="AR10" s="80" t="s">
        <v>1267</v>
      </c>
      <c r="AU10" s="232" t="s">
        <v>1616</v>
      </c>
      <c r="AV10" s="282">
        <v>3</v>
      </c>
      <c r="AW10" s="232" t="s">
        <v>1508</v>
      </c>
      <c r="AX10" s="282">
        <v>3</v>
      </c>
      <c r="BJ10" s="79" t="s">
        <v>1114</v>
      </c>
      <c r="BN10" s="52" t="s">
        <v>633</v>
      </c>
    </row>
    <row r="11" spans="1:76" ht="13.5" customHeight="1" x14ac:dyDescent="0.2">
      <c r="A11" s="467" t="s">
        <v>1755</v>
      </c>
      <c r="B11" s="467" t="s">
        <v>1756</v>
      </c>
      <c r="C11" s="224" t="s">
        <v>1327</v>
      </c>
      <c r="F11" s="465" t="s">
        <v>23</v>
      </c>
      <c r="G11" s="14" t="s">
        <v>251</v>
      </c>
      <c r="I11" s="14" t="s">
        <v>252</v>
      </c>
      <c r="L11" s="279" t="s">
        <v>261</v>
      </c>
      <c r="M11" s="15" t="s">
        <v>108</v>
      </c>
      <c r="N11" s="14" t="s">
        <v>254</v>
      </c>
      <c r="U11" s="15" t="s">
        <v>108</v>
      </c>
      <c r="V11" s="14" t="s">
        <v>255</v>
      </c>
      <c r="AA11" s="15" t="s">
        <v>108</v>
      </c>
      <c r="AC11" s="15" t="s">
        <v>108</v>
      </c>
      <c r="AI11" s="14" t="s">
        <v>256</v>
      </c>
      <c r="AK11" s="14" t="s">
        <v>257</v>
      </c>
      <c r="AL11" s="14" t="s">
        <v>258</v>
      </c>
      <c r="AP11" s="15" t="s">
        <v>324</v>
      </c>
      <c r="AU11" s="233" t="s">
        <v>1095</v>
      </c>
      <c r="AV11" s="283">
        <v>4</v>
      </c>
      <c r="BB11" s="42"/>
      <c r="BC11" s="63"/>
      <c r="BD11" s="42"/>
      <c r="BE11" s="34"/>
      <c r="BF11" s="34"/>
      <c r="BG11" s="34"/>
      <c r="BJ11" s="79" t="s">
        <v>1115</v>
      </c>
      <c r="BN11" s="52" t="s">
        <v>634</v>
      </c>
    </row>
    <row r="12" spans="1:76" ht="75" x14ac:dyDescent="0.2">
      <c r="A12" s="467" t="s">
        <v>1757</v>
      </c>
      <c r="B12" s="467" t="s">
        <v>1758</v>
      </c>
      <c r="C12" s="224" t="s">
        <v>1328</v>
      </c>
      <c r="F12" s="465" t="s">
        <v>24</v>
      </c>
      <c r="G12" s="14" t="s">
        <v>259</v>
      </c>
      <c r="I12" s="14" t="s">
        <v>260</v>
      </c>
      <c r="L12" s="279" t="s">
        <v>268</v>
      </c>
      <c r="N12" s="14" t="s">
        <v>262</v>
      </c>
      <c r="V12" s="14" t="s">
        <v>263</v>
      </c>
      <c r="AC12" s="15" t="s">
        <v>136</v>
      </c>
      <c r="AI12" s="14" t="s">
        <v>264</v>
      </c>
      <c r="AK12" s="15" t="s">
        <v>1715</v>
      </c>
      <c r="AL12" s="14" t="s">
        <v>265</v>
      </c>
      <c r="AU12" s="232" t="s">
        <v>1615</v>
      </c>
      <c r="AV12" s="282">
        <v>5</v>
      </c>
      <c r="BB12" s="42"/>
      <c r="BC12" s="67"/>
      <c r="BD12" s="52">
        <v>1</v>
      </c>
      <c r="BE12" s="52">
        <v>6</v>
      </c>
      <c r="BF12" s="285">
        <v>11</v>
      </c>
      <c r="BG12" s="55">
        <v>16</v>
      </c>
      <c r="BH12" s="55">
        <v>21</v>
      </c>
      <c r="BJ12" s="79" t="s">
        <v>1116</v>
      </c>
      <c r="BN12" s="52" t="s">
        <v>640</v>
      </c>
      <c r="BT12" s="50" t="s">
        <v>630</v>
      </c>
      <c r="BU12" s="50" t="s">
        <v>631</v>
      </c>
      <c r="BV12" s="51" t="s">
        <v>632</v>
      </c>
      <c r="BW12" s="52" t="s">
        <v>633</v>
      </c>
      <c r="BX12" s="53" t="s">
        <v>634</v>
      </c>
    </row>
    <row r="13" spans="1:76" ht="13.5" customHeight="1" x14ac:dyDescent="0.2">
      <c r="A13" s="467" t="s">
        <v>1759</v>
      </c>
      <c r="B13" s="467" t="s">
        <v>1760</v>
      </c>
      <c r="C13" s="224" t="s">
        <v>1329</v>
      </c>
      <c r="F13" s="465" t="s">
        <v>25</v>
      </c>
      <c r="G13" s="14" t="s">
        <v>266</v>
      </c>
      <c r="I13" s="14" t="s">
        <v>267</v>
      </c>
      <c r="L13" s="279" t="s">
        <v>274</v>
      </c>
      <c r="N13" s="14" t="s">
        <v>269</v>
      </c>
      <c r="V13" s="14" t="s">
        <v>270</v>
      </c>
      <c r="AI13" s="15" t="s">
        <v>1714</v>
      </c>
      <c r="AK13" s="15" t="s">
        <v>108</v>
      </c>
      <c r="AL13" s="14" t="s">
        <v>271</v>
      </c>
      <c r="BB13" s="70"/>
      <c r="BC13" s="67"/>
      <c r="BD13" s="51">
        <v>2</v>
      </c>
      <c r="BE13" s="52">
        <v>7</v>
      </c>
      <c r="BF13" s="52">
        <v>12</v>
      </c>
      <c r="BG13" s="55">
        <v>17</v>
      </c>
      <c r="BH13" s="55">
        <v>22</v>
      </c>
      <c r="BJ13" s="79" t="s">
        <v>1117</v>
      </c>
      <c r="BN13" s="52" t="s">
        <v>645</v>
      </c>
      <c r="BT13" s="50" t="s">
        <v>637</v>
      </c>
      <c r="BU13" s="50" t="s">
        <v>638</v>
      </c>
      <c r="BV13" s="51" t="s">
        <v>639</v>
      </c>
      <c r="BW13" s="52" t="s">
        <v>640</v>
      </c>
      <c r="BX13" s="54" t="s">
        <v>641</v>
      </c>
    </row>
    <row r="14" spans="1:76" ht="13.5" customHeight="1" x14ac:dyDescent="0.2">
      <c r="A14" s="467" t="s">
        <v>1761</v>
      </c>
      <c r="B14" s="467" t="s">
        <v>1762</v>
      </c>
      <c r="C14" s="224" t="s">
        <v>1330</v>
      </c>
      <c r="F14" s="465" t="s">
        <v>26</v>
      </c>
      <c r="G14" s="14" t="s">
        <v>272</v>
      </c>
      <c r="I14" s="14" t="s">
        <v>273</v>
      </c>
      <c r="L14" s="279" t="s">
        <v>280</v>
      </c>
      <c r="N14" s="14" t="s">
        <v>275</v>
      </c>
      <c r="V14" s="14" t="s">
        <v>276</v>
      </c>
      <c r="AI14" s="15" t="s">
        <v>108</v>
      </c>
      <c r="AL14" s="14" t="s">
        <v>277</v>
      </c>
      <c r="AU14" s="232" t="s">
        <v>1617</v>
      </c>
      <c r="BB14" s="70"/>
      <c r="BC14" s="68"/>
      <c r="BD14" s="50">
        <v>3</v>
      </c>
      <c r="BE14" s="51">
        <v>8</v>
      </c>
      <c r="BF14" s="52">
        <v>13</v>
      </c>
      <c r="BG14" s="55">
        <v>18</v>
      </c>
      <c r="BH14" s="55">
        <v>23</v>
      </c>
      <c r="BJ14" s="79" t="s">
        <v>1118</v>
      </c>
      <c r="BN14" s="52" t="s">
        <v>655</v>
      </c>
      <c r="BT14" s="50" t="s">
        <v>644</v>
      </c>
      <c r="BU14" s="51" t="s">
        <v>639</v>
      </c>
      <c r="BV14" s="52" t="s">
        <v>645</v>
      </c>
      <c r="BW14" s="55" t="s">
        <v>646</v>
      </c>
      <c r="BX14" s="54" t="s">
        <v>647</v>
      </c>
    </row>
    <row r="15" spans="1:76" ht="27.75" customHeight="1" x14ac:dyDescent="0.2">
      <c r="A15" s="467" t="s">
        <v>1763</v>
      </c>
      <c r="B15" s="467" t="s">
        <v>1764</v>
      </c>
      <c r="C15" s="224" t="s">
        <v>1331</v>
      </c>
      <c r="F15" s="465" t="s">
        <v>27</v>
      </c>
      <c r="G15" s="14" t="s">
        <v>278</v>
      </c>
      <c r="I15" s="14" t="s">
        <v>279</v>
      </c>
      <c r="L15" s="279" t="s">
        <v>285</v>
      </c>
      <c r="N15" s="281" t="s">
        <v>1661</v>
      </c>
      <c r="V15" s="14" t="s">
        <v>281</v>
      </c>
      <c r="AL15" s="14" t="s">
        <v>282</v>
      </c>
      <c r="AU15" s="233" t="s">
        <v>1099</v>
      </c>
      <c r="BB15" s="70"/>
      <c r="BC15" s="68"/>
      <c r="BD15" s="50">
        <v>4</v>
      </c>
      <c r="BE15" s="50">
        <v>9</v>
      </c>
      <c r="BF15" s="51">
        <v>14</v>
      </c>
      <c r="BG15" s="52">
        <v>19</v>
      </c>
      <c r="BH15" s="55">
        <v>24</v>
      </c>
      <c r="BJ15" s="79" t="s">
        <v>1119</v>
      </c>
      <c r="BN15" s="52" t="s">
        <v>650</v>
      </c>
      <c r="BT15" s="51" t="s">
        <v>9</v>
      </c>
      <c r="BU15" s="52" t="s">
        <v>640</v>
      </c>
      <c r="BV15" s="52" t="s">
        <v>650</v>
      </c>
      <c r="BW15" s="55" t="s">
        <v>651</v>
      </c>
      <c r="BX15" s="54" t="s">
        <v>652</v>
      </c>
    </row>
    <row r="16" spans="1:76" ht="13.5" customHeight="1" x14ac:dyDescent="0.2">
      <c r="A16" s="467" t="s">
        <v>1765</v>
      </c>
      <c r="B16" s="467" t="s">
        <v>1766</v>
      </c>
      <c r="C16" s="224" t="s">
        <v>1332</v>
      </c>
      <c r="F16" s="465" t="s">
        <v>28</v>
      </c>
      <c r="G16" s="14" t="s">
        <v>283</v>
      </c>
      <c r="I16" s="14" t="s">
        <v>284</v>
      </c>
      <c r="L16" s="279" t="s">
        <v>289</v>
      </c>
      <c r="N16" s="281" t="s">
        <v>1662</v>
      </c>
      <c r="V16" s="15" t="s">
        <v>1713</v>
      </c>
      <c r="AL16" s="14" t="s">
        <v>286</v>
      </c>
      <c r="AU16" s="232" t="s">
        <v>1616</v>
      </c>
      <c r="BB16" s="70"/>
      <c r="BC16" s="68"/>
      <c r="BD16" s="50">
        <v>5</v>
      </c>
      <c r="BE16" s="50">
        <v>10</v>
      </c>
      <c r="BF16" s="51">
        <v>15</v>
      </c>
      <c r="BG16" s="52">
        <v>20</v>
      </c>
      <c r="BH16" s="52">
        <v>25</v>
      </c>
      <c r="BJ16" s="78" t="s">
        <v>1120</v>
      </c>
      <c r="BN16" s="71" t="s">
        <v>641</v>
      </c>
      <c r="BT16" s="57" t="s">
        <v>634</v>
      </c>
      <c r="BU16" s="57" t="s">
        <v>655</v>
      </c>
      <c r="BV16" s="71" t="s">
        <v>647</v>
      </c>
      <c r="BW16" s="58" t="s">
        <v>652</v>
      </c>
      <c r="BX16" s="59" t="s">
        <v>657</v>
      </c>
    </row>
    <row r="17" spans="1:66" ht="15" x14ac:dyDescent="0.2">
      <c r="F17" s="465" t="s">
        <v>29</v>
      </c>
      <c r="G17" s="14" t="s">
        <v>287</v>
      </c>
      <c r="I17" s="14" t="s">
        <v>288</v>
      </c>
      <c r="L17" s="279" t="s">
        <v>292</v>
      </c>
      <c r="N17" s="281" t="s">
        <v>1663</v>
      </c>
      <c r="V17" s="15" t="s">
        <v>108</v>
      </c>
      <c r="AL17" s="15" t="s">
        <v>1710</v>
      </c>
      <c r="AU17" s="233" t="s">
        <v>1095</v>
      </c>
      <c r="BB17" s="42"/>
      <c r="BC17" s="67"/>
      <c r="BD17" s="42"/>
      <c r="BE17" s="34"/>
      <c r="BF17" s="34"/>
      <c r="BG17" s="34"/>
      <c r="BH17" s="65"/>
      <c r="BJ17" s="79" t="s">
        <v>1121</v>
      </c>
      <c r="BN17" s="71" t="s">
        <v>646</v>
      </c>
    </row>
    <row r="18" spans="1:66" ht="15" x14ac:dyDescent="0.2">
      <c r="A18" s="32"/>
      <c r="B18" s="33"/>
      <c r="F18" s="465" t="s">
        <v>30</v>
      </c>
      <c r="G18" s="14" t="s">
        <v>290</v>
      </c>
      <c r="I18" s="14" t="s">
        <v>291</v>
      </c>
      <c r="L18" s="279" t="s">
        <v>294</v>
      </c>
      <c r="N18" s="281" t="s">
        <v>1664</v>
      </c>
      <c r="AL18" s="15" t="s">
        <v>108</v>
      </c>
      <c r="AU18" s="232" t="s">
        <v>1615</v>
      </c>
      <c r="BA18" s="636" t="s">
        <v>5</v>
      </c>
      <c r="BB18" s="295" t="s">
        <v>1617</v>
      </c>
      <c r="BC18" s="296">
        <v>5</v>
      </c>
      <c r="BD18" s="300" t="s">
        <v>1671</v>
      </c>
      <c r="BE18" s="297" t="s">
        <v>1674</v>
      </c>
      <c r="BF18" s="299" t="s">
        <v>1675</v>
      </c>
      <c r="BG18" s="34"/>
      <c r="BH18" s="42"/>
      <c r="BJ18" s="79" t="s">
        <v>1122</v>
      </c>
      <c r="BN18" s="71" t="s">
        <v>647</v>
      </c>
    </row>
    <row r="19" spans="1:66" ht="15" x14ac:dyDescent="0.25">
      <c r="A19" s="218" t="s">
        <v>1561</v>
      </c>
      <c r="B19" s="219" t="s">
        <v>312</v>
      </c>
      <c r="C19" s="226" t="s">
        <v>1318</v>
      </c>
      <c r="F19" s="465" t="s">
        <v>31</v>
      </c>
      <c r="G19" s="14" t="s">
        <v>293</v>
      </c>
      <c r="I19" s="15" t="s">
        <v>1711</v>
      </c>
      <c r="L19" s="281" t="s">
        <v>1712</v>
      </c>
      <c r="N19" s="281" t="s">
        <v>1665</v>
      </c>
      <c r="BA19" s="636"/>
      <c r="BB19" s="21" t="s">
        <v>1099</v>
      </c>
      <c r="BC19" s="296">
        <v>4</v>
      </c>
      <c r="BD19" s="300" t="s">
        <v>1669</v>
      </c>
      <c r="BE19" s="297" t="s">
        <v>1673</v>
      </c>
      <c r="BF19" s="299" t="s">
        <v>1676</v>
      </c>
      <c r="BG19" s="34"/>
      <c r="BH19" s="65"/>
      <c r="BJ19" s="79" t="s">
        <v>1123</v>
      </c>
      <c r="BN19" s="71" t="s">
        <v>651</v>
      </c>
    </row>
    <row r="20" spans="1:66" ht="24.75" thickBot="1" x14ac:dyDescent="0.25">
      <c r="A20" s="217" t="s">
        <v>45</v>
      </c>
      <c r="B20" s="221" t="s">
        <v>1582</v>
      </c>
      <c r="C20" s="223"/>
      <c r="F20" s="465" t="s">
        <v>310</v>
      </c>
      <c r="G20" s="14" t="s">
        <v>295</v>
      </c>
      <c r="I20" s="15" t="s">
        <v>108</v>
      </c>
      <c r="L20" s="280"/>
      <c r="N20" s="281" t="s">
        <v>1666</v>
      </c>
      <c r="AR20" s="15" t="s">
        <v>1491</v>
      </c>
      <c r="AS20" s="15" t="s">
        <v>1488</v>
      </c>
      <c r="AT20" s="15" t="s">
        <v>1489</v>
      </c>
      <c r="BA20" s="636"/>
      <c r="BB20" s="301" t="s">
        <v>1616</v>
      </c>
      <c r="BC20" s="296">
        <v>3</v>
      </c>
      <c r="BD20" s="300" t="s">
        <v>1670</v>
      </c>
      <c r="BE20" s="297" t="s">
        <v>1672</v>
      </c>
      <c r="BF20" s="299" t="s">
        <v>1677</v>
      </c>
      <c r="BG20" s="34"/>
      <c r="BJ20" s="79" t="s">
        <v>1124</v>
      </c>
      <c r="BN20" s="71" t="s">
        <v>652</v>
      </c>
    </row>
    <row r="21" spans="1:66" ht="36.75" thickBot="1" x14ac:dyDescent="0.25">
      <c r="A21" s="217" t="s">
        <v>1562</v>
      </c>
      <c r="B21" s="221" t="s">
        <v>1583</v>
      </c>
      <c r="C21" s="223" t="s">
        <v>1588</v>
      </c>
      <c r="F21" s="469" t="s">
        <v>32</v>
      </c>
      <c r="G21" s="14" t="s">
        <v>296</v>
      </c>
      <c r="L21" s="280"/>
      <c r="AR21" s="628" t="s">
        <v>1484</v>
      </c>
      <c r="AS21" s="103" t="s">
        <v>1730</v>
      </c>
      <c r="AT21" s="104">
        <v>15</v>
      </c>
      <c r="AV21" s="115" t="s">
        <v>1496</v>
      </c>
      <c r="AW21" s="15">
        <v>5</v>
      </c>
      <c r="BA21" s="636"/>
      <c r="BB21" s="21" t="s">
        <v>1095</v>
      </c>
      <c r="BC21" s="296">
        <v>2</v>
      </c>
      <c r="BD21" s="302" t="s">
        <v>1668</v>
      </c>
      <c r="BE21" s="300" t="s">
        <v>1669</v>
      </c>
      <c r="BF21" s="297" t="s">
        <v>1673</v>
      </c>
      <c r="BJ21" s="79" t="s">
        <v>1125</v>
      </c>
      <c r="BN21" s="71" t="s">
        <v>657</v>
      </c>
    </row>
    <row r="22" spans="1:66" ht="48.75" thickBot="1" x14ac:dyDescent="0.25">
      <c r="A22" s="217" t="s">
        <v>305</v>
      </c>
      <c r="B22" s="221" t="s">
        <v>1584</v>
      </c>
      <c r="C22" s="227" t="s">
        <v>1589</v>
      </c>
      <c r="F22" s="465" t="s">
        <v>33</v>
      </c>
      <c r="G22" s="14" t="s">
        <v>297</v>
      </c>
      <c r="AR22" s="630"/>
      <c r="AS22" s="103" t="s">
        <v>1731</v>
      </c>
      <c r="AT22" s="104">
        <v>0</v>
      </c>
      <c r="AV22" s="116" t="s">
        <v>1097</v>
      </c>
      <c r="AW22" s="15">
        <v>3</v>
      </c>
      <c r="BA22" s="636"/>
      <c r="BB22" s="301" t="s">
        <v>1615</v>
      </c>
      <c r="BC22" s="296">
        <v>1</v>
      </c>
      <c r="BD22" s="302" t="s">
        <v>1667</v>
      </c>
      <c r="BE22" s="302" t="s">
        <v>1668</v>
      </c>
      <c r="BF22" s="300" t="s">
        <v>1669</v>
      </c>
      <c r="BJ22" s="79" t="s">
        <v>1126</v>
      </c>
    </row>
    <row r="23" spans="1:66" ht="24.75" thickBot="1" x14ac:dyDescent="0.25">
      <c r="A23" s="217" t="s">
        <v>290</v>
      </c>
      <c r="B23" s="221" t="s">
        <v>1585</v>
      </c>
      <c r="C23" s="223" t="s">
        <v>1590</v>
      </c>
      <c r="F23" s="465" t="s">
        <v>34</v>
      </c>
      <c r="G23" s="14" t="s">
        <v>298</v>
      </c>
      <c r="AR23" s="637" t="s">
        <v>1727</v>
      </c>
      <c r="AS23" s="103" t="s">
        <v>1720</v>
      </c>
      <c r="AT23" s="105">
        <v>15</v>
      </c>
      <c r="AV23" s="117" t="s">
        <v>1497</v>
      </c>
      <c r="AW23" s="15">
        <v>1</v>
      </c>
      <c r="BB23" s="70"/>
      <c r="BC23" s="14"/>
      <c r="BD23" s="15">
        <v>5</v>
      </c>
      <c r="BE23" s="15">
        <v>10</v>
      </c>
      <c r="BF23" s="15">
        <v>20</v>
      </c>
      <c r="BJ23" s="79" t="s">
        <v>1127</v>
      </c>
    </row>
    <row r="24" spans="1:66" ht="24.75" thickBot="1" x14ac:dyDescent="0.25">
      <c r="A24" s="217" t="s">
        <v>1578</v>
      </c>
      <c r="B24" s="221" t="s">
        <v>1586</v>
      </c>
      <c r="C24" s="223" t="s">
        <v>1587</v>
      </c>
      <c r="F24" s="465" t="s">
        <v>35</v>
      </c>
      <c r="G24" s="14" t="s">
        <v>299</v>
      </c>
      <c r="AR24" s="638"/>
      <c r="AS24" s="103" t="s">
        <v>1721</v>
      </c>
      <c r="AT24" s="104">
        <v>10</v>
      </c>
      <c r="BB24" s="42"/>
      <c r="BC24" s="14"/>
      <c r="BD24" s="42" t="s">
        <v>1098</v>
      </c>
      <c r="BE24" s="63" t="s">
        <v>1507</v>
      </c>
      <c r="BF24" s="64" t="s">
        <v>1508</v>
      </c>
      <c r="BJ24" s="79" t="s">
        <v>1128</v>
      </c>
    </row>
    <row r="25" spans="1:66" ht="36.75" thickBot="1" x14ac:dyDescent="0.25">
      <c r="A25" s="217" t="s">
        <v>1563</v>
      </c>
      <c r="B25" s="221" t="s">
        <v>1591</v>
      </c>
      <c r="C25" s="223" t="s">
        <v>1592</v>
      </c>
      <c r="F25" s="465" t="s">
        <v>36</v>
      </c>
      <c r="G25" s="14" t="s">
        <v>300</v>
      </c>
      <c r="AR25" s="638"/>
      <c r="AS25" s="103" t="s">
        <v>1722</v>
      </c>
      <c r="AT25" s="105">
        <v>0</v>
      </c>
      <c r="BB25" s="70"/>
      <c r="BC25" s="14"/>
      <c r="BJ25" s="79" t="s">
        <v>1129</v>
      </c>
    </row>
    <row r="26" spans="1:66" ht="60.75" thickBot="1" x14ac:dyDescent="0.25">
      <c r="A26" s="217" t="s">
        <v>1593</v>
      </c>
      <c r="B26" s="221" t="s">
        <v>1594</v>
      </c>
      <c r="C26" s="223" t="s">
        <v>1595</v>
      </c>
      <c r="F26" s="465" t="s">
        <v>37</v>
      </c>
      <c r="G26" s="14" t="s">
        <v>301</v>
      </c>
      <c r="AR26" s="639"/>
      <c r="AS26" s="103"/>
      <c r="AT26" s="104"/>
      <c r="BB26" s="42"/>
      <c r="BC26" s="14"/>
      <c r="BD26" s="51">
        <v>26</v>
      </c>
      <c r="BE26" s="52">
        <v>31</v>
      </c>
      <c r="BF26" s="55">
        <v>36</v>
      </c>
      <c r="BJ26" s="78" t="s">
        <v>1130</v>
      </c>
    </row>
    <row r="27" spans="1:66" ht="60.75" thickBot="1" x14ac:dyDescent="0.25">
      <c r="A27" s="217" t="s">
        <v>302</v>
      </c>
      <c r="B27" s="221" t="s">
        <v>1597</v>
      </c>
      <c r="C27" s="223" t="s">
        <v>1596</v>
      </c>
      <c r="F27" s="465" t="s">
        <v>38</v>
      </c>
      <c r="G27" s="14" t="s">
        <v>302</v>
      </c>
      <c r="AR27" s="628" t="s">
        <v>1723</v>
      </c>
      <c r="AS27" s="103" t="s">
        <v>1724</v>
      </c>
      <c r="AT27" s="104">
        <v>15</v>
      </c>
      <c r="BB27" s="42"/>
      <c r="BC27" s="14"/>
      <c r="BD27" s="51">
        <v>27</v>
      </c>
      <c r="BE27" s="52">
        <v>32</v>
      </c>
      <c r="BF27" s="55">
        <v>37</v>
      </c>
      <c r="BJ27" s="79" t="s">
        <v>1131</v>
      </c>
    </row>
    <row r="28" spans="1:66" ht="48.75" thickBot="1" x14ac:dyDescent="0.25">
      <c r="A28" s="217" t="s">
        <v>1564</v>
      </c>
      <c r="B28" s="221" t="s">
        <v>1598</v>
      </c>
      <c r="C28" s="223" t="s">
        <v>1599</v>
      </c>
      <c r="F28" s="465" t="s">
        <v>311</v>
      </c>
      <c r="G28" s="14" t="s">
        <v>303</v>
      </c>
      <c r="AR28" s="630"/>
      <c r="AS28" s="103" t="s">
        <v>1725</v>
      </c>
      <c r="AT28" s="105">
        <v>5</v>
      </c>
      <c r="BB28" s="70"/>
      <c r="BC28" s="14"/>
      <c r="BD28" s="51">
        <v>28</v>
      </c>
      <c r="BE28" s="52">
        <v>33</v>
      </c>
      <c r="BF28" s="55">
        <v>38</v>
      </c>
      <c r="BJ28" s="79" t="s">
        <v>1132</v>
      </c>
    </row>
    <row r="29" spans="1:66" ht="24.75" thickBot="1" x14ac:dyDescent="0.25">
      <c r="A29" s="217" t="s">
        <v>1565</v>
      </c>
      <c r="B29" s="221" t="s">
        <v>1600</v>
      </c>
      <c r="C29" s="223" t="s">
        <v>1601</v>
      </c>
      <c r="F29" s="465" t="s">
        <v>39</v>
      </c>
      <c r="G29" s="14" t="s">
        <v>304</v>
      </c>
      <c r="AR29" s="630"/>
      <c r="AS29" s="103" t="s">
        <v>1726</v>
      </c>
      <c r="AT29" s="104">
        <v>0</v>
      </c>
      <c r="BB29" s="42"/>
      <c r="BC29" s="14"/>
      <c r="BD29" s="50">
        <v>29</v>
      </c>
      <c r="BE29" s="51">
        <v>34</v>
      </c>
      <c r="BF29" s="52">
        <v>39</v>
      </c>
      <c r="BJ29" s="79" t="s">
        <v>1133</v>
      </c>
    </row>
    <row r="30" spans="1:66" ht="15.75" thickBot="1" x14ac:dyDescent="0.25">
      <c r="A30" s="217" t="s">
        <v>1566</v>
      </c>
      <c r="B30" s="221"/>
      <c r="C30" s="223"/>
      <c r="F30" s="465" t="s">
        <v>40</v>
      </c>
      <c r="G30" s="14" t="s">
        <v>305</v>
      </c>
      <c r="AR30" s="629"/>
      <c r="AS30" s="103"/>
      <c r="AT30" s="105"/>
      <c r="AV30" s="66" t="s">
        <v>1482</v>
      </c>
      <c r="BB30" s="70"/>
      <c r="BC30" s="14"/>
      <c r="BD30" s="50">
        <v>30</v>
      </c>
      <c r="BE30" s="50">
        <v>35</v>
      </c>
      <c r="BF30" s="51">
        <v>40</v>
      </c>
      <c r="BJ30" s="79" t="s">
        <v>1134</v>
      </c>
    </row>
    <row r="31" spans="1:66" ht="36.75" thickBot="1" x14ac:dyDescent="0.25">
      <c r="A31" s="217" t="s">
        <v>1567</v>
      </c>
      <c r="B31" s="221" t="s">
        <v>1602</v>
      </c>
      <c r="C31" s="223" t="s">
        <v>1603</v>
      </c>
      <c r="F31" s="465" t="s">
        <v>41</v>
      </c>
      <c r="G31" s="14" t="s">
        <v>306</v>
      </c>
      <c r="AR31" s="628" t="s">
        <v>1485</v>
      </c>
      <c r="AS31" s="103" t="s">
        <v>1517</v>
      </c>
      <c r="AT31" s="104">
        <v>5</v>
      </c>
      <c r="AV31" s="66" t="s">
        <v>1510</v>
      </c>
      <c r="BB31" s="42"/>
      <c r="BC31" s="14"/>
      <c r="BJ31" s="79" t="s">
        <v>1135</v>
      </c>
    </row>
    <row r="32" spans="1:66" ht="15.75" thickBot="1" x14ac:dyDescent="0.25">
      <c r="A32" s="217" t="s">
        <v>1568</v>
      </c>
      <c r="B32" s="221"/>
      <c r="C32" s="223"/>
      <c r="F32" s="465" t="s">
        <v>42</v>
      </c>
      <c r="G32" s="14" t="s">
        <v>307</v>
      </c>
      <c r="AR32" s="629"/>
      <c r="AS32" s="103" t="s">
        <v>1486</v>
      </c>
      <c r="AT32" s="105">
        <v>1</v>
      </c>
      <c r="AV32" s="66" t="s">
        <v>1511</v>
      </c>
      <c r="BB32" s="42"/>
      <c r="BC32" s="14"/>
      <c r="BD32" s="42"/>
      <c r="BE32" s="42"/>
      <c r="BF32" s="42"/>
      <c r="BG32" s="42"/>
      <c r="BH32" s="42"/>
      <c r="BJ32" s="79" t="s">
        <v>1136</v>
      </c>
    </row>
    <row r="33" spans="1:62" ht="15.75" thickBot="1" x14ac:dyDescent="0.25">
      <c r="A33" s="217" t="s">
        <v>1569</v>
      </c>
      <c r="B33" s="221"/>
      <c r="C33" s="223"/>
      <c r="F33" s="69" t="s">
        <v>43</v>
      </c>
      <c r="G33" s="14" t="s">
        <v>308</v>
      </c>
      <c r="AR33" s="628" t="s">
        <v>1487</v>
      </c>
      <c r="AS33" s="103" t="s">
        <v>1559</v>
      </c>
      <c r="AT33" s="104">
        <v>5</v>
      </c>
      <c r="AV33" s="66" t="s">
        <v>1512</v>
      </c>
      <c r="BB33" s="70"/>
      <c r="BC33" s="14"/>
      <c r="BD33" s="42"/>
      <c r="BE33" s="42"/>
      <c r="BF33" s="42"/>
      <c r="BG33" s="42"/>
      <c r="BH33" s="42"/>
      <c r="BJ33" s="79" t="s">
        <v>1137</v>
      </c>
    </row>
    <row r="34" spans="1:62" ht="15.75" thickBot="1" x14ac:dyDescent="0.25">
      <c r="A34" s="217" t="s">
        <v>1570</v>
      </c>
      <c r="B34" s="221"/>
      <c r="C34" s="223"/>
      <c r="F34" s="465" t="s">
        <v>44</v>
      </c>
      <c r="G34" s="14"/>
      <c r="AR34" s="630"/>
      <c r="AS34" s="103" t="s">
        <v>1560</v>
      </c>
      <c r="AT34" s="104">
        <v>1</v>
      </c>
      <c r="AV34" s="66" t="s">
        <v>1513</v>
      </c>
      <c r="BB34" s="42"/>
      <c r="BC34" s="14"/>
      <c r="BD34" s="42"/>
      <c r="BE34" s="42"/>
      <c r="BF34" s="42"/>
      <c r="BG34" s="42"/>
      <c r="BH34" s="42"/>
      <c r="BJ34" s="79" t="s">
        <v>1138</v>
      </c>
    </row>
    <row r="35" spans="1:62" ht="15.75" thickBot="1" x14ac:dyDescent="0.25">
      <c r="A35" s="217" t="s">
        <v>278</v>
      </c>
      <c r="B35" s="221"/>
      <c r="C35" s="223"/>
      <c r="F35" s="66" t="s">
        <v>1317</v>
      </c>
      <c r="G35" s="14"/>
      <c r="AR35" s="629"/>
      <c r="AV35" s="66" t="s">
        <v>1514</v>
      </c>
      <c r="BB35" s="70"/>
      <c r="BC35" s="14"/>
      <c r="BD35" s="42"/>
      <c r="BE35" s="42"/>
      <c r="BF35" s="42"/>
      <c r="BG35" s="42"/>
      <c r="BH35" s="42"/>
      <c r="BJ35" s="79" t="s">
        <v>1139</v>
      </c>
    </row>
    <row r="36" spans="1:62" ht="38.25" x14ac:dyDescent="0.25">
      <c r="A36" s="229" t="s">
        <v>272</v>
      </c>
      <c r="B36" s="228" t="s">
        <v>1604</v>
      </c>
      <c r="C36" s="223" t="s">
        <v>1605</v>
      </c>
      <c r="G36" s="17"/>
      <c r="AV36" s="66" t="s">
        <v>1691</v>
      </c>
      <c r="BB36" s="42"/>
      <c r="BC36" s="14"/>
      <c r="BD36" s="42"/>
      <c r="BE36" s="42"/>
      <c r="BF36" s="42"/>
      <c r="BG36" s="42"/>
      <c r="BH36" s="42"/>
      <c r="BJ36" s="79" t="s">
        <v>1140</v>
      </c>
    </row>
    <row r="37" spans="1:62" ht="15.75" thickBot="1" x14ac:dyDescent="0.25">
      <c r="A37" s="217" t="s">
        <v>1571</v>
      </c>
      <c r="B37" s="222"/>
      <c r="C37" s="223"/>
      <c r="AR37" s="15" t="s">
        <v>1492</v>
      </c>
      <c r="AS37" s="15" t="s">
        <v>1488</v>
      </c>
      <c r="AT37" s="15" t="s">
        <v>1489</v>
      </c>
      <c r="AV37" s="66" t="s">
        <v>1515</v>
      </c>
      <c r="BB37" s="34"/>
      <c r="BC37" s="34"/>
      <c r="BD37" s="42"/>
      <c r="BE37" s="42"/>
      <c r="BF37" s="42"/>
      <c r="BG37" s="42"/>
      <c r="BH37" s="42"/>
      <c r="BJ37" s="79" t="s">
        <v>1141</v>
      </c>
    </row>
    <row r="38" spans="1:62" ht="15.75" thickBot="1" x14ac:dyDescent="0.25">
      <c r="A38" s="217" t="s">
        <v>296</v>
      </c>
      <c r="B38" s="222"/>
      <c r="C38" s="223"/>
      <c r="AR38" s="631" t="s">
        <v>1493</v>
      </c>
      <c r="AS38" s="103" t="s">
        <v>1732</v>
      </c>
      <c r="AT38" s="105" t="s">
        <v>1496</v>
      </c>
      <c r="AU38" s="15">
        <v>5</v>
      </c>
      <c r="AV38" s="66" t="s">
        <v>1516</v>
      </c>
      <c r="BB38" s="34"/>
      <c r="BC38" s="34"/>
      <c r="BD38" s="42"/>
      <c r="BE38" s="42"/>
      <c r="BF38" s="42"/>
      <c r="BG38" s="42"/>
      <c r="BH38" s="42"/>
      <c r="BJ38" s="79" t="s">
        <v>1142</v>
      </c>
    </row>
    <row r="39" spans="1:62" ht="26.25" thickBot="1" x14ac:dyDescent="0.25">
      <c r="A39" s="229" t="s">
        <v>1607</v>
      </c>
      <c r="B39" s="222" t="s">
        <v>1606</v>
      </c>
      <c r="C39" s="223" t="s">
        <v>1608</v>
      </c>
      <c r="I39" s="13"/>
      <c r="AR39" s="632"/>
      <c r="AS39" s="103" t="s">
        <v>1733</v>
      </c>
      <c r="AT39" s="104" t="s">
        <v>1097</v>
      </c>
      <c r="AU39" s="15">
        <v>3</v>
      </c>
      <c r="AV39" s="66" t="str">
        <f>AS32</f>
        <v>No Establecida</v>
      </c>
      <c r="BB39" s="34"/>
      <c r="BC39" s="34"/>
      <c r="BJ39" s="79" t="s">
        <v>1143</v>
      </c>
    </row>
    <row r="40" spans="1:62" ht="16.5" thickBot="1" x14ac:dyDescent="0.25">
      <c r="A40" s="217" t="s">
        <v>1572</v>
      </c>
      <c r="B40" s="222"/>
      <c r="C40" s="223"/>
      <c r="AR40" s="633"/>
      <c r="AS40" s="103" t="s">
        <v>1734</v>
      </c>
      <c r="AT40" s="105" t="s">
        <v>1497</v>
      </c>
      <c r="AU40" s="15">
        <v>1</v>
      </c>
      <c r="BB40" s="34"/>
      <c r="BC40" s="34"/>
      <c r="BJ40" s="78" t="s">
        <v>1144</v>
      </c>
    </row>
    <row r="41" spans="1:62" ht="15" x14ac:dyDescent="0.2">
      <c r="A41" s="217" t="s">
        <v>1573</v>
      </c>
      <c r="B41" s="222"/>
      <c r="C41" s="223"/>
      <c r="BB41" s="34"/>
      <c r="BC41" s="34"/>
      <c r="BJ41" s="79" t="s">
        <v>1145</v>
      </c>
    </row>
    <row r="42" spans="1:62" ht="51.75" thickBot="1" x14ac:dyDescent="0.25">
      <c r="A42" s="217" t="s">
        <v>210</v>
      </c>
      <c r="B42" s="228" t="s">
        <v>1609</v>
      </c>
      <c r="C42" s="223" t="s">
        <v>1610</v>
      </c>
      <c r="AR42" s="15" t="s">
        <v>1494</v>
      </c>
      <c r="AS42" s="15" t="s">
        <v>1488</v>
      </c>
      <c r="AT42" s="15" t="s">
        <v>1489</v>
      </c>
      <c r="BB42" s="34"/>
      <c r="BC42" s="34"/>
      <c r="BJ42" s="79" t="s">
        <v>1146</v>
      </c>
    </row>
    <row r="43" spans="1:62" ht="15.75" thickBot="1" x14ac:dyDescent="0.25">
      <c r="A43" s="217" t="s">
        <v>1574</v>
      </c>
      <c r="B43" s="222"/>
      <c r="C43" s="223"/>
      <c r="AR43" s="631" t="s">
        <v>1495</v>
      </c>
      <c r="AS43" s="103" t="s">
        <v>1643</v>
      </c>
      <c r="AT43" s="105" t="s">
        <v>1684</v>
      </c>
      <c r="AU43" s="15">
        <v>5</v>
      </c>
      <c r="BB43" s="34"/>
      <c r="BC43" s="34"/>
      <c r="BJ43" s="79" t="s">
        <v>1147</v>
      </c>
    </row>
    <row r="44" spans="1:62" ht="15.75" thickBot="1" x14ac:dyDescent="0.25">
      <c r="A44" s="217" t="s">
        <v>297</v>
      </c>
      <c r="B44" s="222"/>
      <c r="C44" s="223"/>
      <c r="AR44" s="632"/>
      <c r="AS44" s="103" t="s">
        <v>1642</v>
      </c>
      <c r="AT44" s="104" t="s">
        <v>1685</v>
      </c>
      <c r="AU44" s="15">
        <v>3</v>
      </c>
      <c r="BB44" s="34"/>
      <c r="BC44" s="34"/>
      <c r="BJ44" s="79" t="s">
        <v>1148</v>
      </c>
    </row>
    <row r="45" spans="1:62" ht="51.75" thickBot="1" x14ac:dyDescent="0.25">
      <c r="A45" s="217" t="s">
        <v>1575</v>
      </c>
      <c r="B45" s="228" t="s">
        <v>1611</v>
      </c>
      <c r="C45" s="227" t="s">
        <v>1612</v>
      </c>
      <c r="AR45" s="633"/>
      <c r="AS45" s="103" t="s">
        <v>1641</v>
      </c>
      <c r="AT45" s="105" t="s">
        <v>1686</v>
      </c>
      <c r="AU45" s="15">
        <v>1</v>
      </c>
      <c r="BB45" s="34"/>
      <c r="BC45" s="34"/>
      <c r="BJ45" s="79" t="s">
        <v>1149</v>
      </c>
    </row>
    <row r="46" spans="1:62" ht="51.75" thickBot="1" x14ac:dyDescent="0.3">
      <c r="A46" s="217" t="s">
        <v>239</v>
      </c>
      <c r="B46" s="228" t="s">
        <v>1613</v>
      </c>
      <c r="C46" s="223" t="s">
        <v>1614</v>
      </c>
      <c r="AT46" s="108" t="s">
        <v>1500</v>
      </c>
      <c r="AU46"/>
      <c r="BB46" s="34"/>
      <c r="BC46" s="34"/>
      <c r="BJ46" s="79" t="s">
        <v>1150</v>
      </c>
    </row>
    <row r="47" spans="1:62" ht="15.75" thickBot="1" x14ac:dyDescent="0.3">
      <c r="A47" s="217" t="s">
        <v>300</v>
      </c>
      <c r="B47" s="222"/>
      <c r="C47" s="223"/>
      <c r="AR47" s="107" t="s">
        <v>1499</v>
      </c>
      <c r="AS47" s="111"/>
      <c r="AT47" s="112"/>
      <c r="AU47"/>
      <c r="AV47" s="109"/>
      <c r="BB47" s="34"/>
      <c r="BC47" s="34"/>
      <c r="BJ47" s="79" t="s">
        <v>1151</v>
      </c>
    </row>
    <row r="48" spans="1:62" ht="15.75" thickBot="1" x14ac:dyDescent="0.3">
      <c r="A48" s="217"/>
      <c r="B48" s="222"/>
      <c r="C48" s="223"/>
      <c r="AR48" s="315" t="s">
        <v>1687</v>
      </c>
      <c r="AS48" s="315" t="s">
        <v>1688</v>
      </c>
      <c r="AT48" s="316" t="s">
        <v>1689</v>
      </c>
      <c r="AU48"/>
      <c r="AV48" s="313"/>
      <c r="BB48" s="34"/>
      <c r="BC48" s="34"/>
      <c r="BJ48" s="79"/>
    </row>
    <row r="49" spans="1:62" ht="15.75" thickBot="1" x14ac:dyDescent="0.3">
      <c r="A49" s="217" t="s">
        <v>1576</v>
      </c>
      <c r="B49" s="222"/>
      <c r="C49" s="223"/>
      <c r="AR49" s="106" t="str">
        <f>$AV$21</f>
        <v>FUERTE</v>
      </c>
      <c r="AS49" s="113" t="str">
        <f>AT38</f>
        <v>FUERTE</v>
      </c>
      <c r="AT49" s="110">
        <v>100</v>
      </c>
      <c r="AU49"/>
      <c r="AV49" s="106"/>
      <c r="BB49" s="34"/>
      <c r="BC49" s="34"/>
      <c r="BJ49" s="79" t="s">
        <v>1152</v>
      </c>
    </row>
    <row r="50" spans="1:62" ht="15.75" thickBot="1" x14ac:dyDescent="0.3">
      <c r="A50" s="217" t="s">
        <v>1577</v>
      </c>
      <c r="B50" s="222"/>
      <c r="C50" s="223"/>
      <c r="AR50" s="106" t="str">
        <f t="shared" ref="AR50" si="0">$AV$21</f>
        <v>FUERTE</v>
      </c>
      <c r="AS50" s="113" t="str">
        <f>AT39</f>
        <v>MODERADO</v>
      </c>
      <c r="AT50" s="110">
        <v>50</v>
      </c>
      <c r="AU50"/>
      <c r="AV50" s="314"/>
      <c r="BB50" s="34"/>
      <c r="BC50" s="34"/>
      <c r="BJ50" s="79" t="s">
        <v>1153</v>
      </c>
    </row>
    <row r="51" spans="1:62" ht="15.75" thickBot="1" x14ac:dyDescent="0.3">
      <c r="AR51" s="106" t="s">
        <v>1496</v>
      </c>
      <c r="AS51" s="113" t="s">
        <v>1736</v>
      </c>
      <c r="AT51" s="110">
        <v>0</v>
      </c>
      <c r="AU51"/>
      <c r="AV51" s="314"/>
      <c r="BB51" s="34"/>
      <c r="BC51" s="34"/>
      <c r="BJ51" s="79" t="s">
        <v>1154</v>
      </c>
    </row>
    <row r="52" spans="1:62" ht="15.75" thickBot="1" x14ac:dyDescent="0.3">
      <c r="A52" s="238" t="s">
        <v>1627</v>
      </c>
      <c r="AR52" s="106" t="s">
        <v>1097</v>
      </c>
      <c r="AS52" s="113" t="s">
        <v>1496</v>
      </c>
      <c r="AT52" s="110">
        <v>50</v>
      </c>
      <c r="AU52"/>
      <c r="AV52" s="314"/>
      <c r="BJ52" s="79" t="s">
        <v>1155</v>
      </c>
    </row>
    <row r="53" spans="1:62" ht="15.75" thickBot="1" x14ac:dyDescent="0.3">
      <c r="A53" s="34" t="s">
        <v>1621</v>
      </c>
      <c r="AR53" s="106" t="s">
        <v>1097</v>
      </c>
      <c r="AS53" s="113" t="s">
        <v>1097</v>
      </c>
      <c r="AT53" s="110">
        <v>50</v>
      </c>
      <c r="AU53"/>
      <c r="AV53" s="314"/>
      <c r="BJ53" s="79" t="s">
        <v>1156</v>
      </c>
    </row>
    <row r="54" spans="1:62" ht="15.75" thickBot="1" x14ac:dyDescent="0.3">
      <c r="A54" s="34" t="s">
        <v>1622</v>
      </c>
      <c r="AR54" s="106" t="s">
        <v>1097</v>
      </c>
      <c r="AS54" s="113" t="s">
        <v>1736</v>
      </c>
      <c r="AT54" s="110">
        <v>0</v>
      </c>
      <c r="AU54"/>
      <c r="AV54" s="314"/>
      <c r="BJ54" s="79" t="s">
        <v>1157</v>
      </c>
    </row>
    <row r="55" spans="1:62" ht="15.75" thickBot="1" x14ac:dyDescent="0.3">
      <c r="A55" s="34" t="s">
        <v>1623</v>
      </c>
      <c r="AR55" s="106" t="s">
        <v>1736</v>
      </c>
      <c r="AS55" s="113" t="s">
        <v>1496</v>
      </c>
      <c r="AT55" s="110">
        <v>0</v>
      </c>
      <c r="AU55"/>
      <c r="AV55" s="314"/>
      <c r="BJ55" s="79" t="s">
        <v>1158</v>
      </c>
    </row>
    <row r="56" spans="1:62" ht="15.75" thickBot="1" x14ac:dyDescent="0.3">
      <c r="A56" s="34" t="s">
        <v>1624</v>
      </c>
      <c r="AR56" s="366" t="s">
        <v>1736</v>
      </c>
      <c r="AS56" s="113" t="s">
        <v>1097</v>
      </c>
      <c r="AT56" s="110">
        <v>0</v>
      </c>
      <c r="AU56"/>
      <c r="AV56" s="314"/>
      <c r="BJ56" s="79" t="s">
        <v>1159</v>
      </c>
    </row>
    <row r="57" spans="1:62" ht="27" thickBot="1" x14ac:dyDescent="0.3">
      <c r="A57" s="237" t="s">
        <v>1625</v>
      </c>
      <c r="AR57" s="114" t="s">
        <v>1736</v>
      </c>
      <c r="AS57" s="113" t="s">
        <v>1736</v>
      </c>
      <c r="AT57" s="110">
        <v>0</v>
      </c>
      <c r="AU57"/>
      <c r="AV57" s="314"/>
      <c r="BJ57" s="79" t="s">
        <v>1160</v>
      </c>
    </row>
    <row r="58" spans="1:62" ht="15.75" thickBot="1" x14ac:dyDescent="0.3">
      <c r="A58" s="34" t="s">
        <v>1626</v>
      </c>
      <c r="AR58" s="114"/>
      <c r="AS58" s="113"/>
      <c r="AT58" s="110"/>
      <c r="AU58"/>
      <c r="AV58" s="314"/>
      <c r="BJ58" s="79" t="s">
        <v>1161</v>
      </c>
    </row>
    <row r="59" spans="1:62" ht="15.75" thickBot="1" x14ac:dyDescent="0.3">
      <c r="AR59" s="114"/>
      <c r="AS59" s="113"/>
      <c r="AT59" s="110"/>
      <c r="AU59"/>
      <c r="AV59" s="314"/>
      <c r="BJ59" s="79" t="s">
        <v>1162</v>
      </c>
    </row>
    <row r="60" spans="1:62" ht="16.5" thickBot="1" x14ac:dyDescent="0.3">
      <c r="A60" s="238" t="s">
        <v>1628</v>
      </c>
      <c r="AR60" s="114"/>
      <c r="AS60" s="113"/>
      <c r="AT60" s="110"/>
      <c r="AU60"/>
      <c r="AV60" s="314"/>
      <c r="BJ60" s="78" t="s">
        <v>1163</v>
      </c>
    </row>
    <row r="61" spans="1:62" ht="15.75" thickBot="1" x14ac:dyDescent="0.3">
      <c r="A61" s="34" t="s">
        <v>1629</v>
      </c>
      <c r="AR61" s="114"/>
      <c r="AS61" s="113"/>
      <c r="AT61" s="110"/>
      <c r="AU61"/>
      <c r="AV61" s="314"/>
      <c r="BJ61" s="79" t="s">
        <v>1164</v>
      </c>
    </row>
    <row r="62" spans="1:62" ht="15.75" thickBot="1" x14ac:dyDescent="0.3">
      <c r="A62" s="34" t="s">
        <v>1630</v>
      </c>
      <c r="AR62" s="114"/>
      <c r="AS62" s="113"/>
      <c r="AT62" s="110"/>
      <c r="AU62"/>
      <c r="AV62" s="314"/>
      <c r="BJ62" s="79" t="s">
        <v>1165</v>
      </c>
    </row>
    <row r="63" spans="1:62" ht="15.75" thickBot="1" x14ac:dyDescent="0.3">
      <c r="A63" s="34" t="s">
        <v>1631</v>
      </c>
      <c r="AR63" s="114"/>
      <c r="AS63" s="113"/>
      <c r="AT63" s="110"/>
      <c r="AU63"/>
      <c r="AV63" s="314"/>
      <c r="BJ63" s="79" t="s">
        <v>1166</v>
      </c>
    </row>
    <row r="64" spans="1:62" ht="16.5" thickBot="1" x14ac:dyDescent="0.3">
      <c r="A64" s="34" t="s">
        <v>1632</v>
      </c>
      <c r="AR64" s="114"/>
      <c r="AS64" s="113"/>
      <c r="AT64" s="110"/>
      <c r="AU64"/>
      <c r="AV64" s="314"/>
      <c r="BJ64" s="78" t="s">
        <v>1167</v>
      </c>
    </row>
    <row r="65" spans="1:62" ht="27" thickBot="1" x14ac:dyDescent="0.3">
      <c r="A65" s="237" t="s">
        <v>1633</v>
      </c>
      <c r="AR65" s="106"/>
      <c r="AS65" s="113"/>
      <c r="AT65" s="110"/>
      <c r="AU65"/>
      <c r="AV65" s="314"/>
      <c r="BJ65" s="79" t="s">
        <v>1168</v>
      </c>
    </row>
    <row r="66" spans="1:62" ht="39.75" thickBot="1" x14ac:dyDescent="0.3">
      <c r="A66" s="237" t="s">
        <v>1634</v>
      </c>
      <c r="AR66" s="106"/>
      <c r="AS66" s="113"/>
      <c r="AT66" s="110"/>
      <c r="AU66"/>
      <c r="AV66" s="314"/>
      <c r="BJ66" s="79" t="s">
        <v>1169</v>
      </c>
    </row>
    <row r="67" spans="1:62" ht="15.75" thickBot="1" x14ac:dyDescent="0.3">
      <c r="AR67" s="106"/>
      <c r="AS67" s="113"/>
      <c r="AT67" s="110"/>
      <c r="AU67"/>
      <c r="AV67" s="314"/>
      <c r="BJ67" s="79" t="s">
        <v>1170</v>
      </c>
    </row>
    <row r="68" spans="1:62" ht="15.75" thickBot="1" x14ac:dyDescent="0.3">
      <c r="A68" s="238" t="s">
        <v>1651</v>
      </c>
      <c r="AR68" s="106"/>
      <c r="AS68" s="113"/>
      <c r="AT68" s="110"/>
      <c r="AU68"/>
      <c r="AV68" s="314"/>
      <c r="BJ68" s="79" t="s">
        <v>1171</v>
      </c>
    </row>
    <row r="69" spans="1:62" ht="15.75" thickBot="1" x14ac:dyDescent="0.3">
      <c r="A69" s="34" t="s">
        <v>1653</v>
      </c>
      <c r="AR69" s="106"/>
      <c r="AS69" s="113"/>
      <c r="AT69" s="110"/>
      <c r="AU69"/>
      <c r="AV69" s="314"/>
      <c r="BJ69" s="79" t="s">
        <v>1172</v>
      </c>
    </row>
    <row r="70" spans="1:62" ht="15.75" thickBot="1" x14ac:dyDescent="0.3">
      <c r="A70" s="34" t="s">
        <v>1652</v>
      </c>
      <c r="AR70" s="106"/>
      <c r="AS70" s="113"/>
      <c r="AT70" s="110"/>
      <c r="AU70"/>
      <c r="AV70" s="314"/>
      <c r="BJ70" s="79" t="s">
        <v>1173</v>
      </c>
    </row>
    <row r="71" spans="1:62" ht="15.75" thickBot="1" x14ac:dyDescent="0.3">
      <c r="A71" s="34" t="s">
        <v>1654</v>
      </c>
      <c r="AR71" s="106"/>
      <c r="AS71" s="113"/>
      <c r="AT71" s="110"/>
      <c r="AU71"/>
      <c r="AV71" s="314"/>
      <c r="BJ71" s="79" t="s">
        <v>1174</v>
      </c>
    </row>
    <row r="72" spans="1:62" ht="15.75" thickBot="1" x14ac:dyDescent="0.3">
      <c r="A72" s="34" t="s">
        <v>1655</v>
      </c>
      <c r="AR72" s="106"/>
      <c r="AS72" s="113"/>
      <c r="AT72" s="110"/>
      <c r="AU72"/>
      <c r="AV72" s="314"/>
      <c r="BJ72" s="79" t="s">
        <v>1175</v>
      </c>
    </row>
    <row r="73" spans="1:62" ht="15.75" thickBot="1" x14ac:dyDescent="0.3">
      <c r="A73" s="34" t="s">
        <v>1656</v>
      </c>
      <c r="G73" s="18"/>
      <c r="AR73" s="106"/>
      <c r="AS73" s="113"/>
      <c r="AT73" s="110"/>
      <c r="AU73"/>
      <c r="AV73" s="314"/>
      <c r="BJ73" s="79" t="s">
        <v>1176</v>
      </c>
    </row>
    <row r="74" spans="1:62" ht="15.75" thickBot="1" x14ac:dyDescent="0.3">
      <c r="A74" s="34" t="s">
        <v>1657</v>
      </c>
      <c r="AU74"/>
      <c r="AV74" s="314"/>
      <c r="BJ74" s="79" t="s">
        <v>1177</v>
      </c>
    </row>
    <row r="75" spans="1:62" ht="24" x14ac:dyDescent="0.25">
      <c r="A75" s="34" t="s">
        <v>1658</v>
      </c>
      <c r="AR75" s="120" t="s">
        <v>1312</v>
      </c>
      <c r="AS75" s="120" t="s">
        <v>1313</v>
      </c>
      <c r="AU75"/>
      <c r="AV75" s="314"/>
      <c r="BJ75" s="79" t="s">
        <v>1178</v>
      </c>
    </row>
    <row r="76" spans="1:62" ht="15" x14ac:dyDescent="0.2">
      <c r="N76" s="23"/>
      <c r="AR76" s="121" t="s">
        <v>1738</v>
      </c>
      <c r="AS76" s="121" t="s">
        <v>1738</v>
      </c>
      <c r="BJ76" s="79" t="s">
        <v>1179</v>
      </c>
    </row>
    <row r="77" spans="1:62" ht="18.75" customHeight="1" x14ac:dyDescent="0.3">
      <c r="G77" s="19"/>
      <c r="H77" s="19"/>
      <c r="N77" s="23"/>
      <c r="AR77" s="15" t="s">
        <v>1739</v>
      </c>
      <c r="AS77" s="121" t="s">
        <v>1740</v>
      </c>
      <c r="BJ77" s="79" t="s">
        <v>1180</v>
      </c>
    </row>
    <row r="78" spans="1:62" ht="15.75" thickBot="1" x14ac:dyDescent="0.3">
      <c r="G78" s="20"/>
      <c r="H78" s="21"/>
      <c r="I78" s="22"/>
      <c r="J78" s="22"/>
      <c r="K78" s="22"/>
      <c r="L78" s="23"/>
      <c r="M78" s="23"/>
      <c r="N78" s="23"/>
      <c r="O78" s="22"/>
      <c r="P78" s="24"/>
      <c r="AS78" s="15" t="s">
        <v>1739</v>
      </c>
      <c r="BJ78" s="79" t="s">
        <v>1181</v>
      </c>
    </row>
    <row r="79" spans="1:62" ht="48.75" thickBot="1" x14ac:dyDescent="0.3">
      <c r="G79" s="25"/>
      <c r="H79" s="21"/>
      <c r="I79" s="22"/>
      <c r="J79" s="22"/>
      <c r="K79" s="22"/>
      <c r="L79" s="23"/>
      <c r="M79" s="23"/>
      <c r="N79" s="23"/>
      <c r="O79" s="22"/>
      <c r="P79" s="24"/>
      <c r="AR79" s="170" t="s">
        <v>1496</v>
      </c>
      <c r="AS79" s="172" t="s">
        <v>1519</v>
      </c>
      <c r="BJ79" s="79" t="s">
        <v>1182</v>
      </c>
    </row>
    <row r="80" spans="1:62" ht="72.75" thickBot="1" x14ac:dyDescent="0.3">
      <c r="G80" s="20"/>
      <c r="H80" s="21"/>
      <c r="I80" s="22"/>
      <c r="J80" s="22"/>
      <c r="K80" s="22"/>
      <c r="L80" s="23"/>
      <c r="M80" s="23"/>
      <c r="N80" s="23"/>
      <c r="O80" s="22"/>
      <c r="P80" s="24"/>
      <c r="AR80" s="122" t="s">
        <v>1097</v>
      </c>
      <c r="AS80" s="171" t="s">
        <v>1520</v>
      </c>
      <c r="BJ80" s="79" t="s">
        <v>1183</v>
      </c>
    </row>
    <row r="81" spans="7:62" ht="72.75" thickBot="1" x14ac:dyDescent="0.3">
      <c r="G81" s="20"/>
      <c r="H81" s="21"/>
      <c r="I81" s="22"/>
      <c r="J81" s="22"/>
      <c r="K81" s="22"/>
      <c r="L81" s="23"/>
      <c r="M81" s="23"/>
      <c r="N81" s="23"/>
      <c r="O81" s="22"/>
      <c r="P81" s="24"/>
      <c r="AR81" s="123" t="s">
        <v>1497</v>
      </c>
      <c r="AS81" s="171" t="s">
        <v>1737</v>
      </c>
      <c r="BJ81" s="79" t="s">
        <v>1184</v>
      </c>
    </row>
    <row r="82" spans="7:62" ht="15.75" x14ac:dyDescent="0.2">
      <c r="G82" s="26"/>
      <c r="H82" s="21"/>
      <c r="I82" s="22"/>
      <c r="J82" s="22"/>
      <c r="K82" s="22"/>
      <c r="L82" s="23"/>
      <c r="M82" s="23"/>
      <c r="N82" s="23"/>
      <c r="O82" s="22"/>
      <c r="P82" s="24"/>
      <c r="BJ82" s="78" t="s">
        <v>1185</v>
      </c>
    </row>
    <row r="83" spans="7:62" ht="15" x14ac:dyDescent="0.25">
      <c r="G83" s="25"/>
      <c r="H83" s="21"/>
      <c r="I83" s="22"/>
      <c r="J83" s="22"/>
      <c r="K83" s="22"/>
      <c r="L83" s="23"/>
      <c r="M83" s="23"/>
      <c r="N83" s="23"/>
      <c r="O83" s="22"/>
      <c r="P83" s="24"/>
      <c r="BJ83" s="79" t="s">
        <v>1186</v>
      </c>
    </row>
    <row r="84" spans="7:62" ht="15" x14ac:dyDescent="0.25">
      <c r="G84" s="20"/>
      <c r="H84" s="21"/>
      <c r="I84" s="22"/>
      <c r="J84" s="22"/>
      <c r="K84" s="22"/>
      <c r="L84" s="23"/>
      <c r="M84" s="23"/>
      <c r="N84" s="23"/>
      <c r="O84" s="22"/>
      <c r="P84" s="24"/>
      <c r="BJ84" s="79" t="s">
        <v>1187</v>
      </c>
    </row>
    <row r="85" spans="7:62" ht="15" x14ac:dyDescent="0.25">
      <c r="G85" s="20"/>
      <c r="H85" s="21"/>
      <c r="I85" s="22"/>
      <c r="J85" s="22"/>
      <c r="K85" s="22"/>
      <c r="L85" s="23"/>
      <c r="M85" s="23"/>
      <c r="N85" s="23"/>
      <c r="O85" s="22"/>
      <c r="P85" s="24"/>
      <c r="BJ85" s="79" t="s">
        <v>1188</v>
      </c>
    </row>
    <row r="86" spans="7:62" ht="15" x14ac:dyDescent="0.25">
      <c r="G86" s="25"/>
      <c r="H86" s="21"/>
      <c r="I86" s="22"/>
      <c r="J86" s="22"/>
      <c r="K86" s="22"/>
      <c r="L86" s="23"/>
      <c r="M86" s="23"/>
      <c r="N86" s="23"/>
      <c r="O86" s="22"/>
      <c r="P86" s="24"/>
      <c r="BJ86" s="79" t="s">
        <v>1189</v>
      </c>
    </row>
    <row r="87" spans="7:62" ht="15" x14ac:dyDescent="0.25">
      <c r="G87" s="25"/>
      <c r="H87" s="21"/>
      <c r="I87" s="22"/>
      <c r="J87" s="22"/>
      <c r="K87" s="22"/>
      <c r="L87" s="23"/>
      <c r="M87" s="23"/>
      <c r="N87" s="23"/>
      <c r="O87" s="22"/>
      <c r="P87" s="24"/>
      <c r="BJ87" s="79" t="s">
        <v>1190</v>
      </c>
    </row>
    <row r="88" spans="7:62" ht="15" x14ac:dyDescent="0.25">
      <c r="G88" s="25"/>
      <c r="H88" s="21"/>
      <c r="I88" s="22"/>
      <c r="J88" s="22"/>
      <c r="K88" s="22"/>
      <c r="L88" s="23"/>
      <c r="M88" s="23"/>
      <c r="N88" s="23"/>
      <c r="O88" s="22"/>
      <c r="P88" s="24"/>
      <c r="BJ88" s="79" t="s">
        <v>1191</v>
      </c>
    </row>
    <row r="89" spans="7:62" ht="15" x14ac:dyDescent="0.25">
      <c r="G89" s="25"/>
      <c r="H89" s="21"/>
      <c r="I89" s="22"/>
      <c r="J89" s="22"/>
      <c r="K89" s="22"/>
      <c r="L89" s="23"/>
      <c r="M89" s="23"/>
      <c r="N89" s="23"/>
      <c r="O89" s="22"/>
      <c r="P89" s="24"/>
      <c r="BJ89" s="79" t="s">
        <v>1192</v>
      </c>
    </row>
    <row r="90" spans="7:62" ht="15" x14ac:dyDescent="0.25">
      <c r="G90" s="27"/>
      <c r="H90" s="21"/>
      <c r="I90" s="22"/>
      <c r="J90" s="22"/>
      <c r="K90" s="22"/>
      <c r="L90" s="23"/>
      <c r="M90" s="23"/>
      <c r="N90" s="23"/>
      <c r="O90" s="22"/>
      <c r="P90" s="24"/>
      <c r="BJ90" s="79" t="s">
        <v>1193</v>
      </c>
    </row>
    <row r="91" spans="7:62" ht="15" x14ac:dyDescent="0.25">
      <c r="G91" s="25"/>
      <c r="H91" s="21"/>
      <c r="I91" s="22"/>
      <c r="J91" s="22"/>
      <c r="K91" s="22"/>
      <c r="L91" s="23"/>
      <c r="M91" s="23"/>
      <c r="N91" s="23"/>
      <c r="O91" s="22"/>
      <c r="P91" s="24"/>
      <c r="BJ91" s="79" t="s">
        <v>1194</v>
      </c>
    </row>
    <row r="92" spans="7:62" ht="15" x14ac:dyDescent="0.25">
      <c r="G92" s="27"/>
      <c r="H92" s="21"/>
      <c r="I92" s="22"/>
      <c r="J92" s="22"/>
      <c r="K92" s="22"/>
      <c r="L92" s="23"/>
      <c r="M92" s="23"/>
      <c r="N92" s="23"/>
      <c r="O92" s="22"/>
      <c r="P92" s="24"/>
      <c r="BJ92" s="79" t="s">
        <v>1195</v>
      </c>
    </row>
    <row r="93" spans="7:62" ht="15" x14ac:dyDescent="0.25">
      <c r="G93" s="25"/>
      <c r="H93" s="21"/>
      <c r="I93" s="22"/>
      <c r="J93" s="22"/>
      <c r="K93" s="22"/>
      <c r="L93" s="23"/>
      <c r="M93" s="23"/>
      <c r="N93" s="23"/>
      <c r="O93" s="22"/>
      <c r="P93" s="24"/>
      <c r="BJ93" s="79" t="s">
        <v>1196</v>
      </c>
    </row>
    <row r="94" spans="7:62" ht="15" x14ac:dyDescent="0.25">
      <c r="G94" s="25"/>
      <c r="H94" s="21"/>
      <c r="I94" s="22"/>
      <c r="J94" s="22"/>
      <c r="K94" s="22"/>
      <c r="L94" s="23"/>
      <c r="M94" s="23"/>
      <c r="N94" s="23"/>
      <c r="O94" s="22"/>
      <c r="P94" s="24"/>
      <c r="BJ94" s="79" t="s">
        <v>1197</v>
      </c>
    </row>
    <row r="95" spans="7:62" ht="15" x14ac:dyDescent="0.25">
      <c r="G95" s="25"/>
      <c r="H95" s="21"/>
      <c r="I95" s="22"/>
      <c r="J95" s="22"/>
      <c r="K95" s="22"/>
      <c r="L95" s="23"/>
      <c r="M95" s="23"/>
      <c r="N95" s="23"/>
      <c r="O95" s="22"/>
      <c r="P95" s="24"/>
      <c r="BJ95" s="79" t="s">
        <v>1198</v>
      </c>
    </row>
    <row r="96" spans="7:62" ht="15" x14ac:dyDescent="0.25">
      <c r="G96" s="25"/>
      <c r="H96" s="21"/>
      <c r="I96" s="22"/>
      <c r="J96" s="22"/>
      <c r="K96" s="22"/>
      <c r="L96" s="23"/>
      <c r="M96" s="23"/>
      <c r="N96" s="23"/>
      <c r="O96" s="22"/>
      <c r="P96" s="24"/>
      <c r="BJ96" s="79" t="s">
        <v>1199</v>
      </c>
    </row>
    <row r="97" spans="7:62" ht="15" x14ac:dyDescent="0.25">
      <c r="G97" s="25"/>
      <c r="H97" s="21"/>
      <c r="I97" s="22"/>
      <c r="J97" s="22"/>
      <c r="K97" s="22"/>
      <c r="L97" s="23"/>
      <c r="M97" s="23"/>
      <c r="N97" s="23"/>
      <c r="O97" s="22"/>
      <c r="P97" s="24"/>
      <c r="BJ97" s="79" t="s">
        <v>1200</v>
      </c>
    </row>
    <row r="98" spans="7:62" ht="15" x14ac:dyDescent="0.25">
      <c r="G98" s="25"/>
      <c r="H98" s="21"/>
      <c r="I98" s="22"/>
      <c r="J98" s="22"/>
      <c r="K98" s="22"/>
      <c r="L98" s="23"/>
      <c r="M98" s="23"/>
      <c r="N98" s="23"/>
      <c r="O98" s="22"/>
      <c r="P98" s="24"/>
      <c r="BJ98" s="79" t="s">
        <v>1201</v>
      </c>
    </row>
    <row r="99" spans="7:62" ht="15" x14ac:dyDescent="0.25">
      <c r="G99" s="25"/>
      <c r="H99" s="21"/>
      <c r="I99" s="22"/>
      <c r="J99" s="22"/>
      <c r="K99" s="22"/>
      <c r="L99" s="23"/>
      <c r="M99" s="23"/>
      <c r="N99" s="23"/>
      <c r="O99" s="22"/>
      <c r="P99" s="24"/>
      <c r="BJ99" s="79" t="s">
        <v>1202</v>
      </c>
    </row>
    <row r="100" spans="7:62" ht="15" x14ac:dyDescent="0.25">
      <c r="G100" s="25"/>
      <c r="H100" s="21"/>
      <c r="I100" s="22"/>
      <c r="J100" s="22"/>
      <c r="K100" s="22"/>
      <c r="L100" s="23"/>
      <c r="M100" s="23"/>
      <c r="N100" s="23"/>
      <c r="O100" s="22"/>
      <c r="P100" s="24"/>
      <c r="BJ100" s="79" t="s">
        <v>1203</v>
      </c>
    </row>
    <row r="101" spans="7:62" ht="15" x14ac:dyDescent="0.25">
      <c r="G101" s="25"/>
      <c r="H101" s="21"/>
      <c r="I101" s="22"/>
      <c r="J101" s="22"/>
      <c r="K101" s="22"/>
      <c r="L101" s="23"/>
      <c r="M101" s="23"/>
      <c r="N101" s="23"/>
      <c r="O101" s="22"/>
      <c r="P101" s="24"/>
      <c r="BJ101" s="79" t="s">
        <v>1204</v>
      </c>
    </row>
    <row r="102" spans="7:62" ht="15" x14ac:dyDescent="0.25">
      <c r="G102" s="25"/>
      <c r="H102" s="21"/>
      <c r="I102" s="22"/>
      <c r="J102" s="22"/>
      <c r="K102" s="22"/>
      <c r="L102" s="23"/>
      <c r="M102" s="23"/>
      <c r="N102" s="23"/>
      <c r="O102" s="22"/>
      <c r="P102" s="24"/>
      <c r="BJ102" s="79" t="s">
        <v>1205</v>
      </c>
    </row>
    <row r="103" spans="7:62" ht="15" x14ac:dyDescent="0.25">
      <c r="G103" s="25"/>
      <c r="H103" s="21"/>
      <c r="I103" s="22"/>
      <c r="J103" s="22"/>
      <c r="K103" s="22"/>
      <c r="L103" s="23"/>
      <c r="M103" s="23"/>
      <c r="N103" s="23"/>
      <c r="O103" s="22"/>
      <c r="P103" s="24"/>
      <c r="BJ103" s="79" t="s">
        <v>1206</v>
      </c>
    </row>
    <row r="104" spans="7:62" ht="15.75" x14ac:dyDescent="0.25">
      <c r="G104" s="25"/>
      <c r="H104" s="21"/>
      <c r="I104" s="22"/>
      <c r="J104" s="22"/>
      <c r="K104" s="22"/>
      <c r="L104" s="23"/>
      <c r="M104" s="23"/>
      <c r="N104" s="23"/>
      <c r="O104" s="22"/>
      <c r="P104" s="24"/>
      <c r="BJ104" s="78" t="s">
        <v>1207</v>
      </c>
    </row>
    <row r="105" spans="7:62" ht="15" x14ac:dyDescent="0.25">
      <c r="G105" s="25"/>
      <c r="H105" s="21"/>
      <c r="I105" s="22"/>
      <c r="J105" s="22"/>
      <c r="K105" s="22"/>
      <c r="L105" s="23"/>
      <c r="M105" s="23"/>
      <c r="N105" s="23"/>
      <c r="O105" s="22"/>
      <c r="P105" s="24"/>
      <c r="BJ105" s="79" t="s">
        <v>1208</v>
      </c>
    </row>
    <row r="106" spans="7:62" ht="15" x14ac:dyDescent="0.25">
      <c r="G106" s="25"/>
      <c r="H106" s="21"/>
      <c r="I106" s="22"/>
      <c r="J106" s="22"/>
      <c r="K106" s="22"/>
      <c r="L106" s="23"/>
      <c r="M106" s="23"/>
      <c r="N106" s="23"/>
      <c r="O106" s="22"/>
      <c r="P106" s="24"/>
      <c r="BJ106" s="79" t="s">
        <v>1209</v>
      </c>
    </row>
    <row r="107" spans="7:62" ht="15" x14ac:dyDescent="0.25">
      <c r="G107" s="27"/>
      <c r="H107" s="21"/>
      <c r="I107" s="22"/>
      <c r="J107" s="22"/>
      <c r="K107" s="22"/>
      <c r="L107" s="23"/>
      <c r="M107" s="23"/>
      <c r="N107" s="23"/>
      <c r="O107" s="22"/>
      <c r="P107" s="24"/>
      <c r="BJ107" s="79" t="s">
        <v>1208</v>
      </c>
    </row>
    <row r="108" spans="7:62" ht="15" x14ac:dyDescent="0.25">
      <c r="G108" s="25"/>
      <c r="H108" s="21"/>
      <c r="I108" s="22"/>
      <c r="J108" s="22"/>
      <c r="K108" s="22"/>
      <c r="L108" s="23"/>
      <c r="M108" s="23"/>
      <c r="N108" s="23"/>
      <c r="O108" s="22"/>
      <c r="P108" s="24"/>
      <c r="BJ108" s="79" t="s">
        <v>1210</v>
      </c>
    </row>
    <row r="109" spans="7:62" ht="15" x14ac:dyDescent="0.25">
      <c r="G109" s="25"/>
      <c r="H109" s="21"/>
      <c r="I109" s="22"/>
      <c r="J109" s="22"/>
      <c r="K109" s="22"/>
      <c r="L109" s="23"/>
      <c r="M109" s="23"/>
      <c r="N109" s="23"/>
      <c r="O109" s="22"/>
      <c r="P109" s="24"/>
      <c r="BJ109" s="79" t="s">
        <v>1211</v>
      </c>
    </row>
    <row r="110" spans="7:62" ht="15" x14ac:dyDescent="0.25">
      <c r="G110" s="25"/>
      <c r="H110" s="21"/>
      <c r="I110" s="22"/>
      <c r="J110" s="22"/>
      <c r="K110" s="22"/>
      <c r="L110" s="23"/>
      <c r="M110" s="23"/>
      <c r="N110" s="23"/>
      <c r="O110" s="22"/>
      <c r="P110" s="24"/>
      <c r="BJ110" s="79" t="s">
        <v>1212</v>
      </c>
    </row>
    <row r="111" spans="7:62" ht="15" x14ac:dyDescent="0.25">
      <c r="G111" s="25"/>
      <c r="H111" s="21"/>
      <c r="I111" s="22"/>
      <c r="J111" s="22"/>
      <c r="K111" s="22"/>
      <c r="L111" s="23"/>
      <c r="M111" s="23"/>
      <c r="N111" s="23"/>
      <c r="O111" s="22"/>
      <c r="P111" s="24"/>
      <c r="BJ111" s="79" t="s">
        <v>1213</v>
      </c>
    </row>
    <row r="112" spans="7:62" ht="15" x14ac:dyDescent="0.25">
      <c r="G112" s="25"/>
      <c r="H112" s="21"/>
      <c r="I112" s="22"/>
      <c r="J112" s="22"/>
      <c r="K112" s="22"/>
      <c r="L112" s="23"/>
      <c r="M112" s="23"/>
      <c r="N112" s="23"/>
      <c r="O112" s="22"/>
      <c r="P112" s="24"/>
      <c r="BJ112" s="79" t="s">
        <v>1214</v>
      </c>
    </row>
    <row r="113" spans="7:62" ht="15" x14ac:dyDescent="0.25">
      <c r="G113" s="25"/>
      <c r="H113" s="21"/>
      <c r="I113" s="22"/>
      <c r="J113" s="22"/>
      <c r="K113" s="22"/>
      <c r="L113" s="23"/>
      <c r="M113" s="23"/>
      <c r="N113" s="23"/>
      <c r="O113" s="22"/>
      <c r="P113" s="24"/>
      <c r="BJ113" s="79" t="s">
        <v>1215</v>
      </c>
    </row>
    <row r="114" spans="7:62" ht="15" x14ac:dyDescent="0.25">
      <c r="G114" s="25"/>
      <c r="H114" s="21"/>
      <c r="I114" s="22"/>
      <c r="J114" s="22"/>
      <c r="K114" s="22"/>
      <c r="L114" s="23"/>
      <c r="M114" s="23"/>
      <c r="N114" s="23"/>
      <c r="O114" s="22"/>
      <c r="P114" s="24"/>
      <c r="BJ114" s="79" t="s">
        <v>1216</v>
      </c>
    </row>
    <row r="115" spans="7:62" ht="15" x14ac:dyDescent="0.25">
      <c r="G115" s="25"/>
      <c r="H115" s="21"/>
      <c r="I115" s="22"/>
      <c r="J115" s="22"/>
      <c r="K115" s="22"/>
      <c r="L115" s="23"/>
      <c r="M115" s="23"/>
      <c r="N115" s="23"/>
      <c r="O115" s="22"/>
      <c r="P115" s="24"/>
      <c r="BJ115" s="79" t="s">
        <v>1217</v>
      </c>
    </row>
    <row r="116" spans="7:62" ht="15" x14ac:dyDescent="0.25">
      <c r="G116" s="27"/>
      <c r="H116" s="21"/>
      <c r="I116" s="22"/>
      <c r="J116" s="22"/>
      <c r="K116" s="22"/>
      <c r="L116" s="23"/>
      <c r="M116" s="23"/>
      <c r="N116" s="23"/>
      <c r="O116" s="22"/>
      <c r="P116" s="24"/>
      <c r="BJ116" s="79" t="s">
        <v>1218</v>
      </c>
    </row>
    <row r="117" spans="7:62" ht="15" x14ac:dyDescent="0.25">
      <c r="G117" s="25"/>
      <c r="H117" s="21"/>
      <c r="I117" s="22"/>
      <c r="J117" s="22"/>
      <c r="K117" s="22"/>
      <c r="L117" s="23"/>
      <c r="M117" s="23"/>
      <c r="N117" s="23"/>
      <c r="O117" s="22"/>
      <c r="P117" s="24"/>
      <c r="BJ117" s="79" t="s">
        <v>1219</v>
      </c>
    </row>
    <row r="118" spans="7:62" ht="15" x14ac:dyDescent="0.25">
      <c r="G118" s="25"/>
      <c r="H118" s="21"/>
      <c r="I118" s="22"/>
      <c r="J118" s="22"/>
      <c r="K118" s="22"/>
      <c r="L118" s="23"/>
      <c r="M118" s="23"/>
      <c r="N118" s="23"/>
      <c r="O118" s="22"/>
      <c r="P118" s="24"/>
      <c r="BJ118" s="79" t="s">
        <v>1220</v>
      </c>
    </row>
    <row r="119" spans="7:62" ht="15" x14ac:dyDescent="0.25">
      <c r="G119" s="27"/>
      <c r="H119" s="21"/>
      <c r="I119" s="22"/>
      <c r="J119" s="22"/>
      <c r="K119" s="22"/>
      <c r="L119" s="23"/>
      <c r="M119" s="23"/>
      <c r="N119" s="23"/>
      <c r="O119" s="22"/>
      <c r="P119" s="24"/>
      <c r="BJ119" s="79" t="s">
        <v>1221</v>
      </c>
    </row>
    <row r="120" spans="7:62" ht="15" x14ac:dyDescent="0.25">
      <c r="G120" s="27"/>
      <c r="H120" s="21"/>
      <c r="I120" s="22"/>
      <c r="J120" s="22"/>
      <c r="K120" s="22"/>
      <c r="L120" s="23"/>
      <c r="M120" s="23"/>
      <c r="N120" s="23"/>
      <c r="O120" s="22"/>
      <c r="P120" s="24"/>
      <c r="BJ120" s="79" t="s">
        <v>1222</v>
      </c>
    </row>
    <row r="121" spans="7:62" ht="15" x14ac:dyDescent="0.25">
      <c r="G121" s="25"/>
      <c r="H121" s="21"/>
      <c r="I121" s="22"/>
      <c r="J121" s="22"/>
      <c r="K121" s="22"/>
      <c r="L121" s="23"/>
      <c r="M121" s="23"/>
      <c r="N121" s="23"/>
      <c r="O121" s="22"/>
      <c r="P121" s="24"/>
      <c r="BJ121" s="79" t="s">
        <v>1223</v>
      </c>
    </row>
    <row r="122" spans="7:62" ht="15" x14ac:dyDescent="0.25">
      <c r="G122" s="20"/>
      <c r="H122" s="21"/>
      <c r="I122" s="22"/>
      <c r="J122" s="22"/>
      <c r="K122" s="22"/>
      <c r="L122" s="23"/>
      <c r="M122" s="23"/>
      <c r="N122" s="23"/>
      <c r="O122" s="22"/>
      <c r="P122" s="24"/>
      <c r="BJ122" s="79" t="s">
        <v>1224</v>
      </c>
    </row>
    <row r="123" spans="7:62" ht="15" x14ac:dyDescent="0.25">
      <c r="G123" s="25"/>
      <c r="H123" s="21"/>
      <c r="I123" s="22"/>
      <c r="J123" s="22"/>
      <c r="K123" s="22"/>
      <c r="L123" s="23"/>
      <c r="M123" s="23"/>
      <c r="N123" s="23"/>
      <c r="O123" s="22"/>
      <c r="P123" s="24"/>
      <c r="BJ123" s="79" t="s">
        <v>1225</v>
      </c>
    </row>
    <row r="124" spans="7:62" ht="15" x14ac:dyDescent="0.25">
      <c r="G124" s="25"/>
      <c r="H124" s="21"/>
      <c r="I124" s="22"/>
      <c r="J124" s="22"/>
      <c r="K124" s="22"/>
      <c r="L124" s="23"/>
      <c r="M124" s="23"/>
      <c r="N124" s="23"/>
      <c r="O124" s="22"/>
      <c r="P124" s="24"/>
      <c r="BJ124" s="79" t="s">
        <v>1226</v>
      </c>
    </row>
    <row r="125" spans="7:62" ht="15" x14ac:dyDescent="0.2">
      <c r="G125" s="26"/>
      <c r="H125" s="21"/>
      <c r="I125" s="22"/>
      <c r="J125" s="22"/>
      <c r="K125" s="22"/>
      <c r="L125" s="23"/>
      <c r="M125" s="23"/>
      <c r="N125" s="23"/>
      <c r="O125" s="22"/>
      <c r="P125" s="24"/>
      <c r="BJ125" s="79" t="s">
        <v>1227</v>
      </c>
    </row>
    <row r="126" spans="7:62" ht="15" x14ac:dyDescent="0.25">
      <c r="G126" s="25"/>
      <c r="H126" s="21"/>
      <c r="I126" s="22"/>
      <c r="J126" s="22"/>
      <c r="K126" s="22"/>
      <c r="L126" s="23"/>
      <c r="M126" s="23"/>
      <c r="N126" s="23"/>
      <c r="O126" s="22"/>
      <c r="P126" s="24"/>
      <c r="BJ126" s="79" t="s">
        <v>1228</v>
      </c>
    </row>
    <row r="127" spans="7:62" ht="15" x14ac:dyDescent="0.25">
      <c r="G127" s="25"/>
      <c r="H127" s="21"/>
      <c r="I127" s="22"/>
      <c r="J127" s="22"/>
      <c r="K127" s="22"/>
      <c r="L127" s="23"/>
      <c r="M127" s="23"/>
      <c r="N127" s="23"/>
      <c r="O127" s="22"/>
      <c r="P127" s="24"/>
      <c r="BJ127" s="79" t="s">
        <v>1229</v>
      </c>
    </row>
    <row r="128" spans="7:62" ht="15" x14ac:dyDescent="0.25">
      <c r="G128" s="25"/>
      <c r="H128" s="21"/>
      <c r="I128" s="22"/>
      <c r="J128" s="22"/>
      <c r="K128" s="22"/>
      <c r="L128" s="23"/>
      <c r="M128" s="23"/>
      <c r="N128" s="23"/>
      <c r="O128" s="22"/>
      <c r="P128" s="24"/>
      <c r="BJ128" s="79" t="s">
        <v>1230</v>
      </c>
    </row>
    <row r="129" spans="7:62" ht="15" x14ac:dyDescent="0.25">
      <c r="G129" s="25"/>
      <c r="H129" s="21"/>
      <c r="I129" s="22"/>
      <c r="J129" s="22"/>
      <c r="K129" s="22"/>
      <c r="L129" s="23"/>
      <c r="M129" s="23"/>
      <c r="N129" s="23"/>
      <c r="O129" s="22"/>
      <c r="P129" s="24"/>
      <c r="BJ129" s="79" t="s">
        <v>1231</v>
      </c>
    </row>
    <row r="130" spans="7:62" ht="15.75" x14ac:dyDescent="0.25">
      <c r="G130" s="25"/>
      <c r="H130" s="21"/>
      <c r="I130" s="22"/>
      <c r="J130" s="22"/>
      <c r="K130" s="22"/>
      <c r="L130" s="23"/>
      <c r="M130" s="23"/>
      <c r="N130" s="23"/>
      <c r="O130" s="22"/>
      <c r="P130" s="24"/>
      <c r="BJ130" s="78" t="s">
        <v>1232</v>
      </c>
    </row>
    <row r="131" spans="7:62" ht="15" x14ac:dyDescent="0.25">
      <c r="G131" s="25"/>
      <c r="H131" s="21"/>
      <c r="I131" s="22"/>
      <c r="J131" s="22"/>
      <c r="K131" s="22"/>
      <c r="L131" s="23"/>
      <c r="M131" s="23"/>
      <c r="N131" s="23"/>
      <c r="O131" s="22"/>
      <c r="P131" s="24"/>
      <c r="BJ131" s="79" t="s">
        <v>1233</v>
      </c>
    </row>
    <row r="132" spans="7:62" ht="15" x14ac:dyDescent="0.25">
      <c r="G132" s="25"/>
      <c r="H132" s="21"/>
      <c r="I132" s="22"/>
      <c r="J132" s="22"/>
      <c r="K132" s="22"/>
      <c r="L132" s="23"/>
      <c r="M132" s="23"/>
      <c r="N132" s="23"/>
      <c r="O132" s="22"/>
      <c r="P132" s="24"/>
      <c r="BJ132" s="79" t="s">
        <v>1234</v>
      </c>
    </row>
    <row r="133" spans="7:62" ht="15" x14ac:dyDescent="0.25">
      <c r="G133" s="25"/>
      <c r="H133" s="21"/>
      <c r="I133" s="22"/>
      <c r="J133" s="22"/>
      <c r="K133" s="22"/>
      <c r="L133" s="23"/>
      <c r="M133" s="23"/>
      <c r="N133" s="23"/>
      <c r="O133" s="22"/>
      <c r="P133" s="24"/>
      <c r="BJ133" s="79" t="s">
        <v>1235</v>
      </c>
    </row>
    <row r="134" spans="7:62" ht="15" x14ac:dyDescent="0.25">
      <c r="G134" s="25"/>
      <c r="H134" s="21"/>
      <c r="I134" s="22"/>
      <c r="J134" s="22"/>
      <c r="K134" s="22"/>
      <c r="L134" s="23"/>
      <c r="M134" s="23"/>
      <c r="N134" s="23"/>
      <c r="O134" s="22"/>
      <c r="P134" s="24"/>
      <c r="BJ134" s="79" t="s">
        <v>1236</v>
      </c>
    </row>
    <row r="135" spans="7:62" ht="15" x14ac:dyDescent="0.25">
      <c r="G135" s="25"/>
      <c r="H135" s="21"/>
      <c r="I135" s="22"/>
      <c r="J135" s="22"/>
      <c r="K135" s="22"/>
      <c r="L135" s="23"/>
      <c r="M135" s="23"/>
      <c r="N135" s="23"/>
      <c r="O135" s="22"/>
      <c r="P135" s="24"/>
      <c r="BJ135" s="79" t="s">
        <v>1237</v>
      </c>
    </row>
    <row r="136" spans="7:62" ht="15" x14ac:dyDescent="0.25">
      <c r="G136" s="25"/>
      <c r="H136" s="21"/>
      <c r="I136" s="22"/>
      <c r="J136" s="22"/>
      <c r="K136" s="22"/>
      <c r="L136" s="23"/>
      <c r="M136" s="23"/>
      <c r="N136" s="23"/>
      <c r="O136" s="22"/>
      <c r="P136" s="24"/>
      <c r="BJ136" s="79" t="s">
        <v>1238</v>
      </c>
    </row>
    <row r="137" spans="7:62" ht="15" x14ac:dyDescent="0.25">
      <c r="G137" s="27"/>
      <c r="H137" s="21"/>
      <c r="I137" s="22"/>
      <c r="J137" s="22"/>
      <c r="K137" s="22"/>
      <c r="L137" s="23"/>
      <c r="M137" s="23"/>
      <c r="N137" s="23"/>
      <c r="O137" s="22"/>
      <c r="P137" s="24"/>
      <c r="BJ137" s="79" t="s">
        <v>1239</v>
      </c>
    </row>
    <row r="138" spans="7:62" ht="15.75" x14ac:dyDescent="0.25">
      <c r="G138" s="25"/>
      <c r="H138" s="21"/>
      <c r="I138" s="22"/>
      <c r="J138" s="22"/>
      <c r="K138" s="22"/>
      <c r="L138" s="23"/>
      <c r="M138" s="23"/>
      <c r="N138" s="23"/>
      <c r="O138" s="22"/>
      <c r="P138" s="24"/>
      <c r="BJ138" s="78" t="s">
        <v>1240</v>
      </c>
    </row>
    <row r="139" spans="7:62" ht="15" x14ac:dyDescent="0.25">
      <c r="G139" s="27"/>
      <c r="H139" s="21"/>
      <c r="I139" s="22"/>
      <c r="J139" s="22"/>
      <c r="K139" s="22"/>
      <c r="L139" s="23"/>
      <c r="M139" s="23"/>
      <c r="N139" s="23"/>
      <c r="O139" s="22"/>
      <c r="P139" s="24"/>
      <c r="BJ139" s="79" t="s">
        <v>1241</v>
      </c>
    </row>
    <row r="140" spans="7:62" ht="15" x14ac:dyDescent="0.25">
      <c r="G140" s="25"/>
      <c r="H140" s="21"/>
      <c r="I140" s="22"/>
      <c r="J140" s="22"/>
      <c r="K140" s="22"/>
      <c r="L140" s="23"/>
      <c r="M140" s="23"/>
      <c r="N140" s="23"/>
      <c r="O140" s="22"/>
      <c r="P140" s="24"/>
      <c r="BJ140" s="79" t="s">
        <v>1242</v>
      </c>
    </row>
    <row r="141" spans="7:62" ht="15" x14ac:dyDescent="0.25">
      <c r="G141" s="25"/>
      <c r="H141" s="21"/>
      <c r="I141" s="22"/>
      <c r="J141" s="22"/>
      <c r="K141" s="22"/>
      <c r="L141" s="23"/>
      <c r="M141" s="23"/>
      <c r="N141" s="23"/>
      <c r="O141" s="22"/>
      <c r="P141" s="24"/>
      <c r="BJ141" s="79" t="s">
        <v>1243</v>
      </c>
    </row>
    <row r="142" spans="7:62" ht="15" x14ac:dyDescent="0.25">
      <c r="G142" s="25"/>
      <c r="H142" s="21"/>
      <c r="I142" s="22"/>
      <c r="J142" s="22"/>
      <c r="K142" s="22"/>
      <c r="L142" s="23"/>
      <c r="M142" s="23"/>
      <c r="N142" s="23"/>
      <c r="O142" s="22"/>
      <c r="P142" s="24"/>
      <c r="BJ142" s="79" t="s">
        <v>1244</v>
      </c>
    </row>
    <row r="143" spans="7:62" ht="15" x14ac:dyDescent="0.25">
      <c r="G143" s="27"/>
      <c r="H143" s="21"/>
      <c r="I143" s="22"/>
      <c r="J143" s="22"/>
      <c r="K143" s="22"/>
      <c r="L143" s="23"/>
      <c r="M143" s="23"/>
      <c r="N143" s="23"/>
      <c r="O143" s="22"/>
      <c r="P143" s="24"/>
      <c r="BJ143" s="79" t="s">
        <v>1245</v>
      </c>
    </row>
    <row r="144" spans="7:62" ht="15" x14ac:dyDescent="0.25">
      <c r="G144" s="25"/>
      <c r="H144" s="21"/>
      <c r="I144" s="22"/>
      <c r="J144" s="22"/>
      <c r="K144" s="22"/>
      <c r="L144" s="23"/>
      <c r="M144" s="23"/>
      <c r="N144" s="23"/>
      <c r="O144" s="22"/>
      <c r="P144" s="24"/>
      <c r="BJ144" s="79" t="s">
        <v>1246</v>
      </c>
    </row>
    <row r="145" spans="7:62" ht="15" x14ac:dyDescent="0.25">
      <c r="G145" s="25"/>
      <c r="H145" s="21"/>
      <c r="I145" s="22"/>
      <c r="J145" s="22"/>
      <c r="K145" s="22"/>
      <c r="L145" s="23"/>
      <c r="M145" s="23"/>
      <c r="N145" s="23"/>
      <c r="O145" s="22"/>
      <c r="P145" s="24"/>
      <c r="BJ145" s="79" t="s">
        <v>1247</v>
      </c>
    </row>
    <row r="146" spans="7:62" ht="15" x14ac:dyDescent="0.25">
      <c r="G146" s="25"/>
      <c r="H146" s="21"/>
      <c r="I146" s="22"/>
      <c r="J146" s="22"/>
      <c r="K146" s="22"/>
      <c r="L146" s="23"/>
      <c r="M146" s="23"/>
      <c r="N146" s="23"/>
      <c r="O146" s="22"/>
      <c r="P146" s="24"/>
      <c r="BJ146" s="79" t="s">
        <v>1248</v>
      </c>
    </row>
    <row r="147" spans="7:62" ht="15.75" x14ac:dyDescent="0.25">
      <c r="G147" s="25"/>
      <c r="H147" s="21"/>
      <c r="I147" s="22"/>
      <c r="J147" s="22"/>
      <c r="K147" s="22"/>
      <c r="L147" s="23"/>
      <c r="M147" s="23"/>
      <c r="N147" s="23"/>
      <c r="O147" s="22"/>
      <c r="P147" s="24"/>
      <c r="BJ147" s="78" t="s">
        <v>1249</v>
      </c>
    </row>
    <row r="148" spans="7:62" ht="15" x14ac:dyDescent="0.25">
      <c r="G148" s="25"/>
      <c r="H148" s="21"/>
      <c r="I148" s="22"/>
      <c r="J148" s="22"/>
      <c r="K148" s="22"/>
      <c r="L148" s="23"/>
      <c r="M148" s="23"/>
      <c r="N148" s="23"/>
      <c r="O148" s="22"/>
      <c r="P148" s="24"/>
      <c r="BJ148" s="79" t="s">
        <v>1250</v>
      </c>
    </row>
    <row r="149" spans="7:62" ht="15" x14ac:dyDescent="0.25">
      <c r="G149" s="25"/>
      <c r="H149" s="21"/>
      <c r="I149" s="22"/>
      <c r="J149" s="22"/>
      <c r="K149" s="22"/>
      <c r="L149" s="23"/>
      <c r="M149" s="23"/>
      <c r="N149" s="23"/>
      <c r="O149" s="22"/>
      <c r="P149" s="24"/>
      <c r="BJ149" s="79" t="s">
        <v>1251</v>
      </c>
    </row>
    <row r="150" spans="7:62" ht="15" x14ac:dyDescent="0.25">
      <c r="G150" s="25"/>
      <c r="H150" s="21"/>
      <c r="I150" s="22"/>
      <c r="J150" s="22"/>
      <c r="K150" s="22"/>
      <c r="L150" s="23"/>
      <c r="M150" s="23"/>
      <c r="N150" s="23"/>
      <c r="O150" s="22"/>
      <c r="P150" s="24"/>
      <c r="BJ150" s="79" t="s">
        <v>1252</v>
      </c>
    </row>
    <row r="151" spans="7:62" ht="15" x14ac:dyDescent="0.25">
      <c r="G151" s="27"/>
      <c r="H151" s="21"/>
      <c r="I151" s="22"/>
      <c r="J151" s="22"/>
      <c r="K151" s="22"/>
      <c r="L151" s="23"/>
      <c r="M151" s="23"/>
      <c r="N151" s="23"/>
      <c r="O151" s="22"/>
      <c r="P151" s="24"/>
      <c r="BJ151" s="79" t="s">
        <v>1253</v>
      </c>
    </row>
    <row r="152" spans="7:62" ht="15" x14ac:dyDescent="0.25">
      <c r="G152" s="25"/>
      <c r="H152" s="21"/>
      <c r="I152" s="22"/>
      <c r="J152" s="22"/>
      <c r="K152" s="22"/>
      <c r="L152" s="23"/>
      <c r="M152" s="23"/>
      <c r="N152" s="23"/>
      <c r="O152" s="22"/>
      <c r="P152" s="24"/>
      <c r="BJ152" s="79" t="s">
        <v>1254</v>
      </c>
    </row>
    <row r="153" spans="7:62" ht="15.75" x14ac:dyDescent="0.25">
      <c r="G153" s="25"/>
      <c r="H153" s="21"/>
      <c r="I153" s="22"/>
      <c r="J153" s="22"/>
      <c r="K153" s="22"/>
      <c r="L153" s="23"/>
      <c r="M153" s="23"/>
      <c r="N153" s="23"/>
      <c r="O153" s="22"/>
      <c r="P153" s="24"/>
      <c r="BJ153" s="78" t="s">
        <v>1255</v>
      </c>
    </row>
    <row r="154" spans="7:62" ht="15" x14ac:dyDescent="0.25">
      <c r="G154" s="25"/>
      <c r="H154" s="21"/>
      <c r="I154" s="22"/>
      <c r="J154" s="22"/>
      <c r="K154" s="22"/>
      <c r="L154" s="23"/>
      <c r="M154" s="23"/>
      <c r="N154" s="23"/>
      <c r="O154" s="22"/>
      <c r="P154" s="24"/>
      <c r="BJ154" s="79" t="s">
        <v>1256</v>
      </c>
    </row>
    <row r="155" spans="7:62" ht="15" x14ac:dyDescent="0.25">
      <c r="G155" s="25"/>
      <c r="H155" s="21"/>
      <c r="I155" s="22"/>
      <c r="J155" s="22"/>
      <c r="K155" s="22"/>
      <c r="L155" s="23"/>
      <c r="M155" s="23"/>
      <c r="N155" s="23"/>
      <c r="O155" s="22"/>
      <c r="P155" s="24"/>
      <c r="BJ155" s="79" t="s">
        <v>1257</v>
      </c>
    </row>
    <row r="156" spans="7:62" ht="15" x14ac:dyDescent="0.25">
      <c r="G156" s="25"/>
      <c r="H156" s="21"/>
      <c r="I156" s="22"/>
      <c r="J156" s="22"/>
      <c r="K156" s="22"/>
      <c r="L156" s="23"/>
      <c r="M156" s="23"/>
      <c r="N156" s="23"/>
      <c r="O156" s="22"/>
      <c r="P156" s="24"/>
      <c r="BJ156" s="79" t="s">
        <v>1258</v>
      </c>
    </row>
    <row r="157" spans="7:62" ht="15" x14ac:dyDescent="0.25">
      <c r="G157" s="25"/>
      <c r="H157" s="21"/>
      <c r="I157" s="22"/>
      <c r="J157" s="22"/>
      <c r="K157" s="22"/>
      <c r="L157" s="23"/>
      <c r="M157" s="23"/>
      <c r="N157" s="23"/>
      <c r="O157" s="22"/>
      <c r="P157" s="24"/>
      <c r="BJ157" s="79" t="s">
        <v>1259</v>
      </c>
    </row>
    <row r="158" spans="7:62" ht="15" x14ac:dyDescent="0.25">
      <c r="G158" s="25"/>
      <c r="H158" s="21"/>
      <c r="I158" s="22"/>
      <c r="J158" s="22"/>
      <c r="K158" s="22"/>
      <c r="L158" s="23"/>
      <c r="M158" s="23"/>
      <c r="N158" s="23"/>
      <c r="O158" s="22"/>
      <c r="P158" s="24"/>
      <c r="BJ158" s="79" t="s">
        <v>1260</v>
      </c>
    </row>
    <row r="159" spans="7:62" ht="15" x14ac:dyDescent="0.25">
      <c r="G159" s="25"/>
      <c r="H159" s="21"/>
      <c r="I159" s="22"/>
      <c r="J159" s="22"/>
      <c r="K159" s="22"/>
      <c r="L159" s="23"/>
      <c r="M159" s="23"/>
      <c r="N159" s="23"/>
      <c r="O159" s="22"/>
      <c r="P159" s="24"/>
      <c r="BJ159" s="79" t="s">
        <v>1261</v>
      </c>
    </row>
    <row r="160" spans="7:62" ht="15" x14ac:dyDescent="0.25">
      <c r="G160" s="27"/>
      <c r="H160" s="21"/>
      <c r="I160" s="22"/>
      <c r="J160" s="22"/>
      <c r="K160" s="22"/>
      <c r="L160" s="23"/>
      <c r="M160" s="23"/>
      <c r="N160" s="23"/>
      <c r="O160" s="22"/>
      <c r="P160" s="24"/>
      <c r="BJ160" s="79" t="s">
        <v>1262</v>
      </c>
    </row>
    <row r="161" spans="7:62" ht="15" x14ac:dyDescent="0.25">
      <c r="G161" s="25"/>
      <c r="H161" s="21"/>
      <c r="I161" s="22"/>
      <c r="J161" s="22"/>
      <c r="K161" s="22"/>
      <c r="L161" s="23"/>
      <c r="M161" s="23"/>
      <c r="N161" s="23"/>
      <c r="O161" s="22"/>
      <c r="P161" s="24"/>
      <c r="BJ161" s="79" t="s">
        <v>1263</v>
      </c>
    </row>
    <row r="162" spans="7:62" ht="15" x14ac:dyDescent="0.25">
      <c r="G162" s="25"/>
      <c r="H162" s="21"/>
      <c r="I162" s="22"/>
      <c r="J162" s="22"/>
      <c r="K162" s="22"/>
      <c r="L162" s="23"/>
      <c r="M162" s="23"/>
      <c r="N162" s="23"/>
      <c r="O162" s="22"/>
      <c r="P162" s="24"/>
      <c r="BJ162" s="79" t="s">
        <v>1264</v>
      </c>
    </row>
    <row r="163" spans="7:62" ht="15" x14ac:dyDescent="0.25">
      <c r="G163" s="27"/>
      <c r="H163" s="21"/>
      <c r="I163" s="22"/>
      <c r="J163" s="22"/>
      <c r="K163" s="22"/>
      <c r="L163" s="23"/>
      <c r="M163" s="23"/>
      <c r="N163" s="23"/>
      <c r="O163" s="22"/>
      <c r="P163" s="24"/>
      <c r="BJ163" s="79" t="s">
        <v>1265</v>
      </c>
    </row>
    <row r="164" spans="7:62" ht="15" x14ac:dyDescent="0.25">
      <c r="G164" s="27"/>
      <c r="H164" s="21"/>
      <c r="I164" s="22"/>
      <c r="J164" s="22"/>
      <c r="K164" s="22"/>
      <c r="L164" s="23"/>
      <c r="M164" s="23"/>
      <c r="N164" s="23"/>
      <c r="O164" s="22"/>
      <c r="P164" s="24"/>
    </row>
    <row r="165" spans="7:62" ht="15" x14ac:dyDescent="0.25">
      <c r="G165" s="20"/>
      <c r="H165" s="21"/>
      <c r="I165" s="22"/>
      <c r="J165" s="22"/>
      <c r="K165" s="22"/>
      <c r="L165" s="23"/>
      <c r="M165" s="23"/>
      <c r="N165" s="23"/>
      <c r="O165" s="22"/>
      <c r="P165" s="24"/>
    </row>
    <row r="166" spans="7:62" ht="15" x14ac:dyDescent="0.25">
      <c r="G166" s="20"/>
      <c r="H166" s="21"/>
      <c r="I166" s="22"/>
      <c r="J166" s="22"/>
      <c r="K166" s="22"/>
      <c r="L166" s="23"/>
      <c r="M166" s="23"/>
      <c r="N166" s="23"/>
      <c r="O166" s="22"/>
      <c r="P166" s="24"/>
    </row>
    <row r="167" spans="7:62" ht="15" x14ac:dyDescent="0.25">
      <c r="G167" s="25"/>
      <c r="H167" s="21"/>
      <c r="I167" s="22"/>
      <c r="J167" s="22"/>
      <c r="K167" s="22"/>
      <c r="L167" s="23"/>
      <c r="M167" s="23"/>
      <c r="N167" s="23"/>
      <c r="O167" s="22"/>
      <c r="P167" s="24"/>
    </row>
    <row r="168" spans="7:62" ht="15" x14ac:dyDescent="0.25">
      <c r="G168" s="25"/>
      <c r="H168" s="21"/>
      <c r="I168" s="22"/>
      <c r="J168" s="22"/>
      <c r="K168" s="22"/>
      <c r="L168" s="23"/>
      <c r="M168" s="23"/>
      <c r="N168" s="23"/>
      <c r="O168" s="22"/>
      <c r="P168" s="24"/>
    </row>
    <row r="169" spans="7:62" ht="15" x14ac:dyDescent="0.25">
      <c r="G169" s="25"/>
      <c r="H169" s="21"/>
      <c r="I169" s="22"/>
      <c r="J169" s="22"/>
      <c r="K169" s="22"/>
      <c r="L169" s="23"/>
      <c r="M169" s="23"/>
      <c r="N169" s="23"/>
      <c r="O169" s="22"/>
      <c r="P169" s="24"/>
    </row>
    <row r="170" spans="7:62" ht="15" x14ac:dyDescent="0.25">
      <c r="G170" s="25"/>
      <c r="H170" s="21"/>
      <c r="I170" s="22"/>
      <c r="J170" s="22"/>
      <c r="K170" s="22"/>
      <c r="L170" s="23"/>
      <c r="M170" s="23"/>
      <c r="N170" s="23"/>
      <c r="O170" s="22"/>
      <c r="P170" s="24"/>
    </row>
    <row r="171" spans="7:62" ht="15" x14ac:dyDescent="0.25">
      <c r="G171" s="25"/>
      <c r="H171" s="21"/>
      <c r="I171" s="22"/>
      <c r="J171" s="22"/>
      <c r="K171" s="22"/>
      <c r="L171" s="23"/>
      <c r="M171" s="23"/>
      <c r="N171" s="23"/>
      <c r="O171" s="22"/>
      <c r="P171" s="24"/>
    </row>
    <row r="172" spans="7:62" ht="15" x14ac:dyDescent="0.25">
      <c r="G172" s="25"/>
      <c r="H172" s="21"/>
      <c r="I172" s="22"/>
      <c r="J172" s="22"/>
      <c r="K172" s="22"/>
      <c r="L172" s="23"/>
      <c r="M172" s="23"/>
      <c r="N172" s="23"/>
      <c r="O172" s="22"/>
      <c r="P172" s="24"/>
    </row>
    <row r="173" spans="7:62" ht="15" x14ac:dyDescent="0.25">
      <c r="G173" s="25"/>
      <c r="H173" s="21"/>
      <c r="I173" s="22"/>
      <c r="J173" s="22"/>
      <c r="K173" s="22"/>
      <c r="L173" s="23"/>
      <c r="M173" s="23"/>
      <c r="N173" s="23"/>
      <c r="O173" s="22"/>
      <c r="P173" s="24"/>
    </row>
    <row r="174" spans="7:62" ht="15" x14ac:dyDescent="0.25">
      <c r="G174" s="25"/>
      <c r="H174" s="21"/>
      <c r="I174" s="22"/>
      <c r="J174" s="22"/>
      <c r="K174" s="22"/>
      <c r="L174" s="23"/>
      <c r="M174" s="23"/>
      <c r="N174" s="23"/>
      <c r="O174" s="22"/>
      <c r="P174" s="24"/>
    </row>
    <row r="175" spans="7:62" ht="15" x14ac:dyDescent="0.25">
      <c r="G175" s="25"/>
      <c r="H175" s="21"/>
      <c r="I175" s="22"/>
      <c r="J175" s="22"/>
      <c r="K175" s="22"/>
      <c r="L175" s="23"/>
      <c r="M175" s="23"/>
      <c r="N175" s="23"/>
      <c r="O175" s="22"/>
      <c r="P175" s="24"/>
    </row>
    <row r="176" spans="7:62" ht="15" x14ac:dyDescent="0.25">
      <c r="G176" s="25"/>
      <c r="H176" s="21"/>
      <c r="I176" s="22"/>
      <c r="J176" s="22"/>
      <c r="K176" s="22"/>
      <c r="L176" s="23"/>
      <c r="M176" s="23"/>
      <c r="N176" s="23"/>
      <c r="O176" s="22"/>
      <c r="P176" s="24"/>
    </row>
    <row r="177" spans="7:16" ht="15" x14ac:dyDescent="0.25">
      <c r="G177" s="25"/>
      <c r="H177" s="21"/>
      <c r="I177" s="22"/>
      <c r="J177" s="22"/>
      <c r="K177" s="22"/>
      <c r="L177" s="23"/>
      <c r="M177" s="23"/>
      <c r="N177" s="23"/>
      <c r="O177" s="22"/>
      <c r="P177" s="24"/>
    </row>
    <row r="178" spans="7:16" ht="15" x14ac:dyDescent="0.25">
      <c r="G178" s="25"/>
      <c r="H178" s="21"/>
      <c r="I178" s="22"/>
      <c r="J178" s="22"/>
      <c r="K178" s="22"/>
      <c r="L178" s="23"/>
      <c r="M178" s="23"/>
      <c r="N178" s="23"/>
      <c r="O178" s="22"/>
      <c r="P178" s="24"/>
    </row>
    <row r="179" spans="7:16" ht="15" x14ac:dyDescent="0.25">
      <c r="G179" s="25"/>
      <c r="H179" s="21"/>
      <c r="I179" s="22"/>
      <c r="J179" s="22"/>
      <c r="K179" s="22"/>
      <c r="L179" s="23"/>
      <c r="M179" s="23"/>
      <c r="N179" s="23"/>
      <c r="O179" s="22"/>
      <c r="P179" s="24"/>
    </row>
    <row r="180" spans="7:16" ht="15" x14ac:dyDescent="0.25">
      <c r="G180" s="25"/>
      <c r="H180" s="21"/>
      <c r="I180" s="22"/>
      <c r="J180" s="22"/>
      <c r="K180" s="22"/>
      <c r="L180" s="23"/>
      <c r="M180" s="23"/>
      <c r="N180" s="23"/>
      <c r="O180" s="22"/>
      <c r="P180" s="24"/>
    </row>
    <row r="181" spans="7:16" ht="15" x14ac:dyDescent="0.25">
      <c r="G181" s="25"/>
      <c r="H181" s="21"/>
      <c r="I181" s="22"/>
      <c r="J181" s="22"/>
      <c r="K181" s="22"/>
      <c r="L181" s="23"/>
      <c r="M181" s="23"/>
      <c r="N181" s="23"/>
      <c r="O181" s="22"/>
      <c r="P181" s="24"/>
    </row>
    <row r="182" spans="7:16" ht="15" x14ac:dyDescent="0.25">
      <c r="G182" s="20"/>
      <c r="H182" s="21"/>
      <c r="I182" s="22"/>
      <c r="J182" s="22"/>
      <c r="K182" s="22"/>
      <c r="L182" s="23"/>
      <c r="M182" s="23"/>
      <c r="N182" s="23"/>
      <c r="O182" s="22"/>
      <c r="P182" s="24"/>
    </row>
    <row r="183" spans="7:16" ht="15" x14ac:dyDescent="0.25">
      <c r="G183" s="25"/>
      <c r="H183" s="21"/>
      <c r="I183" s="22"/>
      <c r="J183" s="22"/>
      <c r="K183" s="22"/>
      <c r="L183" s="23"/>
      <c r="M183" s="23"/>
      <c r="N183" s="23"/>
      <c r="O183" s="22"/>
      <c r="P183" s="24"/>
    </row>
    <row r="184" spans="7:16" ht="15" x14ac:dyDescent="0.25">
      <c r="G184" s="20"/>
      <c r="H184" s="21"/>
      <c r="I184" s="22"/>
      <c r="J184" s="22"/>
      <c r="K184" s="22"/>
      <c r="L184" s="23"/>
      <c r="M184" s="23"/>
      <c r="N184" s="23"/>
      <c r="O184" s="22"/>
      <c r="P184" s="24"/>
    </row>
    <row r="185" spans="7:16" ht="15" x14ac:dyDescent="0.25">
      <c r="G185" s="20"/>
      <c r="H185" s="21"/>
      <c r="I185" s="22"/>
      <c r="J185" s="22"/>
      <c r="K185" s="22"/>
      <c r="L185" s="23"/>
      <c r="M185" s="23"/>
      <c r="N185" s="23"/>
      <c r="O185" s="22"/>
      <c r="P185" s="24"/>
    </row>
    <row r="186" spans="7:16" ht="15" x14ac:dyDescent="0.25">
      <c r="G186" s="20"/>
      <c r="H186" s="21"/>
      <c r="I186" s="22"/>
      <c r="J186" s="22"/>
      <c r="K186" s="22"/>
      <c r="L186" s="23"/>
      <c r="M186" s="23"/>
      <c r="N186" s="23"/>
      <c r="O186" s="22"/>
      <c r="P186" s="24"/>
    </row>
    <row r="187" spans="7:16" ht="15" x14ac:dyDescent="0.25">
      <c r="G187" s="25"/>
      <c r="H187" s="21"/>
      <c r="I187" s="22"/>
      <c r="J187" s="22"/>
      <c r="K187" s="22"/>
      <c r="L187" s="23"/>
      <c r="M187" s="23"/>
      <c r="N187" s="23"/>
      <c r="O187" s="22"/>
      <c r="P187" s="24"/>
    </row>
    <row r="188" spans="7:16" ht="15" x14ac:dyDescent="0.25">
      <c r="G188" s="25"/>
      <c r="H188" s="21"/>
      <c r="I188" s="22"/>
      <c r="J188" s="22"/>
      <c r="K188" s="22"/>
      <c r="L188" s="23"/>
      <c r="M188" s="23"/>
      <c r="N188" s="23"/>
      <c r="O188" s="22"/>
      <c r="P188" s="24"/>
    </row>
    <row r="189" spans="7:16" ht="15" x14ac:dyDescent="0.25">
      <c r="G189" s="25"/>
      <c r="H189" s="21"/>
      <c r="I189" s="22"/>
      <c r="J189" s="22"/>
      <c r="K189" s="22"/>
      <c r="L189" s="23"/>
      <c r="M189" s="23"/>
      <c r="N189" s="23"/>
      <c r="O189" s="22"/>
      <c r="P189" s="24"/>
    </row>
    <row r="190" spans="7:16" ht="15" x14ac:dyDescent="0.25">
      <c r="G190" s="25"/>
      <c r="H190" s="21"/>
      <c r="I190" s="22"/>
      <c r="J190" s="22"/>
      <c r="K190" s="22"/>
      <c r="L190" s="23"/>
      <c r="M190" s="23"/>
      <c r="N190" s="23"/>
      <c r="O190" s="22"/>
      <c r="P190" s="24"/>
    </row>
    <row r="191" spans="7:16" ht="15" x14ac:dyDescent="0.25">
      <c r="G191" s="20"/>
      <c r="H191" s="21"/>
      <c r="I191" s="22"/>
      <c r="J191" s="22"/>
      <c r="K191" s="22"/>
      <c r="L191" s="23"/>
      <c r="M191" s="23"/>
      <c r="N191" s="23"/>
      <c r="O191" s="22"/>
      <c r="P191" s="24"/>
    </row>
    <row r="192" spans="7:16" ht="15" x14ac:dyDescent="0.25">
      <c r="G192" s="25"/>
      <c r="H192" s="21"/>
      <c r="I192" s="22"/>
      <c r="J192" s="22"/>
      <c r="K192" s="22"/>
      <c r="L192" s="23"/>
      <c r="M192" s="23"/>
      <c r="N192" s="23"/>
      <c r="O192" s="22"/>
      <c r="P192" s="24"/>
    </row>
    <row r="193" spans="7:16" ht="15" x14ac:dyDescent="0.25">
      <c r="G193" s="25"/>
      <c r="H193" s="21"/>
      <c r="I193" s="22"/>
      <c r="J193" s="22"/>
      <c r="K193" s="22"/>
      <c r="L193" s="23"/>
      <c r="M193" s="23"/>
      <c r="N193" s="23"/>
      <c r="O193" s="22"/>
      <c r="P193" s="24"/>
    </row>
    <row r="194" spans="7:16" ht="15" x14ac:dyDescent="0.25">
      <c r="G194" s="25"/>
      <c r="H194" s="21"/>
      <c r="I194" s="22"/>
      <c r="J194" s="22"/>
      <c r="K194" s="22"/>
      <c r="L194" s="23"/>
      <c r="M194" s="23"/>
      <c r="N194" s="23"/>
      <c r="O194" s="22"/>
      <c r="P194" s="24"/>
    </row>
    <row r="195" spans="7:16" ht="15" x14ac:dyDescent="0.25">
      <c r="G195" s="25"/>
      <c r="H195" s="21"/>
      <c r="I195" s="22"/>
      <c r="J195" s="22"/>
      <c r="K195" s="22"/>
      <c r="L195" s="23"/>
      <c r="M195" s="23"/>
      <c r="N195" s="23"/>
      <c r="O195" s="22"/>
      <c r="P195" s="24"/>
    </row>
    <row r="196" spans="7:16" ht="15" x14ac:dyDescent="0.25">
      <c r="G196" s="20"/>
      <c r="H196" s="21"/>
      <c r="I196" s="22"/>
      <c r="J196" s="22"/>
      <c r="K196" s="22"/>
      <c r="L196" s="23"/>
      <c r="M196" s="23"/>
      <c r="N196" s="23"/>
      <c r="O196" s="22"/>
      <c r="P196" s="24"/>
    </row>
    <row r="197" spans="7:16" ht="15" x14ac:dyDescent="0.25">
      <c r="G197" s="20"/>
      <c r="H197" s="21"/>
      <c r="I197" s="22"/>
      <c r="J197" s="22"/>
      <c r="K197" s="22"/>
      <c r="L197" s="23"/>
      <c r="M197" s="23"/>
      <c r="N197" s="23"/>
      <c r="O197" s="22"/>
      <c r="P197" s="24"/>
    </row>
    <row r="198" spans="7:16" ht="15" x14ac:dyDescent="0.25">
      <c r="G198" s="25"/>
      <c r="H198" s="21"/>
      <c r="I198" s="22"/>
      <c r="J198" s="22"/>
      <c r="K198" s="22"/>
      <c r="L198" s="23"/>
      <c r="M198" s="23"/>
      <c r="N198" s="23"/>
      <c r="O198" s="22"/>
      <c r="P198" s="24"/>
    </row>
    <row r="199" spans="7:16" ht="15" x14ac:dyDescent="0.2">
      <c r="G199" s="28"/>
      <c r="H199" s="21"/>
      <c r="I199" s="22"/>
      <c r="J199" s="22"/>
      <c r="K199" s="22"/>
      <c r="L199" s="23"/>
      <c r="M199" s="23"/>
      <c r="N199" s="23"/>
      <c r="O199" s="22"/>
      <c r="P199" s="24"/>
    </row>
    <row r="200" spans="7:16" ht="15" x14ac:dyDescent="0.25">
      <c r="G200" s="25"/>
      <c r="H200" s="21"/>
      <c r="I200" s="22"/>
      <c r="J200" s="22"/>
      <c r="K200" s="22"/>
      <c r="L200" s="23"/>
      <c r="M200" s="23"/>
      <c r="N200" s="23"/>
      <c r="O200" s="22"/>
      <c r="P200" s="24"/>
    </row>
    <row r="201" spans="7:16" ht="15" x14ac:dyDescent="0.25">
      <c r="G201" s="25"/>
      <c r="H201" s="21"/>
      <c r="I201" s="22"/>
      <c r="J201" s="22"/>
      <c r="K201" s="22"/>
      <c r="L201" s="23"/>
      <c r="M201" s="23"/>
      <c r="N201" s="23"/>
      <c r="O201" s="22"/>
      <c r="P201" s="24"/>
    </row>
    <row r="202" spans="7:16" ht="15" x14ac:dyDescent="0.25">
      <c r="G202" s="25"/>
      <c r="H202" s="21"/>
      <c r="I202" s="22"/>
      <c r="J202" s="22"/>
      <c r="K202" s="22"/>
      <c r="L202" s="23"/>
      <c r="M202" s="23"/>
      <c r="N202" s="23"/>
      <c r="O202" s="22"/>
      <c r="P202" s="24"/>
    </row>
    <row r="203" spans="7:16" ht="15" x14ac:dyDescent="0.25">
      <c r="G203" s="20"/>
      <c r="H203" s="21"/>
      <c r="I203" s="22"/>
      <c r="J203" s="22"/>
      <c r="K203" s="22"/>
      <c r="L203" s="23"/>
      <c r="M203" s="23"/>
      <c r="N203" s="23"/>
      <c r="O203" s="22"/>
      <c r="P203" s="24"/>
    </row>
    <row r="204" spans="7:16" ht="15" x14ac:dyDescent="0.25">
      <c r="G204" s="25"/>
      <c r="H204" s="21"/>
      <c r="I204" s="22"/>
      <c r="J204" s="22"/>
      <c r="K204" s="22"/>
      <c r="L204" s="23"/>
      <c r="M204" s="23"/>
      <c r="N204" s="23"/>
      <c r="O204" s="22"/>
      <c r="P204" s="24"/>
    </row>
    <row r="205" spans="7:16" ht="15" x14ac:dyDescent="0.25">
      <c r="G205" s="20"/>
      <c r="H205" s="21"/>
      <c r="I205" s="22"/>
      <c r="J205" s="22"/>
      <c r="K205" s="22"/>
      <c r="L205" s="23"/>
      <c r="M205" s="23"/>
      <c r="N205" s="23"/>
      <c r="O205" s="22"/>
      <c r="P205" s="24"/>
    </row>
    <row r="206" spans="7:16" ht="15" x14ac:dyDescent="0.25">
      <c r="G206" s="20"/>
      <c r="H206" s="21"/>
      <c r="I206" s="22"/>
      <c r="J206" s="22"/>
      <c r="K206" s="22"/>
      <c r="L206" s="23"/>
      <c r="M206" s="23"/>
      <c r="N206" s="23"/>
      <c r="O206" s="22"/>
      <c r="P206" s="24"/>
    </row>
    <row r="207" spans="7:16" ht="15" x14ac:dyDescent="0.25">
      <c r="G207" s="20"/>
      <c r="H207" s="21"/>
      <c r="I207" s="22"/>
      <c r="J207" s="22"/>
      <c r="K207" s="22"/>
      <c r="L207" s="23"/>
      <c r="M207" s="23"/>
      <c r="N207" s="23"/>
      <c r="O207" s="22"/>
      <c r="P207" s="24"/>
    </row>
    <row r="208" spans="7:16" ht="15" x14ac:dyDescent="0.25">
      <c r="G208" s="20"/>
      <c r="H208" s="21"/>
      <c r="I208" s="22"/>
      <c r="J208" s="22"/>
      <c r="K208" s="22"/>
      <c r="L208" s="23"/>
      <c r="M208" s="23"/>
      <c r="N208" s="23"/>
      <c r="O208" s="22"/>
      <c r="P208" s="24"/>
    </row>
    <row r="209" spans="7:16" ht="15" x14ac:dyDescent="0.25">
      <c r="G209" s="25"/>
      <c r="H209" s="21"/>
      <c r="I209" s="22"/>
      <c r="J209" s="22"/>
      <c r="K209" s="22"/>
      <c r="L209" s="23"/>
      <c r="M209" s="23"/>
      <c r="N209" s="23"/>
      <c r="O209" s="22"/>
      <c r="P209" s="24"/>
    </row>
    <row r="210" spans="7:16" ht="15" x14ac:dyDescent="0.25">
      <c r="G210" s="25"/>
      <c r="H210" s="21"/>
      <c r="I210" s="22"/>
      <c r="J210" s="22"/>
      <c r="K210" s="22"/>
      <c r="L210" s="23"/>
      <c r="M210" s="23"/>
      <c r="N210" s="23"/>
      <c r="O210" s="22"/>
      <c r="P210" s="24"/>
    </row>
    <row r="211" spans="7:16" ht="15" x14ac:dyDescent="0.25">
      <c r="G211" s="25"/>
      <c r="H211" s="21"/>
      <c r="I211" s="22"/>
      <c r="J211" s="22"/>
      <c r="K211" s="22"/>
      <c r="L211" s="23"/>
      <c r="M211" s="23"/>
      <c r="N211" s="23"/>
      <c r="O211" s="22"/>
      <c r="P211" s="24"/>
    </row>
    <row r="212" spans="7:16" ht="15" x14ac:dyDescent="0.25">
      <c r="G212" s="25"/>
      <c r="H212" s="21"/>
      <c r="I212" s="22"/>
      <c r="J212" s="22"/>
      <c r="K212" s="22"/>
      <c r="L212" s="23"/>
      <c r="M212" s="23"/>
      <c r="N212" s="23"/>
      <c r="O212" s="22"/>
      <c r="P212" s="24"/>
    </row>
    <row r="213" spans="7:16" ht="15" x14ac:dyDescent="0.25">
      <c r="G213" s="25"/>
      <c r="H213" s="21"/>
      <c r="I213" s="22"/>
      <c r="J213" s="22"/>
      <c r="K213" s="22"/>
      <c r="L213" s="23"/>
      <c r="M213" s="23"/>
      <c r="N213" s="23"/>
      <c r="O213" s="22"/>
      <c r="P213" s="24"/>
    </row>
    <row r="214" spans="7:16" ht="15" x14ac:dyDescent="0.25">
      <c r="G214" s="25"/>
      <c r="H214" s="21"/>
      <c r="I214" s="22"/>
      <c r="J214" s="22"/>
      <c r="K214" s="22"/>
      <c r="L214" s="23"/>
      <c r="M214" s="23"/>
      <c r="N214" s="23"/>
      <c r="O214" s="22"/>
      <c r="P214" s="24"/>
    </row>
    <row r="215" spans="7:16" ht="15" x14ac:dyDescent="0.25">
      <c r="G215" s="25"/>
      <c r="H215" s="21"/>
      <c r="I215" s="22"/>
      <c r="J215" s="22"/>
      <c r="K215" s="22"/>
      <c r="L215" s="23"/>
      <c r="M215" s="23"/>
      <c r="N215" s="23"/>
      <c r="O215" s="22"/>
      <c r="P215" s="24"/>
    </row>
    <row r="216" spans="7:16" ht="15" x14ac:dyDescent="0.25">
      <c r="G216" s="25"/>
      <c r="H216" s="21"/>
      <c r="I216" s="22"/>
      <c r="J216" s="22"/>
      <c r="K216" s="22"/>
      <c r="L216" s="23"/>
      <c r="M216" s="23"/>
      <c r="N216" s="23"/>
      <c r="O216" s="22"/>
      <c r="P216" s="24"/>
    </row>
    <row r="217" spans="7:16" ht="15" x14ac:dyDescent="0.25">
      <c r="G217" s="25"/>
      <c r="H217" s="21"/>
      <c r="I217" s="22"/>
      <c r="J217" s="22"/>
      <c r="K217" s="22"/>
      <c r="L217" s="23"/>
      <c r="M217" s="23"/>
      <c r="N217" s="23"/>
      <c r="O217" s="22"/>
      <c r="P217" s="24"/>
    </row>
    <row r="218" spans="7:16" ht="15" x14ac:dyDescent="0.25">
      <c r="G218" s="25"/>
      <c r="H218" s="21"/>
      <c r="I218" s="22"/>
      <c r="J218" s="22"/>
      <c r="K218" s="22"/>
      <c r="L218" s="23"/>
      <c r="M218" s="23"/>
      <c r="N218" s="23"/>
      <c r="O218" s="22"/>
      <c r="P218" s="24"/>
    </row>
    <row r="219" spans="7:16" ht="15" x14ac:dyDescent="0.25">
      <c r="G219" s="25"/>
      <c r="H219" s="21"/>
      <c r="I219" s="22"/>
      <c r="J219" s="22"/>
      <c r="K219" s="22"/>
      <c r="L219" s="23"/>
      <c r="M219" s="23"/>
      <c r="N219" s="23"/>
      <c r="O219" s="22"/>
      <c r="P219" s="24"/>
    </row>
    <row r="220" spans="7:16" ht="15" x14ac:dyDescent="0.25">
      <c r="G220" s="25"/>
      <c r="H220" s="21"/>
      <c r="I220" s="22"/>
      <c r="J220" s="22"/>
      <c r="K220" s="22"/>
      <c r="L220" s="23"/>
      <c r="M220" s="23"/>
      <c r="N220" s="23"/>
      <c r="O220" s="22"/>
      <c r="P220" s="24"/>
    </row>
    <row r="221" spans="7:16" ht="15" x14ac:dyDescent="0.25">
      <c r="G221" s="25"/>
      <c r="H221" s="21"/>
      <c r="I221" s="22"/>
      <c r="J221" s="22"/>
      <c r="K221" s="22"/>
      <c r="L221" s="23"/>
      <c r="M221" s="23"/>
      <c r="N221" s="23"/>
      <c r="O221" s="22"/>
      <c r="P221" s="24"/>
    </row>
    <row r="222" spans="7:16" ht="15" x14ac:dyDescent="0.25">
      <c r="G222" s="25"/>
      <c r="H222" s="21"/>
      <c r="I222" s="22"/>
      <c r="J222" s="22"/>
      <c r="K222" s="22"/>
      <c r="L222" s="23"/>
      <c r="M222" s="23"/>
      <c r="N222" s="23"/>
      <c r="O222" s="22"/>
      <c r="P222" s="24"/>
    </row>
    <row r="223" spans="7:16" ht="15" x14ac:dyDescent="0.25">
      <c r="G223" s="25"/>
      <c r="H223" s="21"/>
      <c r="I223" s="22"/>
      <c r="J223" s="22"/>
      <c r="K223" s="22"/>
      <c r="L223" s="23"/>
      <c r="M223" s="23"/>
      <c r="N223" s="23"/>
      <c r="O223" s="22"/>
      <c r="P223" s="24"/>
    </row>
    <row r="224" spans="7:16" ht="15" x14ac:dyDescent="0.25">
      <c r="G224" s="25"/>
      <c r="H224" s="21"/>
      <c r="I224" s="22"/>
      <c r="J224" s="22"/>
      <c r="K224" s="22"/>
      <c r="L224" s="23"/>
      <c r="M224" s="23"/>
      <c r="N224" s="23"/>
      <c r="O224" s="22"/>
      <c r="P224" s="24"/>
    </row>
    <row r="225" spans="7:16" ht="15" x14ac:dyDescent="0.25">
      <c r="G225" s="25"/>
      <c r="H225" s="21"/>
      <c r="I225" s="22"/>
      <c r="J225" s="22"/>
      <c r="K225" s="22"/>
      <c r="L225" s="23"/>
      <c r="M225" s="23"/>
      <c r="N225" s="23"/>
      <c r="O225" s="22"/>
      <c r="P225" s="24"/>
    </row>
    <row r="226" spans="7:16" ht="15" x14ac:dyDescent="0.25">
      <c r="G226" s="25"/>
      <c r="H226" s="21"/>
      <c r="I226" s="22"/>
      <c r="J226" s="22"/>
      <c r="K226" s="22"/>
      <c r="L226" s="23"/>
      <c r="M226" s="23"/>
      <c r="N226" s="23"/>
      <c r="O226" s="22"/>
      <c r="P226" s="24"/>
    </row>
    <row r="227" spans="7:16" ht="15" x14ac:dyDescent="0.25">
      <c r="G227" s="25"/>
      <c r="H227" s="21"/>
      <c r="I227" s="22"/>
      <c r="J227" s="22"/>
      <c r="K227" s="22"/>
      <c r="L227" s="23"/>
      <c r="M227" s="23"/>
      <c r="N227" s="23"/>
      <c r="O227" s="22"/>
      <c r="P227" s="24"/>
    </row>
    <row r="228" spans="7:16" ht="15" x14ac:dyDescent="0.25">
      <c r="G228" s="25"/>
      <c r="H228" s="21"/>
      <c r="I228" s="22"/>
      <c r="J228" s="22"/>
      <c r="K228" s="22"/>
      <c r="L228" s="23"/>
      <c r="M228" s="23"/>
      <c r="N228" s="23"/>
      <c r="O228" s="22"/>
      <c r="P228" s="24"/>
    </row>
    <row r="229" spans="7:16" ht="15" x14ac:dyDescent="0.25">
      <c r="G229" s="25"/>
      <c r="H229" s="21"/>
      <c r="I229" s="22"/>
      <c r="J229" s="22"/>
      <c r="K229" s="22"/>
      <c r="L229" s="23"/>
      <c r="M229" s="23"/>
      <c r="N229" s="23"/>
      <c r="O229" s="22"/>
      <c r="P229" s="24"/>
    </row>
    <row r="230" spans="7:16" ht="15" x14ac:dyDescent="0.25">
      <c r="G230" s="25"/>
      <c r="H230" s="21"/>
      <c r="I230" s="22"/>
      <c r="J230" s="22"/>
      <c r="K230" s="22"/>
      <c r="L230" s="23"/>
      <c r="M230" s="23"/>
      <c r="N230" s="23"/>
      <c r="O230" s="22"/>
      <c r="P230" s="24"/>
    </row>
    <row r="231" spans="7:16" ht="15" x14ac:dyDescent="0.25">
      <c r="G231" s="25"/>
      <c r="H231" s="21"/>
      <c r="I231" s="22"/>
      <c r="J231" s="22"/>
      <c r="K231" s="22"/>
      <c r="L231" s="23"/>
      <c r="M231" s="23"/>
      <c r="N231" s="23"/>
      <c r="O231" s="22"/>
      <c r="P231" s="24"/>
    </row>
    <row r="232" spans="7:16" ht="15" x14ac:dyDescent="0.25">
      <c r="G232" s="25"/>
      <c r="H232" s="21"/>
      <c r="I232" s="22"/>
      <c r="J232" s="22"/>
      <c r="K232" s="22"/>
      <c r="L232" s="23"/>
      <c r="M232" s="23"/>
      <c r="N232" s="23"/>
      <c r="O232" s="22"/>
      <c r="P232" s="24"/>
    </row>
    <row r="233" spans="7:16" ht="15" x14ac:dyDescent="0.25">
      <c r="G233" s="25"/>
      <c r="H233" s="21"/>
      <c r="I233" s="22"/>
      <c r="J233" s="22"/>
      <c r="K233" s="22"/>
      <c r="L233" s="23"/>
      <c r="M233" s="23"/>
      <c r="N233" s="23"/>
      <c r="O233" s="22"/>
      <c r="P233" s="24"/>
    </row>
    <row r="234" spans="7:16" ht="15" x14ac:dyDescent="0.25">
      <c r="G234" s="25"/>
      <c r="H234" s="21"/>
      <c r="I234" s="22"/>
      <c r="J234" s="22"/>
      <c r="K234" s="22"/>
      <c r="L234" s="23"/>
      <c r="M234" s="23"/>
      <c r="N234" s="23"/>
      <c r="O234" s="22"/>
      <c r="P234" s="24"/>
    </row>
    <row r="235" spans="7:16" ht="15" x14ac:dyDescent="0.25">
      <c r="G235" s="25"/>
      <c r="H235" s="21"/>
      <c r="I235" s="22"/>
      <c r="J235" s="22"/>
      <c r="K235" s="22"/>
      <c r="L235" s="23"/>
      <c r="M235" s="23"/>
      <c r="N235" s="23"/>
      <c r="O235" s="22"/>
      <c r="P235" s="24"/>
    </row>
    <row r="236" spans="7:16" ht="15" x14ac:dyDescent="0.25">
      <c r="G236" s="25"/>
      <c r="H236" s="21"/>
      <c r="I236" s="22"/>
      <c r="J236" s="22"/>
      <c r="K236" s="22"/>
      <c r="L236" s="23"/>
      <c r="M236" s="23"/>
      <c r="N236" s="23"/>
      <c r="O236" s="22"/>
      <c r="P236" s="24"/>
    </row>
    <row r="237" spans="7:16" ht="15" x14ac:dyDescent="0.25">
      <c r="G237" s="25"/>
      <c r="H237" s="21"/>
      <c r="I237" s="22"/>
      <c r="J237" s="22"/>
      <c r="K237" s="22"/>
      <c r="L237" s="23"/>
      <c r="M237" s="23"/>
      <c r="N237" s="23"/>
      <c r="O237" s="22"/>
      <c r="P237" s="24"/>
    </row>
    <row r="238" spans="7:16" ht="15" x14ac:dyDescent="0.25">
      <c r="G238" s="25"/>
      <c r="H238" s="21"/>
      <c r="I238" s="22"/>
      <c r="J238" s="22"/>
      <c r="K238" s="22"/>
      <c r="L238" s="23"/>
      <c r="M238" s="23"/>
      <c r="N238" s="23"/>
      <c r="O238" s="22"/>
      <c r="P238" s="24"/>
    </row>
    <row r="239" spans="7:16" ht="15" x14ac:dyDescent="0.25">
      <c r="G239" s="25"/>
      <c r="H239" s="21"/>
      <c r="I239" s="22"/>
      <c r="J239" s="22"/>
      <c r="K239" s="22"/>
      <c r="L239" s="23"/>
      <c r="M239" s="23"/>
      <c r="N239" s="23"/>
      <c r="O239" s="22"/>
      <c r="P239" s="24"/>
    </row>
    <row r="240" spans="7:16" ht="15" x14ac:dyDescent="0.25">
      <c r="G240" s="25"/>
      <c r="H240" s="21"/>
      <c r="I240" s="22"/>
      <c r="J240" s="22"/>
      <c r="K240" s="22"/>
      <c r="L240" s="23"/>
      <c r="M240" s="23"/>
      <c r="N240" s="23"/>
      <c r="O240" s="22"/>
      <c r="P240" s="24"/>
    </row>
    <row r="241" spans="7:16" ht="15" x14ac:dyDescent="0.25">
      <c r="G241" s="25"/>
      <c r="H241" s="21"/>
      <c r="I241" s="22"/>
      <c r="J241" s="22"/>
      <c r="K241" s="22"/>
      <c r="L241" s="23"/>
      <c r="M241" s="23"/>
      <c r="N241" s="23"/>
      <c r="O241" s="22"/>
      <c r="P241" s="24"/>
    </row>
    <row r="242" spans="7:16" ht="15" x14ac:dyDescent="0.25">
      <c r="G242" s="25"/>
      <c r="H242" s="21"/>
      <c r="I242" s="22"/>
      <c r="J242" s="22"/>
      <c r="K242" s="22"/>
      <c r="L242" s="23"/>
      <c r="M242" s="23"/>
      <c r="N242" s="23"/>
      <c r="O242" s="22"/>
      <c r="P242" s="24"/>
    </row>
    <row r="243" spans="7:16" ht="15" x14ac:dyDescent="0.25">
      <c r="G243" s="25"/>
      <c r="H243" s="21"/>
      <c r="I243" s="22"/>
      <c r="J243" s="22"/>
      <c r="K243" s="22"/>
      <c r="L243" s="23"/>
      <c r="M243" s="23"/>
      <c r="N243" s="23"/>
      <c r="O243" s="22"/>
      <c r="P243" s="24"/>
    </row>
    <row r="244" spans="7:16" ht="15" x14ac:dyDescent="0.25">
      <c r="G244" s="25"/>
      <c r="H244" s="21"/>
      <c r="I244" s="22"/>
      <c r="J244" s="22"/>
      <c r="K244" s="22"/>
      <c r="L244" s="23"/>
      <c r="M244" s="23"/>
      <c r="N244" s="23"/>
      <c r="O244" s="22"/>
      <c r="P244" s="24"/>
    </row>
    <row r="245" spans="7:16" ht="15" x14ac:dyDescent="0.25">
      <c r="G245" s="25"/>
      <c r="H245" s="21"/>
      <c r="I245" s="22"/>
      <c r="J245" s="22"/>
      <c r="K245" s="22"/>
      <c r="L245" s="23"/>
      <c r="M245" s="23"/>
      <c r="N245" s="23"/>
      <c r="O245" s="22"/>
      <c r="P245" s="24"/>
    </row>
    <row r="246" spans="7:16" ht="15" x14ac:dyDescent="0.25">
      <c r="G246" s="25"/>
      <c r="H246" s="21"/>
      <c r="I246" s="22"/>
      <c r="J246" s="22"/>
      <c r="K246" s="22"/>
      <c r="L246" s="23"/>
      <c r="M246" s="23"/>
      <c r="N246" s="23"/>
      <c r="O246" s="22"/>
      <c r="P246" s="24"/>
    </row>
    <row r="247" spans="7:16" ht="15" x14ac:dyDescent="0.25">
      <c r="G247" s="27"/>
      <c r="H247" s="21"/>
      <c r="I247" s="22"/>
      <c r="J247" s="22"/>
      <c r="K247" s="22"/>
      <c r="L247" s="23"/>
      <c r="M247" s="23"/>
      <c r="N247" s="23"/>
      <c r="O247" s="22"/>
      <c r="P247" s="24"/>
    </row>
    <row r="248" spans="7:16" ht="15" x14ac:dyDescent="0.25">
      <c r="G248" s="27"/>
      <c r="H248" s="21"/>
      <c r="I248" s="22"/>
      <c r="J248" s="22"/>
      <c r="K248" s="22"/>
      <c r="L248" s="23"/>
      <c r="M248" s="23"/>
      <c r="N248" s="23"/>
      <c r="O248" s="22"/>
      <c r="P248" s="24"/>
    </row>
    <row r="249" spans="7:16" ht="15" x14ac:dyDescent="0.25">
      <c r="G249" s="25"/>
      <c r="H249" s="21"/>
      <c r="I249" s="22"/>
      <c r="J249" s="22"/>
      <c r="K249" s="22"/>
      <c r="L249" s="23"/>
      <c r="M249" s="23"/>
      <c r="N249" s="23"/>
      <c r="O249" s="22"/>
      <c r="P249" s="24"/>
    </row>
    <row r="250" spans="7:16" ht="15" x14ac:dyDescent="0.25">
      <c r="G250" s="25"/>
      <c r="H250" s="21"/>
      <c r="I250" s="22"/>
      <c r="J250" s="22"/>
      <c r="K250" s="22"/>
      <c r="L250" s="23"/>
      <c r="M250" s="23"/>
      <c r="N250" s="23"/>
      <c r="O250" s="22"/>
      <c r="P250" s="24"/>
    </row>
    <row r="251" spans="7:16" ht="15" x14ac:dyDescent="0.25">
      <c r="G251" s="27"/>
      <c r="H251" s="21"/>
      <c r="I251" s="22"/>
      <c r="J251" s="22"/>
      <c r="K251" s="22"/>
      <c r="L251" s="23"/>
      <c r="M251" s="23"/>
      <c r="N251" s="23"/>
      <c r="O251" s="22"/>
      <c r="P251" s="24"/>
    </row>
    <row r="252" spans="7:16" ht="15" x14ac:dyDescent="0.25">
      <c r="G252" s="27"/>
      <c r="H252" s="21"/>
      <c r="I252" s="22"/>
      <c r="J252" s="22"/>
      <c r="K252" s="22"/>
      <c r="L252" s="23"/>
      <c r="M252" s="23"/>
      <c r="N252" s="23"/>
      <c r="O252" s="22"/>
      <c r="P252" s="24"/>
    </row>
    <row r="253" spans="7:16" ht="15" x14ac:dyDescent="0.25">
      <c r="G253" s="27"/>
      <c r="H253" s="21"/>
      <c r="I253" s="22"/>
      <c r="J253" s="22"/>
      <c r="K253" s="22"/>
      <c r="L253" s="23"/>
      <c r="M253" s="23"/>
      <c r="N253" s="23"/>
      <c r="O253" s="22"/>
      <c r="P253" s="24"/>
    </row>
    <row r="254" spans="7:16" ht="15" x14ac:dyDescent="0.25">
      <c r="G254" s="27"/>
      <c r="H254" s="21"/>
      <c r="I254" s="22"/>
      <c r="J254" s="22"/>
      <c r="K254" s="22"/>
      <c r="L254" s="23"/>
      <c r="M254" s="23"/>
      <c r="N254" s="23"/>
      <c r="O254" s="22"/>
      <c r="P254" s="24"/>
    </row>
    <row r="255" spans="7:16" ht="15" x14ac:dyDescent="0.25">
      <c r="G255" s="27"/>
      <c r="H255" s="21"/>
      <c r="I255" s="22"/>
      <c r="J255" s="22"/>
      <c r="K255" s="22"/>
      <c r="L255" s="23"/>
      <c r="M255" s="23"/>
      <c r="N255" s="23"/>
      <c r="O255" s="22"/>
      <c r="P255" s="24"/>
    </row>
    <row r="256" spans="7:16" ht="15" x14ac:dyDescent="0.25">
      <c r="G256" s="25"/>
      <c r="H256" s="21"/>
      <c r="I256" s="22"/>
      <c r="J256" s="22"/>
      <c r="K256" s="22"/>
      <c r="L256" s="23"/>
      <c r="M256" s="23"/>
      <c r="N256" s="23"/>
      <c r="O256" s="22"/>
      <c r="P256" s="24"/>
    </row>
    <row r="257" spans="7:16" ht="15" x14ac:dyDescent="0.25">
      <c r="G257" s="20"/>
      <c r="H257" s="21"/>
      <c r="I257" s="22"/>
      <c r="J257" s="22"/>
      <c r="K257" s="22"/>
      <c r="L257" s="23"/>
      <c r="M257" s="23"/>
      <c r="N257" s="23"/>
      <c r="O257" s="22"/>
      <c r="P257" s="24"/>
    </row>
    <row r="258" spans="7:16" ht="15" x14ac:dyDescent="0.25">
      <c r="G258" s="25"/>
      <c r="H258" s="21"/>
      <c r="I258" s="22"/>
      <c r="J258" s="22"/>
      <c r="K258" s="22"/>
      <c r="L258" s="23"/>
      <c r="M258" s="23"/>
      <c r="N258" s="23"/>
      <c r="O258" s="22"/>
      <c r="P258" s="24"/>
    </row>
    <row r="259" spans="7:16" ht="15" x14ac:dyDescent="0.25">
      <c r="G259" s="25"/>
      <c r="H259" s="21"/>
      <c r="I259" s="22"/>
      <c r="J259" s="22"/>
      <c r="K259" s="22"/>
      <c r="L259" s="23"/>
      <c r="M259" s="23"/>
      <c r="N259" s="23"/>
      <c r="O259" s="22"/>
      <c r="P259" s="24"/>
    </row>
    <row r="260" spans="7:16" ht="15" x14ac:dyDescent="0.25">
      <c r="G260" s="25"/>
      <c r="H260" s="21"/>
      <c r="I260" s="22"/>
      <c r="J260" s="22"/>
      <c r="K260" s="22"/>
      <c r="L260" s="23"/>
      <c r="M260" s="23"/>
      <c r="N260" s="23"/>
      <c r="O260" s="22"/>
      <c r="P260" s="24"/>
    </row>
    <row r="261" spans="7:16" ht="15" x14ac:dyDescent="0.25">
      <c r="G261" s="20"/>
      <c r="H261" s="21"/>
      <c r="I261" s="22"/>
      <c r="J261" s="22"/>
      <c r="K261" s="22"/>
      <c r="L261" s="23"/>
      <c r="M261" s="23"/>
      <c r="N261" s="23"/>
      <c r="O261" s="22"/>
      <c r="P261" s="24"/>
    </row>
    <row r="262" spans="7:16" ht="15" x14ac:dyDescent="0.2">
      <c r="G262" s="26"/>
      <c r="H262" s="21"/>
      <c r="I262" s="22"/>
      <c r="J262" s="22"/>
      <c r="K262" s="22"/>
      <c r="L262" s="23"/>
      <c r="M262" s="23"/>
      <c r="N262" s="23"/>
      <c r="O262" s="22"/>
      <c r="P262" s="24"/>
    </row>
    <row r="263" spans="7:16" ht="15" x14ac:dyDescent="0.25">
      <c r="G263" s="20"/>
      <c r="H263" s="21"/>
      <c r="I263" s="22"/>
      <c r="J263" s="22"/>
      <c r="K263" s="22"/>
      <c r="L263" s="23"/>
      <c r="M263" s="23"/>
      <c r="N263" s="23"/>
      <c r="O263" s="22"/>
      <c r="P263" s="24"/>
    </row>
    <row r="264" spans="7:16" ht="15" x14ac:dyDescent="0.25">
      <c r="G264" s="20"/>
      <c r="H264" s="21"/>
      <c r="I264" s="22"/>
      <c r="J264" s="22"/>
      <c r="K264" s="22"/>
      <c r="L264" s="23"/>
      <c r="M264" s="23"/>
      <c r="N264" s="23"/>
      <c r="O264" s="22"/>
      <c r="P264" s="24"/>
    </row>
    <row r="265" spans="7:16" ht="15" x14ac:dyDescent="0.25">
      <c r="G265" s="20"/>
      <c r="H265" s="21"/>
      <c r="I265" s="22"/>
      <c r="J265" s="22"/>
      <c r="K265" s="22"/>
      <c r="L265" s="23"/>
      <c r="M265" s="23"/>
      <c r="N265" s="23"/>
      <c r="O265" s="22"/>
      <c r="P265" s="24"/>
    </row>
    <row r="266" spans="7:16" ht="15" x14ac:dyDescent="0.25">
      <c r="G266" s="20"/>
      <c r="H266" s="21"/>
      <c r="I266" s="22"/>
      <c r="J266" s="22"/>
      <c r="K266" s="22"/>
      <c r="L266" s="23"/>
      <c r="M266" s="23"/>
      <c r="N266" s="23"/>
      <c r="O266" s="22"/>
      <c r="P266" s="24"/>
    </row>
    <row r="267" spans="7:16" ht="15" x14ac:dyDescent="0.25">
      <c r="G267" s="20"/>
      <c r="H267" s="21"/>
      <c r="I267" s="22"/>
      <c r="J267" s="22"/>
      <c r="K267" s="22"/>
      <c r="L267" s="23"/>
      <c r="M267" s="23"/>
      <c r="N267" s="23"/>
      <c r="O267" s="22"/>
      <c r="P267" s="24"/>
    </row>
    <row r="268" spans="7:16" ht="15" x14ac:dyDescent="0.25">
      <c r="G268" s="20"/>
      <c r="H268" s="21"/>
      <c r="I268" s="22"/>
      <c r="J268" s="22"/>
      <c r="K268" s="22"/>
      <c r="L268" s="23"/>
      <c r="M268" s="23"/>
      <c r="N268" s="23"/>
      <c r="O268" s="22"/>
      <c r="P268" s="24"/>
    </row>
    <row r="269" spans="7:16" ht="15" x14ac:dyDescent="0.25">
      <c r="G269" s="20"/>
      <c r="H269" s="21"/>
      <c r="I269" s="22"/>
      <c r="J269" s="22"/>
      <c r="K269" s="22"/>
      <c r="L269" s="23"/>
      <c r="M269" s="23"/>
      <c r="N269" s="23"/>
      <c r="O269" s="22"/>
      <c r="P269" s="24"/>
    </row>
    <row r="270" spans="7:16" ht="15" x14ac:dyDescent="0.25">
      <c r="G270" s="20"/>
      <c r="H270" s="21"/>
      <c r="I270" s="22"/>
      <c r="J270" s="22"/>
      <c r="K270" s="22"/>
      <c r="L270" s="23"/>
      <c r="M270" s="23"/>
      <c r="N270" s="23"/>
      <c r="O270" s="22"/>
      <c r="P270" s="24"/>
    </row>
    <row r="271" spans="7:16" ht="15" x14ac:dyDescent="0.25">
      <c r="G271" s="25"/>
      <c r="H271" s="21"/>
      <c r="I271" s="22"/>
      <c r="J271" s="22"/>
      <c r="K271" s="22"/>
      <c r="L271" s="23"/>
      <c r="M271" s="23"/>
      <c r="N271" s="23"/>
      <c r="O271" s="22"/>
      <c r="P271" s="24"/>
    </row>
    <row r="272" spans="7:16" ht="15" x14ac:dyDescent="0.25">
      <c r="G272" s="25"/>
      <c r="H272" s="21"/>
      <c r="I272" s="22"/>
      <c r="J272" s="22"/>
      <c r="K272" s="22"/>
      <c r="L272" s="23"/>
      <c r="M272" s="23"/>
      <c r="N272" s="23"/>
      <c r="O272" s="22"/>
      <c r="P272" s="24"/>
    </row>
    <row r="273" spans="7:16" ht="15" x14ac:dyDescent="0.25">
      <c r="G273" s="20"/>
      <c r="H273" s="21"/>
      <c r="I273" s="22"/>
      <c r="J273" s="22"/>
      <c r="K273" s="22"/>
      <c r="L273" s="23"/>
      <c r="M273" s="23"/>
      <c r="N273" s="23"/>
      <c r="O273" s="22"/>
      <c r="P273" s="24"/>
    </row>
    <row r="274" spans="7:16" ht="15" x14ac:dyDescent="0.25">
      <c r="G274" s="20"/>
      <c r="H274" s="21"/>
      <c r="I274" s="22"/>
      <c r="J274" s="22"/>
      <c r="K274" s="22"/>
      <c r="L274" s="23"/>
      <c r="M274" s="23"/>
      <c r="N274" s="23"/>
      <c r="O274" s="22"/>
      <c r="P274" s="24"/>
    </row>
    <row r="275" spans="7:16" ht="15" x14ac:dyDescent="0.25">
      <c r="G275" s="20"/>
      <c r="H275" s="21"/>
      <c r="I275" s="22"/>
      <c r="J275" s="22"/>
      <c r="K275" s="22"/>
      <c r="L275" s="23"/>
      <c r="M275" s="23"/>
      <c r="N275" s="23"/>
      <c r="O275" s="22"/>
      <c r="P275" s="24"/>
    </row>
    <row r="276" spans="7:16" ht="15" x14ac:dyDescent="0.25">
      <c r="G276" s="25"/>
      <c r="H276" s="21"/>
      <c r="I276" s="22"/>
      <c r="J276" s="22"/>
      <c r="K276" s="22"/>
      <c r="L276" s="23"/>
      <c r="M276" s="23"/>
      <c r="N276" s="23"/>
      <c r="O276" s="22"/>
      <c r="P276" s="24"/>
    </row>
    <row r="277" spans="7:16" ht="15" x14ac:dyDescent="0.25">
      <c r="G277" s="20"/>
      <c r="H277" s="21"/>
      <c r="I277" s="22"/>
      <c r="J277" s="22"/>
      <c r="K277" s="22"/>
      <c r="L277" s="23"/>
      <c r="M277" s="23"/>
      <c r="N277" s="23"/>
      <c r="O277" s="22"/>
      <c r="P277" s="24"/>
    </row>
    <row r="278" spans="7:16" ht="15" x14ac:dyDescent="0.25">
      <c r="G278" s="25"/>
      <c r="H278" s="21"/>
      <c r="I278" s="22"/>
      <c r="J278" s="22"/>
      <c r="K278" s="22"/>
      <c r="L278" s="23"/>
      <c r="M278" s="23"/>
      <c r="N278" s="23"/>
      <c r="O278" s="22"/>
      <c r="P278" s="24"/>
    </row>
    <row r="279" spans="7:16" ht="15" x14ac:dyDescent="0.25">
      <c r="G279" s="20"/>
      <c r="H279" s="21"/>
      <c r="I279" s="22"/>
      <c r="J279" s="22"/>
      <c r="K279" s="22"/>
      <c r="L279" s="23"/>
      <c r="M279" s="23"/>
      <c r="N279" s="23"/>
      <c r="O279" s="22"/>
      <c r="P279" s="24"/>
    </row>
    <row r="280" spans="7:16" ht="15" x14ac:dyDescent="0.25">
      <c r="G280" s="20"/>
      <c r="H280" s="21"/>
      <c r="I280" s="22"/>
      <c r="J280" s="22"/>
      <c r="K280" s="22"/>
      <c r="L280" s="23"/>
      <c r="M280" s="23"/>
      <c r="N280" s="23"/>
      <c r="O280" s="22"/>
      <c r="P280" s="24"/>
    </row>
    <row r="281" spans="7:16" ht="15" x14ac:dyDescent="0.25">
      <c r="G281" s="20"/>
      <c r="H281" s="21"/>
      <c r="I281" s="22"/>
      <c r="J281" s="22"/>
      <c r="K281" s="22"/>
      <c r="L281" s="23"/>
      <c r="M281" s="23"/>
      <c r="N281" s="23"/>
      <c r="O281" s="22"/>
      <c r="P281" s="24"/>
    </row>
    <row r="282" spans="7:16" ht="15" x14ac:dyDescent="0.25">
      <c r="G282" s="20"/>
      <c r="H282" s="21"/>
      <c r="I282" s="22"/>
      <c r="J282" s="22"/>
      <c r="K282" s="22"/>
      <c r="L282" s="23"/>
      <c r="M282" s="23"/>
      <c r="N282" s="23"/>
      <c r="O282" s="22"/>
      <c r="P282" s="24"/>
    </row>
    <row r="283" spans="7:16" ht="15" x14ac:dyDescent="0.25">
      <c r="G283" s="20"/>
      <c r="H283" s="21"/>
      <c r="I283" s="22"/>
      <c r="J283" s="22"/>
      <c r="K283" s="22"/>
      <c r="L283" s="23"/>
      <c r="M283" s="23"/>
      <c r="N283" s="23"/>
      <c r="O283" s="22"/>
      <c r="P283" s="24"/>
    </row>
    <row r="284" spans="7:16" ht="15" x14ac:dyDescent="0.25">
      <c r="G284" s="25"/>
      <c r="H284" s="21"/>
      <c r="I284" s="22"/>
      <c r="J284" s="22"/>
      <c r="K284" s="22"/>
      <c r="L284" s="23"/>
      <c r="M284" s="23"/>
      <c r="N284" s="23"/>
      <c r="O284" s="22"/>
      <c r="P284" s="24"/>
    </row>
    <row r="285" spans="7:16" ht="15" x14ac:dyDescent="0.25">
      <c r="G285" s="25"/>
      <c r="H285" s="21"/>
      <c r="I285" s="22"/>
      <c r="J285" s="22"/>
      <c r="K285" s="22"/>
      <c r="L285" s="23"/>
      <c r="M285" s="23"/>
      <c r="N285" s="23"/>
      <c r="O285" s="22"/>
      <c r="P285" s="24"/>
    </row>
    <row r="286" spans="7:16" ht="15" x14ac:dyDescent="0.25">
      <c r="G286" s="25"/>
      <c r="H286" s="21"/>
      <c r="I286" s="22"/>
      <c r="J286" s="22"/>
      <c r="K286" s="22"/>
      <c r="L286" s="23"/>
      <c r="M286" s="23"/>
      <c r="N286" s="23"/>
      <c r="O286" s="22"/>
      <c r="P286" s="24"/>
    </row>
    <row r="287" spans="7:16" ht="15" x14ac:dyDescent="0.2">
      <c r="G287" s="29"/>
      <c r="H287" s="21"/>
      <c r="I287" s="22"/>
      <c r="J287" s="22"/>
      <c r="K287" s="22"/>
      <c r="L287" s="23"/>
      <c r="M287" s="23"/>
      <c r="N287" s="23"/>
      <c r="O287" s="22"/>
      <c r="P287" s="24"/>
    </row>
    <row r="288" spans="7:16" ht="15" x14ac:dyDescent="0.25">
      <c r="G288" s="25"/>
      <c r="H288" s="21"/>
      <c r="I288" s="22"/>
      <c r="J288" s="22"/>
      <c r="K288" s="22"/>
      <c r="L288" s="23"/>
      <c r="M288" s="23"/>
      <c r="N288" s="23"/>
      <c r="O288" s="22"/>
      <c r="P288" s="24"/>
    </row>
    <row r="289" spans="7:16" ht="15" x14ac:dyDescent="0.25">
      <c r="G289" s="25"/>
      <c r="H289" s="21"/>
      <c r="I289" s="22"/>
      <c r="J289" s="22"/>
      <c r="K289" s="22"/>
      <c r="L289" s="23"/>
      <c r="M289" s="23"/>
      <c r="N289" s="23"/>
      <c r="O289" s="22"/>
      <c r="P289" s="24"/>
    </row>
    <row r="290" spans="7:16" ht="15" x14ac:dyDescent="0.25">
      <c r="G290" s="20"/>
      <c r="H290" s="21"/>
      <c r="I290" s="22"/>
      <c r="J290" s="22"/>
      <c r="K290" s="22"/>
      <c r="L290" s="23"/>
      <c r="M290" s="23"/>
      <c r="N290" s="23"/>
      <c r="O290" s="22"/>
      <c r="P290" s="24"/>
    </row>
    <row r="291" spans="7:16" ht="15" x14ac:dyDescent="0.25">
      <c r="G291" s="20"/>
      <c r="H291" s="21"/>
      <c r="I291" s="22"/>
      <c r="J291" s="22"/>
      <c r="K291" s="22"/>
      <c r="L291" s="23"/>
      <c r="M291" s="23"/>
      <c r="N291" s="23"/>
      <c r="O291" s="22"/>
      <c r="P291" s="24"/>
    </row>
    <row r="292" spans="7:16" ht="15" x14ac:dyDescent="0.25">
      <c r="G292" s="20"/>
      <c r="H292" s="21"/>
      <c r="I292" s="22"/>
      <c r="J292" s="22"/>
      <c r="K292" s="22"/>
      <c r="L292" s="23"/>
      <c r="M292" s="23"/>
      <c r="N292" s="23"/>
      <c r="O292" s="22"/>
      <c r="P292" s="24"/>
    </row>
    <row r="293" spans="7:16" ht="15" x14ac:dyDescent="0.25">
      <c r="G293" s="25"/>
      <c r="H293" s="21"/>
      <c r="I293" s="22"/>
      <c r="J293" s="22"/>
      <c r="K293" s="22"/>
      <c r="L293" s="23"/>
      <c r="M293" s="23"/>
      <c r="N293" s="23"/>
      <c r="O293" s="22"/>
      <c r="P293" s="24"/>
    </row>
    <row r="294" spans="7:16" ht="15" x14ac:dyDescent="0.25">
      <c r="G294" s="20"/>
      <c r="H294" s="21"/>
      <c r="I294" s="22"/>
      <c r="J294" s="22"/>
      <c r="K294" s="22"/>
      <c r="L294" s="23"/>
      <c r="M294" s="23"/>
      <c r="N294" s="23"/>
      <c r="O294" s="22"/>
      <c r="P294" s="24"/>
    </row>
    <row r="295" spans="7:16" ht="15" x14ac:dyDescent="0.25">
      <c r="G295" s="25"/>
      <c r="H295" s="21"/>
      <c r="I295" s="22"/>
      <c r="J295" s="22"/>
      <c r="K295" s="22"/>
      <c r="L295" s="23"/>
      <c r="M295" s="23"/>
      <c r="N295" s="23"/>
      <c r="O295" s="22"/>
      <c r="P295" s="24"/>
    </row>
    <row r="296" spans="7:16" ht="15" x14ac:dyDescent="0.25">
      <c r="G296" s="25"/>
      <c r="H296" s="21"/>
      <c r="I296" s="22"/>
      <c r="J296" s="22"/>
      <c r="K296" s="22"/>
      <c r="L296" s="23"/>
      <c r="M296" s="23"/>
      <c r="N296" s="23"/>
      <c r="O296" s="22"/>
      <c r="P296" s="24"/>
    </row>
    <row r="297" spans="7:16" ht="15" x14ac:dyDescent="0.25">
      <c r="G297" s="25"/>
      <c r="H297" s="21"/>
      <c r="I297" s="22"/>
      <c r="J297" s="22"/>
      <c r="K297" s="22"/>
      <c r="L297" s="23"/>
      <c r="M297" s="23"/>
      <c r="N297" s="23"/>
      <c r="O297" s="22"/>
      <c r="P297" s="24"/>
    </row>
    <row r="298" spans="7:16" ht="15" x14ac:dyDescent="0.25">
      <c r="G298" s="25"/>
      <c r="H298" s="21"/>
      <c r="I298" s="22"/>
      <c r="J298" s="22"/>
      <c r="K298" s="22"/>
      <c r="L298" s="23"/>
      <c r="M298" s="23"/>
      <c r="N298" s="23"/>
      <c r="O298" s="22"/>
      <c r="P298" s="24"/>
    </row>
    <row r="299" spans="7:16" ht="15" x14ac:dyDescent="0.25">
      <c r="G299" s="25"/>
      <c r="H299" s="21"/>
      <c r="I299" s="22"/>
      <c r="J299" s="22"/>
      <c r="K299" s="22"/>
      <c r="L299" s="23"/>
      <c r="M299" s="23"/>
      <c r="N299" s="23"/>
      <c r="O299" s="22"/>
      <c r="P299" s="24"/>
    </row>
    <row r="300" spans="7:16" ht="15" x14ac:dyDescent="0.25">
      <c r="G300" s="25"/>
      <c r="H300" s="21"/>
      <c r="I300" s="22"/>
      <c r="J300" s="22"/>
      <c r="K300" s="22"/>
      <c r="L300" s="23"/>
      <c r="M300" s="23"/>
      <c r="N300" s="23"/>
      <c r="O300" s="22"/>
      <c r="P300" s="24"/>
    </row>
    <row r="301" spans="7:16" ht="15" x14ac:dyDescent="0.25">
      <c r="G301" s="25"/>
      <c r="H301" s="21"/>
      <c r="I301" s="22"/>
      <c r="J301" s="22"/>
      <c r="K301" s="22"/>
      <c r="L301" s="23"/>
      <c r="M301" s="23"/>
      <c r="N301" s="23"/>
      <c r="O301" s="22"/>
      <c r="P301" s="24"/>
    </row>
    <row r="302" spans="7:16" ht="15" x14ac:dyDescent="0.25">
      <c r="G302" s="25"/>
      <c r="H302" s="21"/>
      <c r="I302" s="22"/>
      <c r="J302" s="22"/>
      <c r="K302" s="22"/>
      <c r="L302" s="23"/>
      <c r="M302" s="23"/>
      <c r="N302" s="23"/>
      <c r="O302" s="22"/>
      <c r="P302" s="24"/>
    </row>
    <row r="303" spans="7:16" ht="15" x14ac:dyDescent="0.25">
      <c r="G303" s="25"/>
      <c r="H303" s="21"/>
      <c r="I303" s="22"/>
      <c r="J303" s="22"/>
      <c r="K303" s="22"/>
      <c r="L303" s="23"/>
      <c r="M303" s="23"/>
      <c r="N303" s="23"/>
      <c r="O303" s="22"/>
      <c r="P303" s="24"/>
    </row>
    <row r="304" spans="7:16" ht="15" x14ac:dyDescent="0.25">
      <c r="G304" s="25"/>
      <c r="H304" s="21"/>
      <c r="I304" s="22"/>
      <c r="J304" s="22"/>
      <c r="K304" s="22"/>
      <c r="L304" s="23"/>
      <c r="M304" s="23"/>
      <c r="N304" s="23"/>
      <c r="O304" s="22"/>
      <c r="P304" s="24"/>
    </row>
    <row r="305" spans="7:16" ht="15" x14ac:dyDescent="0.25">
      <c r="G305" s="25"/>
      <c r="H305" s="21"/>
      <c r="I305" s="22"/>
      <c r="J305" s="22"/>
      <c r="K305" s="22"/>
      <c r="L305" s="23"/>
      <c r="M305" s="23"/>
      <c r="N305" s="23"/>
      <c r="O305" s="22"/>
      <c r="P305" s="24"/>
    </row>
    <row r="306" spans="7:16" ht="15" x14ac:dyDescent="0.25">
      <c r="G306" s="25"/>
      <c r="H306" s="21"/>
      <c r="I306" s="22"/>
      <c r="J306" s="22"/>
      <c r="K306" s="22"/>
      <c r="L306" s="23"/>
      <c r="M306" s="23"/>
      <c r="N306" s="23"/>
      <c r="O306" s="22"/>
      <c r="P306" s="24"/>
    </row>
    <row r="307" spans="7:16" ht="15" x14ac:dyDescent="0.25">
      <c r="G307" s="25"/>
      <c r="H307" s="21"/>
      <c r="I307" s="22"/>
      <c r="J307" s="22"/>
      <c r="K307" s="22"/>
      <c r="L307" s="23"/>
      <c r="M307" s="23"/>
      <c r="N307" s="23"/>
      <c r="O307" s="22"/>
      <c r="P307" s="24"/>
    </row>
    <row r="308" spans="7:16" ht="15" x14ac:dyDescent="0.25">
      <c r="G308" s="25"/>
      <c r="H308" s="21"/>
      <c r="I308" s="22"/>
      <c r="J308" s="22"/>
      <c r="K308" s="22"/>
      <c r="L308" s="23"/>
      <c r="M308" s="23"/>
      <c r="N308" s="23"/>
      <c r="O308" s="22"/>
      <c r="P308" s="24"/>
    </row>
    <row r="309" spans="7:16" ht="15" x14ac:dyDescent="0.25">
      <c r="G309" s="25"/>
      <c r="H309" s="21"/>
      <c r="I309" s="22"/>
      <c r="J309" s="22"/>
      <c r="K309" s="22"/>
      <c r="L309" s="23"/>
      <c r="M309" s="23"/>
      <c r="N309" s="23"/>
      <c r="O309" s="22"/>
      <c r="P309" s="24"/>
    </row>
    <row r="310" spans="7:16" ht="15" x14ac:dyDescent="0.25">
      <c r="G310" s="25"/>
      <c r="H310" s="21"/>
      <c r="I310" s="22"/>
      <c r="J310" s="22"/>
      <c r="K310" s="22"/>
      <c r="L310" s="23"/>
      <c r="M310" s="23"/>
      <c r="N310" s="23"/>
      <c r="O310" s="22"/>
      <c r="P310" s="24"/>
    </row>
    <row r="311" spans="7:16" ht="15" x14ac:dyDescent="0.25">
      <c r="G311" s="25"/>
      <c r="H311" s="21"/>
      <c r="I311" s="22"/>
      <c r="J311" s="22"/>
      <c r="K311" s="22"/>
      <c r="L311" s="23"/>
      <c r="M311" s="23"/>
      <c r="N311" s="23"/>
      <c r="O311" s="22"/>
      <c r="P311" s="24"/>
    </row>
    <row r="312" spans="7:16" ht="15" x14ac:dyDescent="0.25">
      <c r="G312" s="20"/>
      <c r="H312" s="21"/>
      <c r="I312" s="22"/>
      <c r="J312" s="22"/>
      <c r="K312" s="22"/>
      <c r="L312" s="23"/>
      <c r="M312" s="23"/>
      <c r="N312" s="23"/>
      <c r="O312" s="22"/>
      <c r="P312" s="24"/>
    </row>
    <row r="313" spans="7:16" ht="15" x14ac:dyDescent="0.25">
      <c r="G313" s="20"/>
      <c r="H313" s="21"/>
      <c r="I313" s="22"/>
      <c r="J313" s="22"/>
      <c r="K313" s="22"/>
      <c r="L313" s="23"/>
      <c r="M313" s="23"/>
      <c r="N313" s="23"/>
      <c r="O313" s="22"/>
      <c r="P313" s="24"/>
    </row>
    <row r="314" spans="7:16" ht="15" x14ac:dyDescent="0.25">
      <c r="G314" s="25"/>
      <c r="H314" s="21"/>
      <c r="I314" s="22"/>
      <c r="J314" s="22"/>
      <c r="K314" s="22"/>
      <c r="L314" s="23"/>
      <c r="M314" s="23"/>
      <c r="N314" s="23"/>
      <c r="O314" s="22"/>
      <c r="P314" s="24"/>
    </row>
    <row r="315" spans="7:16" ht="15" x14ac:dyDescent="0.25">
      <c r="G315" s="27"/>
      <c r="H315" s="21"/>
      <c r="I315" s="22"/>
      <c r="J315" s="22"/>
      <c r="K315" s="22"/>
      <c r="L315" s="23"/>
      <c r="M315" s="23"/>
      <c r="N315" s="23"/>
      <c r="O315" s="22"/>
      <c r="P315" s="24"/>
    </row>
    <row r="316" spans="7:16" ht="15" x14ac:dyDescent="0.25">
      <c r="G316" s="27"/>
      <c r="H316" s="21"/>
      <c r="I316" s="22"/>
      <c r="J316" s="22"/>
      <c r="K316" s="22"/>
      <c r="L316" s="23"/>
      <c r="M316" s="23"/>
      <c r="N316" s="23"/>
      <c r="O316" s="22"/>
      <c r="P316" s="24"/>
    </row>
    <row r="317" spans="7:16" ht="15" x14ac:dyDescent="0.25">
      <c r="G317" s="25"/>
      <c r="H317" s="21"/>
      <c r="I317" s="22"/>
      <c r="J317" s="22"/>
      <c r="K317" s="22"/>
      <c r="L317" s="23"/>
      <c r="M317" s="23"/>
      <c r="N317" s="23"/>
      <c r="O317" s="22"/>
      <c r="P317" s="24"/>
    </row>
    <row r="318" spans="7:16" ht="15" x14ac:dyDescent="0.25">
      <c r="G318" s="27"/>
      <c r="H318" s="21"/>
      <c r="I318" s="22"/>
      <c r="J318" s="22"/>
      <c r="K318" s="22"/>
      <c r="L318" s="23"/>
      <c r="M318" s="23"/>
      <c r="N318" s="23"/>
      <c r="O318" s="22"/>
      <c r="P318" s="24"/>
    </row>
    <row r="319" spans="7:16" ht="15" x14ac:dyDescent="0.25">
      <c r="G319" s="25"/>
      <c r="H319" s="21"/>
      <c r="I319" s="22"/>
      <c r="J319" s="22"/>
      <c r="K319" s="22"/>
      <c r="L319" s="23"/>
      <c r="M319" s="23"/>
      <c r="N319" s="23"/>
      <c r="O319" s="22"/>
      <c r="P319" s="24"/>
    </row>
    <row r="320" spans="7:16" ht="15" x14ac:dyDescent="0.25">
      <c r="G320" s="25"/>
      <c r="H320" s="21"/>
      <c r="I320" s="22"/>
      <c r="J320" s="22"/>
      <c r="K320" s="22"/>
      <c r="L320" s="23"/>
      <c r="M320" s="23"/>
      <c r="N320" s="23"/>
      <c r="O320" s="22"/>
      <c r="P320" s="24"/>
    </row>
    <row r="321" spans="7:16" ht="15" x14ac:dyDescent="0.25">
      <c r="G321" s="27"/>
      <c r="H321" s="21"/>
      <c r="I321" s="22"/>
      <c r="J321" s="22"/>
      <c r="K321" s="22"/>
      <c r="L321" s="23"/>
      <c r="M321" s="23"/>
      <c r="N321" s="23"/>
      <c r="O321" s="22"/>
      <c r="P321" s="24"/>
    </row>
    <row r="322" spans="7:16" ht="15" x14ac:dyDescent="0.25">
      <c r="G322" s="27"/>
      <c r="H322" s="21"/>
      <c r="I322" s="22"/>
      <c r="J322" s="22"/>
      <c r="K322" s="22"/>
      <c r="L322" s="23"/>
      <c r="M322" s="23"/>
      <c r="N322" s="23"/>
      <c r="O322" s="22"/>
      <c r="P322" s="24"/>
    </row>
    <row r="323" spans="7:16" ht="15" x14ac:dyDescent="0.25">
      <c r="G323" s="25"/>
      <c r="H323" s="21"/>
      <c r="I323" s="22"/>
      <c r="J323" s="22"/>
      <c r="K323" s="22"/>
      <c r="L323" s="23"/>
      <c r="M323" s="23"/>
      <c r="N323" s="23"/>
      <c r="O323" s="22"/>
      <c r="P323" s="24"/>
    </row>
    <row r="324" spans="7:16" ht="15" x14ac:dyDescent="0.25">
      <c r="G324" s="27"/>
      <c r="H324" s="21"/>
      <c r="I324" s="22"/>
      <c r="J324" s="22"/>
      <c r="K324" s="22"/>
      <c r="L324" s="23"/>
      <c r="M324" s="23"/>
      <c r="N324" s="23"/>
      <c r="O324" s="22"/>
      <c r="P324" s="24"/>
    </row>
    <row r="325" spans="7:16" ht="15" x14ac:dyDescent="0.25">
      <c r="G325" s="25"/>
      <c r="H325" s="21"/>
      <c r="I325" s="22"/>
      <c r="J325" s="22"/>
      <c r="K325" s="22"/>
      <c r="L325" s="23"/>
      <c r="M325" s="23"/>
      <c r="N325" s="23"/>
      <c r="O325" s="22"/>
      <c r="P325" s="24"/>
    </row>
    <row r="326" spans="7:16" ht="15" x14ac:dyDescent="0.25">
      <c r="G326" s="25"/>
      <c r="H326" s="21"/>
      <c r="I326" s="22"/>
      <c r="J326" s="22"/>
      <c r="K326" s="22"/>
      <c r="L326" s="23"/>
      <c r="M326" s="23"/>
      <c r="N326" s="23"/>
      <c r="O326" s="22"/>
      <c r="P326" s="24"/>
    </row>
    <row r="327" spans="7:16" ht="15" x14ac:dyDescent="0.25">
      <c r="G327" s="25"/>
      <c r="H327" s="21"/>
      <c r="I327" s="22"/>
      <c r="J327" s="22"/>
      <c r="K327" s="22"/>
      <c r="L327" s="23"/>
      <c r="M327" s="23"/>
      <c r="N327" s="23"/>
      <c r="O327" s="22"/>
      <c r="P327" s="24"/>
    </row>
    <row r="328" spans="7:16" ht="15" x14ac:dyDescent="0.25">
      <c r="G328" s="25"/>
      <c r="H328" s="21"/>
      <c r="I328" s="22"/>
      <c r="J328" s="22"/>
      <c r="K328" s="22"/>
      <c r="L328" s="23"/>
      <c r="M328" s="23"/>
      <c r="N328" s="23"/>
      <c r="O328" s="22"/>
      <c r="P328" s="24"/>
    </row>
    <row r="329" spans="7:16" ht="15" x14ac:dyDescent="0.25">
      <c r="G329" s="25"/>
      <c r="H329" s="21"/>
      <c r="I329" s="22"/>
      <c r="J329" s="22"/>
      <c r="K329" s="22"/>
      <c r="L329" s="23"/>
      <c r="M329" s="23"/>
      <c r="N329" s="23"/>
      <c r="O329" s="22"/>
      <c r="P329" s="24"/>
    </row>
    <row r="330" spans="7:16" ht="15" x14ac:dyDescent="0.25">
      <c r="G330" s="25"/>
      <c r="H330" s="21"/>
      <c r="I330" s="22"/>
      <c r="J330" s="22"/>
      <c r="K330" s="22"/>
      <c r="L330" s="23"/>
      <c r="M330" s="23"/>
      <c r="N330" s="23"/>
      <c r="O330" s="22"/>
      <c r="P330" s="24"/>
    </row>
    <row r="331" spans="7:16" ht="15" x14ac:dyDescent="0.25">
      <c r="G331" s="25"/>
      <c r="H331" s="21"/>
      <c r="I331" s="22"/>
      <c r="J331" s="22"/>
      <c r="K331" s="22"/>
      <c r="L331" s="23"/>
      <c r="M331" s="23"/>
      <c r="N331" s="23"/>
      <c r="O331" s="22"/>
      <c r="P331" s="24"/>
    </row>
    <row r="332" spans="7:16" ht="15" x14ac:dyDescent="0.25">
      <c r="G332" s="27"/>
      <c r="H332" s="21"/>
      <c r="I332" s="22"/>
      <c r="J332" s="22"/>
      <c r="K332" s="22"/>
      <c r="L332" s="23"/>
      <c r="M332" s="23"/>
      <c r="N332" s="23"/>
      <c r="O332" s="22"/>
      <c r="P332" s="24"/>
    </row>
    <row r="333" spans="7:16" ht="15" x14ac:dyDescent="0.25">
      <c r="G333" s="27"/>
      <c r="H333" s="21"/>
      <c r="I333" s="22"/>
      <c r="J333" s="22"/>
      <c r="K333" s="22"/>
      <c r="L333" s="23"/>
      <c r="M333" s="23"/>
      <c r="N333" s="23"/>
      <c r="O333" s="22"/>
      <c r="P333" s="24"/>
    </row>
    <row r="334" spans="7:16" ht="15" x14ac:dyDescent="0.25">
      <c r="G334" s="25"/>
      <c r="H334" s="21"/>
      <c r="I334" s="22"/>
      <c r="J334" s="22"/>
      <c r="K334" s="22"/>
      <c r="L334" s="23"/>
      <c r="M334" s="23"/>
      <c r="N334" s="23"/>
      <c r="O334" s="22"/>
      <c r="P334" s="24"/>
    </row>
    <row r="335" spans="7:16" ht="15" x14ac:dyDescent="0.25">
      <c r="G335" s="20"/>
      <c r="H335" s="21"/>
      <c r="I335" s="22"/>
      <c r="J335" s="22"/>
      <c r="K335" s="22"/>
      <c r="L335" s="23"/>
      <c r="M335" s="23"/>
      <c r="N335" s="23"/>
      <c r="O335" s="22"/>
      <c r="P335" s="24"/>
    </row>
    <row r="336" spans="7:16" ht="15" x14ac:dyDescent="0.25">
      <c r="G336" s="20"/>
      <c r="H336" s="21"/>
      <c r="I336" s="22"/>
      <c r="J336" s="22"/>
      <c r="K336" s="22"/>
      <c r="L336" s="23"/>
      <c r="M336" s="23"/>
      <c r="N336" s="23"/>
      <c r="O336" s="22"/>
      <c r="P336" s="24"/>
    </row>
    <row r="337" spans="7:16" ht="15" x14ac:dyDescent="0.25">
      <c r="G337" s="20"/>
      <c r="H337" s="21"/>
      <c r="I337" s="22"/>
      <c r="J337" s="22"/>
      <c r="K337" s="22"/>
      <c r="L337" s="23"/>
      <c r="M337" s="23"/>
      <c r="N337" s="23"/>
      <c r="O337" s="22"/>
      <c r="P337" s="24"/>
    </row>
    <row r="338" spans="7:16" ht="15" x14ac:dyDescent="0.25">
      <c r="G338" s="20"/>
      <c r="H338" s="21"/>
      <c r="I338" s="22"/>
      <c r="J338" s="22"/>
      <c r="K338" s="22"/>
      <c r="L338" s="23"/>
      <c r="M338" s="23"/>
      <c r="O338" s="22"/>
      <c r="P338" s="24"/>
    </row>
    <row r="339" spans="7:16" ht="15" x14ac:dyDescent="0.25">
      <c r="G339" s="20"/>
      <c r="H339" s="21"/>
      <c r="I339" s="22"/>
      <c r="J339" s="22"/>
      <c r="K339" s="22"/>
      <c r="L339" s="23"/>
      <c r="M339" s="23"/>
      <c r="O339" s="22"/>
      <c r="P339" s="24"/>
    </row>
  </sheetData>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disablePrompts="1"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tableParts count="4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47"/>
  <sheetViews>
    <sheetView topLeftCell="A2" workbookViewId="0">
      <selection activeCell="E5" sqref="E5"/>
    </sheetView>
  </sheetViews>
  <sheetFormatPr baseColWidth="10" defaultRowHeight="15" x14ac:dyDescent="0.25"/>
  <cols>
    <col min="2" max="2" width="6" style="15" customWidth="1"/>
    <col min="3" max="3" width="22.7109375" style="15" customWidth="1"/>
    <col min="4" max="4" width="18.28515625" style="15" bestFit="1" customWidth="1"/>
    <col min="5" max="5" width="30.28515625" style="15" customWidth="1"/>
    <col min="6" max="7" width="22.42578125" style="15" bestFit="1" customWidth="1"/>
  </cols>
  <sheetData>
    <row r="1" spans="2:7" x14ac:dyDescent="0.25">
      <c r="B1" s="13"/>
      <c r="C1" s="13"/>
      <c r="D1" s="13"/>
      <c r="E1" s="13"/>
      <c r="F1" s="13"/>
      <c r="G1" s="13"/>
    </row>
    <row r="2" spans="2:7" x14ac:dyDescent="0.25">
      <c r="B2" s="46" t="s">
        <v>4</v>
      </c>
      <c r="C2" s="634" t="s">
        <v>6</v>
      </c>
      <c r="D2" s="634"/>
      <c r="E2" s="634"/>
      <c r="F2" s="634"/>
      <c r="G2" s="635"/>
    </row>
    <row r="3" spans="2:7" x14ac:dyDescent="0.25">
      <c r="B3" s="49" t="s">
        <v>4</v>
      </c>
      <c r="C3" s="63" t="s">
        <v>1100</v>
      </c>
      <c r="D3" s="42" t="s">
        <v>1101</v>
      </c>
      <c r="E3" s="42" t="s">
        <v>1097</v>
      </c>
      <c r="F3" s="63" t="s">
        <v>1102</v>
      </c>
      <c r="G3" s="64" t="s">
        <v>1094</v>
      </c>
    </row>
    <row r="4" spans="2:7" x14ac:dyDescent="0.25">
      <c r="B4" s="49" t="s">
        <v>4</v>
      </c>
      <c r="C4" s="42">
        <v>1</v>
      </c>
      <c r="D4" s="42">
        <v>2</v>
      </c>
      <c r="E4" s="42">
        <v>3</v>
      </c>
      <c r="F4" s="42">
        <v>4</v>
      </c>
      <c r="G4" s="43">
        <v>5</v>
      </c>
    </row>
    <row r="5" spans="2:7" ht="41.25" customHeight="1" x14ac:dyDescent="0.25">
      <c r="B5" s="42">
        <v>1</v>
      </c>
      <c r="C5" s="50" t="s">
        <v>630</v>
      </c>
      <c r="D5" s="50" t="s">
        <v>631</v>
      </c>
      <c r="E5" s="51" t="s">
        <v>632</v>
      </c>
      <c r="F5" s="52" t="s">
        <v>633</v>
      </c>
      <c r="G5" s="53" t="s">
        <v>634</v>
      </c>
    </row>
    <row r="6" spans="2:7" ht="41.25" customHeight="1" x14ac:dyDescent="0.25">
      <c r="B6" s="42">
        <v>2</v>
      </c>
      <c r="C6" s="50" t="s">
        <v>637</v>
      </c>
      <c r="D6" s="50" t="s">
        <v>638</v>
      </c>
      <c r="E6" s="51" t="s">
        <v>639</v>
      </c>
      <c r="F6" s="52" t="s">
        <v>640</v>
      </c>
      <c r="G6" s="54" t="s">
        <v>641</v>
      </c>
    </row>
    <row r="7" spans="2:7" ht="41.25" customHeight="1" x14ac:dyDescent="0.25">
      <c r="B7" s="42">
        <v>3</v>
      </c>
      <c r="C7" s="50" t="s">
        <v>644</v>
      </c>
      <c r="D7" s="51" t="s">
        <v>639</v>
      </c>
      <c r="E7" s="52" t="s">
        <v>645</v>
      </c>
      <c r="F7" s="55" t="s">
        <v>646</v>
      </c>
      <c r="G7" s="54" t="s">
        <v>647</v>
      </c>
    </row>
    <row r="8" spans="2:7" ht="41.25" customHeight="1" x14ac:dyDescent="0.25">
      <c r="B8" s="42">
        <v>4</v>
      </c>
      <c r="C8" s="51" t="s">
        <v>9</v>
      </c>
      <c r="D8" s="52" t="s">
        <v>640</v>
      </c>
      <c r="E8" s="52" t="s">
        <v>650</v>
      </c>
      <c r="F8" s="55" t="s">
        <v>651</v>
      </c>
      <c r="G8" s="54" t="s">
        <v>652</v>
      </c>
    </row>
    <row r="9" spans="2:7" ht="41.25" customHeight="1" x14ac:dyDescent="0.25">
      <c r="B9" s="56">
        <v>5</v>
      </c>
      <c r="C9" s="57" t="s">
        <v>634</v>
      </c>
      <c r="D9" s="57" t="s">
        <v>655</v>
      </c>
      <c r="E9" s="71" t="s">
        <v>647</v>
      </c>
      <c r="F9" s="58" t="s">
        <v>652</v>
      </c>
      <c r="G9" s="59" t="s">
        <v>657</v>
      </c>
    </row>
    <row r="11" spans="2:7" x14ac:dyDescent="0.25">
      <c r="B11" s="63"/>
      <c r="C11" s="42"/>
      <c r="D11" s="34"/>
      <c r="E11" s="34"/>
      <c r="F11" s="34"/>
    </row>
    <row r="12" spans="2:7" x14ac:dyDescent="0.25">
      <c r="B12" s="67"/>
      <c r="C12" s="42"/>
      <c r="D12" s="34"/>
      <c r="E12" s="34"/>
      <c r="F12" s="34"/>
    </row>
    <row r="13" spans="2:7" x14ac:dyDescent="0.25">
      <c r="B13" s="67"/>
      <c r="C13" s="42"/>
      <c r="D13" s="34"/>
      <c r="E13" s="34"/>
      <c r="F13" s="34"/>
    </row>
    <row r="14" spans="2:7" x14ac:dyDescent="0.25">
      <c r="B14" s="67"/>
      <c r="C14" s="42"/>
      <c r="D14" s="34"/>
      <c r="E14" s="34"/>
      <c r="F14" s="34"/>
      <c r="G14" s="65"/>
    </row>
    <row r="15" spans="2:7" x14ac:dyDescent="0.25">
      <c r="B15" s="67"/>
      <c r="C15" s="42"/>
      <c r="D15" s="34"/>
      <c r="E15" s="42"/>
      <c r="F15" s="34"/>
      <c r="G15" s="42"/>
    </row>
    <row r="16" spans="2:7" x14ac:dyDescent="0.25">
      <c r="B16" s="68"/>
      <c r="C16" s="42"/>
      <c r="D16" s="34"/>
      <c r="E16" s="34"/>
      <c r="F16" s="34"/>
      <c r="G16" s="65"/>
    </row>
    <row r="17" spans="2:6" x14ac:dyDescent="0.25">
      <c r="B17" s="68"/>
      <c r="C17" s="42"/>
      <c r="D17" s="34"/>
      <c r="E17" s="34"/>
      <c r="F17" s="34"/>
    </row>
    <row r="18" spans="2:6" x14ac:dyDescent="0.25">
      <c r="B18" s="14"/>
    </row>
    <row r="19" spans="2:6" x14ac:dyDescent="0.25">
      <c r="B19" s="14"/>
    </row>
    <row r="20" spans="2:6" x14ac:dyDescent="0.25">
      <c r="B20" s="14"/>
    </row>
    <row r="21" spans="2:6" x14ac:dyDescent="0.25">
      <c r="B21" s="14"/>
    </row>
    <row r="22" spans="2:6" x14ac:dyDescent="0.25">
      <c r="B22" s="14"/>
    </row>
    <row r="23" spans="2:6" x14ac:dyDescent="0.25">
      <c r="B23" s="14"/>
    </row>
    <row r="24" spans="2:6" x14ac:dyDescent="0.25">
      <c r="B24" s="14"/>
    </row>
    <row r="25" spans="2:6" x14ac:dyDescent="0.25">
      <c r="B25" s="14"/>
    </row>
    <row r="26" spans="2:6" x14ac:dyDescent="0.25">
      <c r="B26" s="14"/>
    </row>
    <row r="27" spans="2:6" x14ac:dyDescent="0.25">
      <c r="B27" s="14"/>
    </row>
    <row r="28" spans="2:6" x14ac:dyDescent="0.25">
      <c r="B28" s="14"/>
    </row>
    <row r="29" spans="2:6" x14ac:dyDescent="0.25">
      <c r="B29" s="14"/>
    </row>
    <row r="30" spans="2:6" x14ac:dyDescent="0.25">
      <c r="B30" s="14"/>
    </row>
    <row r="31" spans="2:6" x14ac:dyDescent="0.25">
      <c r="B31" s="14"/>
    </row>
    <row r="32" spans="2:6" x14ac:dyDescent="0.25">
      <c r="B32" s="14"/>
    </row>
    <row r="33" spans="2:2" x14ac:dyDescent="0.25">
      <c r="B33" s="1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sheetData>
  <mergeCells count="1">
    <mergeCell ref="C2:G2"/>
  </mergeCell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40"/>
    <col min="7" max="7" width="15.28515625" style="40" customWidth="1"/>
    <col min="8" max="8" width="17" style="40" customWidth="1"/>
    <col min="9" max="9" width="7.42578125" style="40"/>
    <col min="10" max="10" width="16.7109375" style="40" bestFit="1" customWidth="1"/>
    <col min="11" max="11" width="40.7109375" style="40" customWidth="1"/>
    <col min="12" max="12" width="7.42578125" style="40"/>
    <col min="13" max="13" width="1.42578125" style="40" bestFit="1" customWidth="1"/>
    <col min="14" max="14" width="7.42578125" style="40"/>
    <col min="15" max="15" width="45.7109375" style="40" bestFit="1" customWidth="1"/>
    <col min="16" max="16" width="1.42578125" style="40" bestFit="1" customWidth="1"/>
    <col min="17" max="17" width="7.42578125" style="40"/>
    <col min="18" max="18" width="1.42578125" style="40" bestFit="1" customWidth="1"/>
    <col min="19" max="20" width="7.42578125" style="40"/>
    <col min="21" max="21" width="16.7109375" style="40" bestFit="1" customWidth="1"/>
    <col min="22" max="22" width="21.42578125" style="40" bestFit="1" customWidth="1"/>
    <col min="23" max="16384" width="7.42578125" style="40"/>
  </cols>
  <sheetData>
    <row r="1" spans="1:51" s="39" customFormat="1" x14ac:dyDescent="0.2">
      <c r="A1" s="39" t="s">
        <v>331</v>
      </c>
      <c r="B1" s="39" t="s">
        <v>1</v>
      </c>
      <c r="C1" s="40" t="s">
        <v>4</v>
      </c>
      <c r="D1" s="40" t="s">
        <v>332</v>
      </c>
      <c r="E1" s="40" t="s">
        <v>333</v>
      </c>
      <c r="F1" s="40" t="s">
        <v>334</v>
      </c>
      <c r="G1" s="40" t="s">
        <v>335</v>
      </c>
      <c r="H1" s="40"/>
      <c r="I1" s="40" t="s">
        <v>4</v>
      </c>
      <c r="J1" s="39" t="s">
        <v>5</v>
      </c>
      <c r="K1" s="39" t="s">
        <v>6</v>
      </c>
      <c r="L1" s="40" t="s">
        <v>4</v>
      </c>
      <c r="N1" s="640" t="s">
        <v>336</v>
      </c>
      <c r="O1" s="640"/>
      <c r="P1" s="39" t="s">
        <v>4</v>
      </c>
      <c r="Q1" s="39" t="s">
        <v>337</v>
      </c>
      <c r="R1" s="39" t="s">
        <v>4</v>
      </c>
      <c r="S1" s="39" t="s">
        <v>338</v>
      </c>
      <c r="T1" s="39" t="s">
        <v>339</v>
      </c>
      <c r="U1" s="39" t="s">
        <v>2</v>
      </c>
      <c r="V1" s="39" t="s">
        <v>340</v>
      </c>
      <c r="W1" s="39" t="s">
        <v>341</v>
      </c>
      <c r="X1" s="39" t="s">
        <v>342</v>
      </c>
      <c r="Y1" s="39" t="s">
        <v>343</v>
      </c>
      <c r="Z1" s="39" t="s">
        <v>344</v>
      </c>
      <c r="AA1" s="39" t="s">
        <v>345</v>
      </c>
      <c r="AB1" s="39" t="s">
        <v>346</v>
      </c>
      <c r="AC1" s="39" t="s">
        <v>347</v>
      </c>
      <c r="AD1" s="39" t="s">
        <v>348</v>
      </c>
      <c r="AE1" s="39" t="s">
        <v>349</v>
      </c>
      <c r="AF1" s="39" t="s">
        <v>350</v>
      </c>
      <c r="AG1" s="39" t="s">
        <v>351</v>
      </c>
      <c r="AH1" s="39" t="s">
        <v>352</v>
      </c>
      <c r="AI1" s="39" t="s">
        <v>353</v>
      </c>
      <c r="AJ1" s="39" t="s">
        <v>354</v>
      </c>
      <c r="AK1" s="39" t="s">
        <v>355</v>
      </c>
      <c r="AL1" s="39" t="s">
        <v>356</v>
      </c>
      <c r="AM1" s="39" t="s">
        <v>357</v>
      </c>
      <c r="AN1" s="39" t="s">
        <v>358</v>
      </c>
      <c r="AO1" s="39" t="s">
        <v>359</v>
      </c>
      <c r="AP1" s="39" t="s">
        <v>360</v>
      </c>
      <c r="AQ1" s="39" t="s">
        <v>361</v>
      </c>
      <c r="AR1" s="39" t="s">
        <v>362</v>
      </c>
      <c r="AS1" s="39" t="s">
        <v>363</v>
      </c>
      <c r="AT1" s="39" t="s">
        <v>364</v>
      </c>
      <c r="AU1" s="39" t="s">
        <v>365</v>
      </c>
      <c r="AV1" s="39" t="s">
        <v>366</v>
      </c>
      <c r="AW1" s="39" t="s">
        <v>367</v>
      </c>
      <c r="AX1" s="39" t="s">
        <v>368</v>
      </c>
      <c r="AY1" s="39" t="s">
        <v>369</v>
      </c>
    </row>
    <row r="2" spans="1:51" ht="22.5" x14ac:dyDescent="0.2">
      <c r="A2" s="40">
        <v>1</v>
      </c>
      <c r="B2" s="41" t="s">
        <v>370</v>
      </c>
      <c r="C2" s="40" t="s">
        <v>4</v>
      </c>
      <c r="D2" s="40">
        <v>5</v>
      </c>
      <c r="E2" s="40" t="s">
        <v>338</v>
      </c>
      <c r="F2" s="40" t="s">
        <v>371</v>
      </c>
      <c r="G2" s="40" t="s">
        <v>372</v>
      </c>
      <c r="H2" s="40" t="s">
        <v>373</v>
      </c>
      <c r="I2" s="40" t="s">
        <v>4</v>
      </c>
      <c r="J2" s="40" t="s">
        <v>1085</v>
      </c>
      <c r="K2" s="63" t="s">
        <v>1090</v>
      </c>
      <c r="L2" s="40" t="s">
        <v>4</v>
      </c>
      <c r="N2" s="40">
        <v>1</v>
      </c>
      <c r="O2" s="40" t="s">
        <v>446</v>
      </c>
      <c r="P2" s="40" t="s">
        <v>4</v>
      </c>
      <c r="Q2" s="40" t="s">
        <v>370</v>
      </c>
      <c r="R2" s="40" t="s">
        <v>4</v>
      </c>
      <c r="S2" s="40" t="s">
        <v>372</v>
      </c>
      <c r="T2" s="40" t="s">
        <v>372</v>
      </c>
      <c r="U2" s="40" t="s">
        <v>372</v>
      </c>
      <c r="V2" s="40" t="s">
        <v>372</v>
      </c>
      <c r="W2" s="40" t="s">
        <v>372</v>
      </c>
      <c r="X2" s="40" t="s">
        <v>372</v>
      </c>
      <c r="Y2" s="40" t="s">
        <v>372</v>
      </c>
      <c r="Z2" s="40" t="s">
        <v>372</v>
      </c>
      <c r="AA2" s="40" t="s">
        <v>372</v>
      </c>
      <c r="AB2" s="40" t="s">
        <v>372</v>
      </c>
      <c r="AC2" s="40" t="s">
        <v>372</v>
      </c>
      <c r="AD2" s="40" t="s">
        <v>372</v>
      </c>
      <c r="AE2" s="40" t="s">
        <v>372</v>
      </c>
      <c r="AF2" s="40" t="s">
        <v>372</v>
      </c>
      <c r="AG2" s="40" t="s">
        <v>372</v>
      </c>
      <c r="AH2" s="40" t="s">
        <v>372</v>
      </c>
      <c r="AI2" s="40" t="s">
        <v>372</v>
      </c>
      <c r="AJ2" s="40" t="s">
        <v>372</v>
      </c>
      <c r="AK2" s="40" t="s">
        <v>372</v>
      </c>
      <c r="AL2" s="40" t="s">
        <v>372</v>
      </c>
      <c r="AM2" s="40" t="s">
        <v>372</v>
      </c>
      <c r="AN2" s="40" t="s">
        <v>372</v>
      </c>
      <c r="AO2" s="40" t="s">
        <v>372</v>
      </c>
      <c r="AP2" s="40" t="s">
        <v>372</v>
      </c>
      <c r="AQ2" s="40" t="s">
        <v>372</v>
      </c>
      <c r="AR2" s="40" t="s">
        <v>372</v>
      </c>
      <c r="AS2" s="40" t="s">
        <v>372</v>
      </c>
      <c r="AT2" s="40" t="s">
        <v>372</v>
      </c>
      <c r="AU2" s="40" t="s">
        <v>372</v>
      </c>
      <c r="AV2" s="40" t="s">
        <v>372</v>
      </c>
      <c r="AW2" s="40" t="s">
        <v>372</v>
      </c>
      <c r="AX2" s="40" t="s">
        <v>372</v>
      </c>
      <c r="AY2" s="40" t="s">
        <v>372</v>
      </c>
    </row>
    <row r="3" spans="1:51" x14ac:dyDescent="0.2">
      <c r="A3" s="40">
        <v>5</v>
      </c>
      <c r="B3" s="41" t="s">
        <v>338</v>
      </c>
      <c r="C3" s="40" t="s">
        <v>4</v>
      </c>
      <c r="D3" s="40">
        <v>5</v>
      </c>
      <c r="E3" s="40" t="s">
        <v>338</v>
      </c>
      <c r="F3" s="40" t="s">
        <v>376</v>
      </c>
      <c r="G3" s="40" t="s">
        <v>377</v>
      </c>
      <c r="H3" s="40" t="s">
        <v>378</v>
      </c>
      <c r="I3" s="40" t="s">
        <v>4</v>
      </c>
      <c r="J3" s="40" t="s">
        <v>1086</v>
      </c>
      <c r="K3" s="42" t="s">
        <v>1091</v>
      </c>
      <c r="L3" s="40" t="s">
        <v>4</v>
      </c>
      <c r="N3" s="40">
        <v>2</v>
      </c>
      <c r="O3" s="40" t="s">
        <v>11</v>
      </c>
      <c r="P3" s="40" t="s">
        <v>4</v>
      </c>
      <c r="Q3" s="40" t="s">
        <v>382</v>
      </c>
      <c r="R3" s="40" t="s">
        <v>4</v>
      </c>
      <c r="S3" s="40" t="s">
        <v>377</v>
      </c>
      <c r="T3" s="40" t="s">
        <v>383</v>
      </c>
      <c r="U3" s="40" t="s">
        <v>384</v>
      </c>
      <c r="V3" s="40" t="s">
        <v>385</v>
      </c>
      <c r="W3" s="40" t="s">
        <v>386</v>
      </c>
      <c r="X3" s="40" t="s">
        <v>387</v>
      </c>
      <c r="Y3" s="40" t="s">
        <v>388</v>
      </c>
      <c r="Z3" s="40" t="s">
        <v>389</v>
      </c>
      <c r="AA3" s="40" t="s">
        <v>390</v>
      </c>
      <c r="AB3" s="40" t="s">
        <v>391</v>
      </c>
      <c r="AC3" s="40" t="s">
        <v>392</v>
      </c>
      <c r="AD3" s="40" t="s">
        <v>393</v>
      </c>
      <c r="AE3" s="40" t="s">
        <v>394</v>
      </c>
      <c r="AF3" s="40" t="s">
        <v>395</v>
      </c>
      <c r="AG3" s="40" t="s">
        <v>396</v>
      </c>
      <c r="AH3" s="40" t="s">
        <v>397</v>
      </c>
      <c r="AI3" s="40" t="s">
        <v>398</v>
      </c>
      <c r="AJ3" s="40" t="s">
        <v>399</v>
      </c>
      <c r="AK3" s="40" t="s">
        <v>400</v>
      </c>
      <c r="AL3" s="40" t="s">
        <v>401</v>
      </c>
      <c r="AM3" s="40" t="s">
        <v>402</v>
      </c>
      <c r="AN3" s="40" t="s">
        <v>403</v>
      </c>
      <c r="AO3" s="40" t="s">
        <v>404</v>
      </c>
      <c r="AP3" s="40" t="s">
        <v>405</v>
      </c>
      <c r="AQ3" s="40" t="s">
        <v>406</v>
      </c>
      <c r="AR3" s="40" t="s">
        <v>407</v>
      </c>
      <c r="AS3" s="40" t="s">
        <v>408</v>
      </c>
      <c r="AT3" s="40" t="s">
        <v>409</v>
      </c>
      <c r="AU3" s="40" t="s">
        <v>410</v>
      </c>
      <c r="AV3" s="40" t="s">
        <v>410</v>
      </c>
      <c r="AW3" s="40" t="s">
        <v>410</v>
      </c>
      <c r="AX3" s="40" t="s">
        <v>410</v>
      </c>
      <c r="AY3" s="40" t="s">
        <v>410</v>
      </c>
    </row>
    <row r="4" spans="1:51" x14ac:dyDescent="0.2">
      <c r="A4" s="40">
        <v>8</v>
      </c>
      <c r="B4" s="41" t="s">
        <v>339</v>
      </c>
      <c r="C4" s="40" t="s">
        <v>4</v>
      </c>
      <c r="D4" s="40">
        <v>5</v>
      </c>
      <c r="E4" s="40" t="s">
        <v>338</v>
      </c>
      <c r="F4" s="40" t="s">
        <v>411</v>
      </c>
      <c r="G4" s="40" t="s">
        <v>412</v>
      </c>
      <c r="H4" s="40" t="s">
        <v>413</v>
      </c>
      <c r="I4" s="40" t="s">
        <v>4</v>
      </c>
      <c r="J4" s="40" t="s">
        <v>1087</v>
      </c>
      <c r="K4" s="42" t="s">
        <v>1092</v>
      </c>
      <c r="L4" s="40" t="s">
        <v>4</v>
      </c>
      <c r="N4" s="40">
        <v>3</v>
      </c>
      <c r="O4" s="40" t="s">
        <v>381</v>
      </c>
      <c r="P4" s="40" t="s">
        <v>4</v>
      </c>
      <c r="S4" s="40" t="s">
        <v>412</v>
      </c>
      <c r="T4" s="40" t="s">
        <v>416</v>
      </c>
      <c r="U4" s="40" t="s">
        <v>417</v>
      </c>
      <c r="V4" s="40" t="s">
        <v>418</v>
      </c>
      <c r="W4" s="40" t="s">
        <v>419</v>
      </c>
      <c r="X4" s="40" t="s">
        <v>420</v>
      </c>
      <c r="Y4" s="40" t="s">
        <v>421</v>
      </c>
      <c r="Z4" s="40" t="s">
        <v>422</v>
      </c>
      <c r="AA4" s="40" t="s">
        <v>423</v>
      </c>
      <c r="AB4" s="40" t="s">
        <v>424</v>
      </c>
      <c r="AC4" s="40" t="s">
        <v>425</v>
      </c>
      <c r="AD4" s="40" t="s">
        <v>426</v>
      </c>
      <c r="AE4" s="40" t="s">
        <v>427</v>
      </c>
      <c r="AF4" s="40" t="s">
        <v>428</v>
      </c>
      <c r="AG4" s="40" t="s">
        <v>429</v>
      </c>
      <c r="AH4" s="40" t="s">
        <v>430</v>
      </c>
      <c r="AI4" s="40" t="s">
        <v>431</v>
      </c>
      <c r="AJ4" s="40" t="s">
        <v>432</v>
      </c>
      <c r="AK4" s="40" t="s">
        <v>433</v>
      </c>
      <c r="AL4" s="40" t="s">
        <v>434</v>
      </c>
      <c r="AM4" s="40" t="s">
        <v>435</v>
      </c>
      <c r="AN4" s="40" t="s">
        <v>436</v>
      </c>
      <c r="AO4" s="40" t="s">
        <v>437</v>
      </c>
      <c r="AP4" s="40" t="s">
        <v>438</v>
      </c>
      <c r="AQ4" s="40" t="s">
        <v>439</v>
      </c>
      <c r="AR4" s="40" t="s">
        <v>440</v>
      </c>
      <c r="AS4" s="40" t="s">
        <v>441</v>
      </c>
      <c r="AT4" s="41"/>
      <c r="AU4" s="41"/>
      <c r="AV4" s="41"/>
      <c r="AW4" s="41"/>
      <c r="AX4" s="41"/>
      <c r="AY4" s="41"/>
    </row>
    <row r="5" spans="1:51" ht="22.5" x14ac:dyDescent="0.2">
      <c r="A5" s="40">
        <v>11</v>
      </c>
      <c r="B5" s="41" t="s">
        <v>2</v>
      </c>
      <c r="C5" s="40" t="s">
        <v>4</v>
      </c>
      <c r="D5" s="40">
        <v>5</v>
      </c>
      <c r="E5" s="40" t="s">
        <v>338</v>
      </c>
      <c r="F5" s="40" t="s">
        <v>442</v>
      </c>
      <c r="G5" s="40" t="s">
        <v>443</v>
      </c>
      <c r="H5" s="40" t="s">
        <v>444</v>
      </c>
      <c r="I5" s="40" t="s">
        <v>4</v>
      </c>
      <c r="J5" s="40" t="s">
        <v>1088</v>
      </c>
      <c r="K5" s="63" t="s">
        <v>1093</v>
      </c>
      <c r="L5" s="40" t="s">
        <v>4</v>
      </c>
      <c r="N5" s="40">
        <v>4</v>
      </c>
      <c r="O5" s="40" t="s">
        <v>375</v>
      </c>
      <c r="P5" s="40" t="s">
        <v>4</v>
      </c>
      <c r="S5" s="40" t="s">
        <v>443</v>
      </c>
      <c r="T5" s="40" t="s">
        <v>447</v>
      </c>
      <c r="U5" s="40" t="s">
        <v>448</v>
      </c>
      <c r="V5" s="40" t="s">
        <v>449</v>
      </c>
      <c r="W5" s="40" t="s">
        <v>450</v>
      </c>
      <c r="X5" s="40" t="s">
        <v>451</v>
      </c>
      <c r="Y5" s="40" t="s">
        <v>452</v>
      </c>
      <c r="Z5" s="40" t="s">
        <v>453</v>
      </c>
      <c r="AA5" s="40" t="s">
        <v>454</v>
      </c>
      <c r="AB5" s="40" t="s">
        <v>455</v>
      </c>
      <c r="AC5" s="40" t="s">
        <v>456</v>
      </c>
      <c r="AD5" s="40" t="s">
        <v>457</v>
      </c>
      <c r="AE5" s="40" t="s">
        <v>458</v>
      </c>
      <c r="AF5" s="40" t="s">
        <v>459</v>
      </c>
      <c r="AG5" s="40" t="s">
        <v>460</v>
      </c>
      <c r="AH5" s="40" t="s">
        <v>461</v>
      </c>
      <c r="AI5" s="40" t="s">
        <v>462</v>
      </c>
      <c r="AJ5" s="40" t="s">
        <v>463</v>
      </c>
      <c r="AK5" s="40" t="s">
        <v>464</v>
      </c>
      <c r="AL5" s="40" t="s">
        <v>465</v>
      </c>
      <c r="AM5" s="40" t="s">
        <v>466</v>
      </c>
      <c r="AN5" s="40" t="s">
        <v>467</v>
      </c>
      <c r="AO5" s="40" t="s">
        <v>468</v>
      </c>
      <c r="AP5" s="40" t="s">
        <v>469</v>
      </c>
      <c r="AQ5" s="40" t="s">
        <v>470</v>
      </c>
      <c r="AR5" s="40" t="s">
        <v>471</v>
      </c>
      <c r="AS5" s="40" t="s">
        <v>472</v>
      </c>
      <c r="AT5" s="41"/>
      <c r="AU5" s="41"/>
      <c r="AV5" s="41"/>
      <c r="AW5" s="41"/>
      <c r="AX5" s="41"/>
      <c r="AY5" s="41"/>
    </row>
    <row r="6" spans="1:51" x14ac:dyDescent="0.2">
      <c r="A6" s="40">
        <v>13</v>
      </c>
      <c r="B6" s="41" t="s">
        <v>340</v>
      </c>
      <c r="C6" s="40" t="s">
        <v>4</v>
      </c>
      <c r="D6" s="40">
        <v>5</v>
      </c>
      <c r="E6" s="40" t="s">
        <v>338</v>
      </c>
      <c r="F6" s="40" t="s">
        <v>473</v>
      </c>
      <c r="G6" s="40" t="s">
        <v>474</v>
      </c>
      <c r="H6" s="40" t="s">
        <v>475</v>
      </c>
      <c r="I6" s="40" t="s">
        <v>4</v>
      </c>
      <c r="J6" s="40" t="s">
        <v>1089</v>
      </c>
      <c r="K6" s="43" t="s">
        <v>1094</v>
      </c>
      <c r="L6" s="40" t="s">
        <v>4</v>
      </c>
      <c r="S6" s="40" t="s">
        <v>474</v>
      </c>
      <c r="T6" s="40" t="s">
        <v>478</v>
      </c>
      <c r="U6" s="40" t="s">
        <v>479</v>
      </c>
      <c r="V6" s="40" t="s">
        <v>480</v>
      </c>
      <c r="W6" s="40" t="s">
        <v>481</v>
      </c>
      <c r="X6" s="40" t="s">
        <v>482</v>
      </c>
      <c r="Y6" s="40" t="s">
        <v>483</v>
      </c>
      <c r="Z6" s="40" t="s">
        <v>484</v>
      </c>
      <c r="AA6" s="40" t="s">
        <v>485</v>
      </c>
      <c r="AB6" s="40" t="s">
        <v>486</v>
      </c>
      <c r="AC6" s="40" t="s">
        <v>487</v>
      </c>
      <c r="AD6" s="40" t="s">
        <v>488</v>
      </c>
      <c r="AE6" s="40" t="s">
        <v>489</v>
      </c>
      <c r="AF6" s="40" t="s">
        <v>490</v>
      </c>
      <c r="AG6" s="40" t="s">
        <v>491</v>
      </c>
      <c r="AH6" s="40" t="s">
        <v>492</v>
      </c>
      <c r="AI6" s="40" t="s">
        <v>493</v>
      </c>
      <c r="AJ6" s="40" t="s">
        <v>494</v>
      </c>
      <c r="AK6" s="41"/>
      <c r="AL6" s="40" t="s">
        <v>495</v>
      </c>
      <c r="AM6" s="40" t="s">
        <v>496</v>
      </c>
      <c r="AN6" s="40" t="s">
        <v>497</v>
      </c>
      <c r="AO6" s="40" t="s">
        <v>498</v>
      </c>
      <c r="AP6" s="40" t="s">
        <v>422</v>
      </c>
      <c r="AQ6" s="41"/>
      <c r="AR6" s="41"/>
      <c r="AS6" s="40" t="s">
        <v>499</v>
      </c>
      <c r="AT6" s="41"/>
      <c r="AU6" s="41"/>
      <c r="AV6" s="41"/>
      <c r="AW6" s="41"/>
      <c r="AX6" s="41"/>
      <c r="AY6" s="41"/>
    </row>
    <row r="7" spans="1:51" x14ac:dyDescent="0.2">
      <c r="A7" s="40">
        <v>15</v>
      </c>
      <c r="B7" s="41" t="s">
        <v>341</v>
      </c>
      <c r="C7" s="40" t="s">
        <v>4</v>
      </c>
      <c r="D7" s="40">
        <v>5</v>
      </c>
      <c r="E7" s="40" t="s">
        <v>338</v>
      </c>
      <c r="F7" s="40" t="s">
        <v>500</v>
      </c>
      <c r="G7" s="40" t="s">
        <v>501</v>
      </c>
      <c r="H7" s="40" t="s">
        <v>502</v>
      </c>
      <c r="I7" s="40" t="s">
        <v>4</v>
      </c>
      <c r="S7" s="40" t="s">
        <v>501</v>
      </c>
      <c r="T7" s="40" t="s">
        <v>503</v>
      </c>
      <c r="U7" s="40" t="s">
        <v>504</v>
      </c>
      <c r="V7" s="40" t="s">
        <v>505</v>
      </c>
      <c r="W7" s="40" t="s">
        <v>506</v>
      </c>
      <c r="X7" s="40" t="s">
        <v>436</v>
      </c>
      <c r="Y7" s="41"/>
      <c r="Z7" s="40" t="s">
        <v>436</v>
      </c>
      <c r="AA7" s="40" t="s">
        <v>507</v>
      </c>
      <c r="AB7" s="40" t="s">
        <v>508</v>
      </c>
      <c r="AC7" s="40" t="s">
        <v>509</v>
      </c>
      <c r="AD7" s="40" t="s">
        <v>510</v>
      </c>
      <c r="AE7" s="40" t="s">
        <v>511</v>
      </c>
      <c r="AF7" s="40" t="s">
        <v>512</v>
      </c>
      <c r="AG7" s="40" t="s">
        <v>513</v>
      </c>
      <c r="AH7" s="40" t="s">
        <v>514</v>
      </c>
      <c r="AI7" s="40" t="s">
        <v>515</v>
      </c>
      <c r="AJ7" s="40" t="s">
        <v>516</v>
      </c>
      <c r="AK7" s="41"/>
      <c r="AL7" s="40" t="s">
        <v>517</v>
      </c>
      <c r="AM7" s="40" t="s">
        <v>518</v>
      </c>
      <c r="AN7" s="41"/>
      <c r="AO7" s="40" t="s">
        <v>519</v>
      </c>
      <c r="AP7" s="40" t="s">
        <v>484</v>
      </c>
      <c r="AQ7" s="41"/>
      <c r="AR7" s="41"/>
      <c r="AS7" s="41"/>
      <c r="AT7" s="41"/>
      <c r="AU7" s="41"/>
      <c r="AV7" s="41"/>
      <c r="AW7" s="41"/>
      <c r="AX7" s="41"/>
      <c r="AY7" s="41"/>
    </row>
    <row r="8" spans="1:51" x14ac:dyDescent="0.2">
      <c r="A8" s="40">
        <v>17</v>
      </c>
      <c r="B8" s="41" t="s">
        <v>342</v>
      </c>
      <c r="C8" s="40" t="s">
        <v>4</v>
      </c>
      <c r="D8" s="40">
        <v>5</v>
      </c>
      <c r="E8" s="40" t="s">
        <v>338</v>
      </c>
      <c r="F8" s="40" t="s">
        <v>520</v>
      </c>
      <c r="G8" s="40" t="s">
        <v>521</v>
      </c>
      <c r="H8" s="40" t="s">
        <v>522</v>
      </c>
      <c r="I8" s="40" t="s">
        <v>4</v>
      </c>
      <c r="J8" s="40" t="str">
        <f>+UPPER(J2)</f>
        <v>RARO</v>
      </c>
      <c r="K8" s="40" t="str">
        <f>+UPPER(K2)</f>
        <v xml:space="preserve">LIGERAMENTE DAÑINO
</v>
      </c>
      <c r="S8" s="40" t="s">
        <v>521</v>
      </c>
      <c r="T8" s="40" t="s">
        <v>523</v>
      </c>
      <c r="U8" s="40" t="s">
        <v>524</v>
      </c>
      <c r="V8" s="40" t="s">
        <v>525</v>
      </c>
      <c r="W8" s="40" t="s">
        <v>526</v>
      </c>
      <c r="X8" s="40" t="s">
        <v>527</v>
      </c>
      <c r="Y8" s="41"/>
      <c r="Z8" s="40" t="s">
        <v>528</v>
      </c>
      <c r="AA8" s="41"/>
      <c r="AB8" s="40" t="s">
        <v>529</v>
      </c>
      <c r="AC8" s="40" t="s">
        <v>530</v>
      </c>
      <c r="AD8" s="41"/>
      <c r="AE8" s="41"/>
      <c r="AF8" s="41"/>
      <c r="AG8" s="40" t="s">
        <v>531</v>
      </c>
      <c r="AH8" s="41"/>
      <c r="AI8" s="40" t="s">
        <v>532</v>
      </c>
      <c r="AJ8" s="40" t="s">
        <v>533</v>
      </c>
      <c r="AK8" s="41"/>
      <c r="AL8" s="41"/>
      <c r="AM8" s="40" t="s">
        <v>534</v>
      </c>
      <c r="AN8" s="41"/>
      <c r="AO8" s="40" t="s">
        <v>535</v>
      </c>
      <c r="AP8" s="40" t="s">
        <v>536</v>
      </c>
      <c r="AQ8" s="41"/>
      <c r="AR8" s="41"/>
      <c r="AS8" s="41"/>
      <c r="AT8" s="41"/>
      <c r="AU8" s="41"/>
      <c r="AV8" s="41"/>
      <c r="AW8" s="41"/>
      <c r="AX8" s="41"/>
      <c r="AY8" s="41"/>
    </row>
    <row r="9" spans="1:51" x14ac:dyDescent="0.2">
      <c r="A9" s="40">
        <v>18</v>
      </c>
      <c r="B9" s="41" t="s">
        <v>343</v>
      </c>
      <c r="C9" s="40" t="s">
        <v>4</v>
      </c>
      <c r="D9" s="40">
        <v>5</v>
      </c>
      <c r="E9" s="40" t="s">
        <v>338</v>
      </c>
      <c r="F9" s="40" t="s">
        <v>537</v>
      </c>
      <c r="G9" s="40" t="s">
        <v>538</v>
      </c>
      <c r="H9" s="40" t="s">
        <v>539</v>
      </c>
      <c r="I9" s="40" t="s">
        <v>4</v>
      </c>
      <c r="J9" s="40" t="str">
        <f t="shared" ref="J9:J12" si="0">+UPPER(J3)</f>
        <v>IMPROBABLE</v>
      </c>
      <c r="K9" s="40" t="str">
        <f t="shared" ref="K9:K13" si="1">+UPPER(K3)</f>
        <v xml:space="preserve">MENOR </v>
      </c>
      <c r="S9" s="40" t="s">
        <v>538</v>
      </c>
      <c r="T9" s="40" t="s">
        <v>540</v>
      </c>
      <c r="U9" s="40" t="s">
        <v>541</v>
      </c>
      <c r="V9" s="40" t="s">
        <v>542</v>
      </c>
      <c r="W9" s="40" t="s">
        <v>543</v>
      </c>
      <c r="X9" s="41"/>
      <c r="Y9" s="41"/>
      <c r="Z9" s="40" t="s">
        <v>544</v>
      </c>
      <c r="AA9" s="41"/>
      <c r="AB9" s="40" t="s">
        <v>545</v>
      </c>
      <c r="AC9" s="40" t="s">
        <v>546</v>
      </c>
      <c r="AD9" s="41"/>
      <c r="AE9" s="41"/>
      <c r="AF9" s="41"/>
      <c r="AG9" s="40" t="s">
        <v>547</v>
      </c>
      <c r="AH9" s="41"/>
      <c r="AI9" s="40" t="s">
        <v>548</v>
      </c>
      <c r="AJ9" s="41"/>
      <c r="AK9" s="41"/>
      <c r="AL9" s="41"/>
      <c r="AM9" s="40" t="s">
        <v>549</v>
      </c>
      <c r="AN9" s="41"/>
      <c r="AO9" s="40" t="s">
        <v>550</v>
      </c>
      <c r="AP9" s="40" t="s">
        <v>551</v>
      </c>
      <c r="AQ9" s="41"/>
      <c r="AR9" s="41"/>
      <c r="AS9" s="41"/>
      <c r="AT9" s="41"/>
      <c r="AU9" s="41"/>
      <c r="AV9" s="41"/>
      <c r="AW9" s="41"/>
      <c r="AX9" s="41"/>
      <c r="AY9" s="41"/>
    </row>
    <row r="10" spans="1:51" x14ac:dyDescent="0.2">
      <c r="A10" s="40">
        <v>19</v>
      </c>
      <c r="B10" s="41" t="s">
        <v>344</v>
      </c>
      <c r="C10" s="40" t="s">
        <v>4</v>
      </c>
      <c r="D10" s="40">
        <v>5</v>
      </c>
      <c r="E10" s="40" t="s">
        <v>338</v>
      </c>
      <c r="F10" s="40" t="s">
        <v>552</v>
      </c>
      <c r="G10" s="40" t="s">
        <v>553</v>
      </c>
      <c r="H10" s="40" t="s">
        <v>554</v>
      </c>
      <c r="I10" s="40" t="s">
        <v>4</v>
      </c>
      <c r="J10" s="40" t="str">
        <f t="shared" si="0"/>
        <v>MODERADO</v>
      </c>
      <c r="K10" s="40" t="str">
        <f t="shared" si="1"/>
        <v xml:space="preserve">MODERADO </v>
      </c>
      <c r="S10" s="40" t="s">
        <v>553</v>
      </c>
      <c r="T10" s="41"/>
      <c r="U10" s="40" t="s">
        <v>555</v>
      </c>
      <c r="V10" s="40" t="s">
        <v>556</v>
      </c>
      <c r="W10" s="40" t="s">
        <v>557</v>
      </c>
      <c r="X10" s="41"/>
      <c r="Y10" s="41"/>
      <c r="Z10" s="41"/>
      <c r="AA10" s="41"/>
      <c r="AB10" s="40" t="s">
        <v>558</v>
      </c>
      <c r="AC10" s="40" t="s">
        <v>559</v>
      </c>
      <c r="AD10" s="41"/>
      <c r="AE10" s="41"/>
      <c r="AF10" s="41"/>
      <c r="AG10" s="40" t="s">
        <v>560</v>
      </c>
      <c r="AH10" s="41"/>
      <c r="AI10" s="40" t="s">
        <v>561</v>
      </c>
      <c r="AJ10" s="41"/>
      <c r="AK10" s="41"/>
      <c r="AL10" s="41"/>
      <c r="AM10" s="40" t="s">
        <v>562</v>
      </c>
      <c r="AN10" s="41"/>
      <c r="AO10" s="40" t="s">
        <v>563</v>
      </c>
      <c r="AP10" s="40" t="s">
        <v>564</v>
      </c>
      <c r="AQ10" s="41"/>
      <c r="AR10" s="41"/>
      <c r="AS10" s="41"/>
      <c r="AT10" s="41"/>
      <c r="AU10" s="41"/>
      <c r="AV10" s="41"/>
      <c r="AW10" s="41"/>
      <c r="AX10" s="41"/>
      <c r="AY10" s="41"/>
    </row>
    <row r="11" spans="1:51" x14ac:dyDescent="0.2">
      <c r="A11" s="40">
        <v>20</v>
      </c>
      <c r="B11" s="41" t="s">
        <v>345</v>
      </c>
      <c r="C11" s="40" t="s">
        <v>4</v>
      </c>
      <c r="D11" s="40">
        <v>5</v>
      </c>
      <c r="E11" s="40" t="s">
        <v>338</v>
      </c>
      <c r="F11" s="40" t="s">
        <v>565</v>
      </c>
      <c r="G11" s="40" t="s">
        <v>451</v>
      </c>
      <c r="H11" s="40" t="s">
        <v>566</v>
      </c>
      <c r="I11" s="40" t="s">
        <v>4</v>
      </c>
      <c r="J11" s="40" t="str">
        <f t="shared" si="0"/>
        <v xml:space="preserve">PROBABLE </v>
      </c>
      <c r="K11" s="40" t="str">
        <f t="shared" si="1"/>
        <v xml:space="preserve">DAÑINO
</v>
      </c>
      <c r="S11" s="40" t="s">
        <v>451</v>
      </c>
      <c r="T11" s="41"/>
      <c r="U11" s="40" t="s">
        <v>567</v>
      </c>
      <c r="V11" s="41"/>
      <c r="W11" s="40" t="s">
        <v>568</v>
      </c>
      <c r="X11" s="41"/>
      <c r="Y11" s="41"/>
      <c r="Z11" s="41"/>
      <c r="AA11" s="41"/>
      <c r="AB11" s="41"/>
      <c r="AC11" s="40" t="s">
        <v>569</v>
      </c>
      <c r="AD11" s="41"/>
      <c r="AE11" s="41"/>
      <c r="AF11" s="41"/>
      <c r="AG11" s="41"/>
      <c r="AH11" s="41"/>
      <c r="AI11" s="41"/>
      <c r="AJ11" s="41"/>
      <c r="AK11" s="41"/>
      <c r="AL11" s="41"/>
      <c r="AM11" s="40" t="s">
        <v>570</v>
      </c>
      <c r="AN11" s="41"/>
      <c r="AO11" s="40" t="s">
        <v>571</v>
      </c>
      <c r="AP11" s="40" t="s">
        <v>572</v>
      </c>
      <c r="AQ11" s="41"/>
      <c r="AR11" s="41"/>
      <c r="AS11" s="41"/>
      <c r="AT11" s="41"/>
      <c r="AU11" s="41"/>
      <c r="AV11" s="41"/>
      <c r="AW11" s="41"/>
      <c r="AX11" s="41"/>
      <c r="AY11" s="41"/>
    </row>
    <row r="12" spans="1:51" x14ac:dyDescent="0.2">
      <c r="A12" s="40">
        <v>23</v>
      </c>
      <c r="B12" s="41" t="s">
        <v>346</v>
      </c>
      <c r="C12" s="40" t="s">
        <v>4</v>
      </c>
      <c r="D12" s="40">
        <v>5</v>
      </c>
      <c r="E12" s="40" t="s">
        <v>338</v>
      </c>
      <c r="F12" s="40" t="s">
        <v>573</v>
      </c>
      <c r="G12" s="40" t="s">
        <v>574</v>
      </c>
      <c r="H12" s="40" t="s">
        <v>575</v>
      </c>
      <c r="I12" s="40" t="s">
        <v>4</v>
      </c>
      <c r="J12" s="40" t="str">
        <f t="shared" si="0"/>
        <v>CASI CERTEZA</v>
      </c>
      <c r="K12" s="40" t="str">
        <f t="shared" si="1"/>
        <v>EXTREMADAMENTE DAÑINO</v>
      </c>
      <c r="S12" s="40" t="s">
        <v>574</v>
      </c>
      <c r="T12" s="41"/>
      <c r="U12" s="40" t="s">
        <v>576</v>
      </c>
      <c r="V12" s="41"/>
      <c r="W12" s="40" t="s">
        <v>577</v>
      </c>
      <c r="X12" s="41"/>
      <c r="Y12" s="41"/>
      <c r="Z12" s="41"/>
      <c r="AA12" s="41"/>
      <c r="AB12" s="41"/>
      <c r="AC12" s="40" t="s">
        <v>578</v>
      </c>
      <c r="AD12" s="41"/>
      <c r="AE12" s="41"/>
      <c r="AF12" s="41"/>
      <c r="AG12" s="41"/>
      <c r="AH12" s="41"/>
      <c r="AI12" s="41"/>
      <c r="AJ12" s="41"/>
      <c r="AK12" s="41"/>
      <c r="AL12" s="41"/>
      <c r="AM12" s="40" t="s">
        <v>579</v>
      </c>
      <c r="AN12" s="41"/>
      <c r="AO12" s="40" t="s">
        <v>580</v>
      </c>
      <c r="AP12" s="40" t="s">
        <v>581</v>
      </c>
      <c r="AQ12" s="41"/>
      <c r="AR12" s="41"/>
      <c r="AS12" s="41"/>
      <c r="AT12" s="41"/>
      <c r="AU12" s="41"/>
      <c r="AV12" s="41"/>
      <c r="AW12" s="41"/>
      <c r="AX12" s="41"/>
      <c r="AY12" s="41"/>
    </row>
    <row r="13" spans="1:51" x14ac:dyDescent="0.2">
      <c r="A13" s="40">
        <v>25</v>
      </c>
      <c r="B13" s="41" t="s">
        <v>347</v>
      </c>
      <c r="C13" s="40" t="s">
        <v>4</v>
      </c>
      <c r="D13" s="40">
        <v>5</v>
      </c>
      <c r="E13" s="40" t="s">
        <v>338</v>
      </c>
      <c r="F13" s="40" t="s">
        <v>582</v>
      </c>
      <c r="G13" s="40" t="s">
        <v>482</v>
      </c>
      <c r="H13" s="40" t="s">
        <v>583</v>
      </c>
      <c r="I13" s="40" t="s">
        <v>4</v>
      </c>
      <c r="K13" s="40" t="str">
        <f t="shared" si="1"/>
        <v/>
      </c>
      <c r="S13" s="40" t="s">
        <v>482</v>
      </c>
      <c r="T13" s="41"/>
      <c r="U13" s="40" t="s">
        <v>584</v>
      </c>
      <c r="V13" s="41"/>
      <c r="W13" s="40" t="s">
        <v>585</v>
      </c>
      <c r="X13" s="41"/>
      <c r="Y13" s="41"/>
      <c r="Z13" s="41"/>
      <c r="AA13" s="41"/>
      <c r="AB13" s="41"/>
      <c r="AC13" s="40" t="s">
        <v>586</v>
      </c>
      <c r="AD13" s="41"/>
      <c r="AE13" s="41"/>
      <c r="AF13" s="41"/>
      <c r="AG13" s="41"/>
      <c r="AH13" s="41"/>
      <c r="AI13" s="41"/>
      <c r="AJ13" s="41"/>
      <c r="AK13" s="41"/>
      <c r="AL13" s="41"/>
      <c r="AM13" s="41"/>
      <c r="AN13" s="41"/>
      <c r="AO13" s="41"/>
      <c r="AP13" s="40" t="s">
        <v>587</v>
      </c>
      <c r="AQ13" s="41"/>
      <c r="AR13" s="41"/>
      <c r="AS13" s="41"/>
      <c r="AT13" s="41"/>
      <c r="AU13" s="41"/>
      <c r="AV13" s="41"/>
      <c r="AW13" s="41"/>
      <c r="AX13" s="41"/>
      <c r="AY13" s="41"/>
    </row>
    <row r="14" spans="1:51" x14ac:dyDescent="0.2">
      <c r="A14" s="40">
        <v>27</v>
      </c>
      <c r="B14" s="41" t="s">
        <v>348</v>
      </c>
      <c r="C14" s="40" t="s">
        <v>4</v>
      </c>
      <c r="D14" s="40">
        <v>5</v>
      </c>
      <c r="E14" s="40" t="s">
        <v>338</v>
      </c>
      <c r="F14" s="40" t="s">
        <v>588</v>
      </c>
      <c r="G14" s="40" t="s">
        <v>589</v>
      </c>
      <c r="H14" s="40" t="s">
        <v>590</v>
      </c>
      <c r="I14" s="40" t="s">
        <v>4</v>
      </c>
      <c r="S14" s="40" t="s">
        <v>589</v>
      </c>
      <c r="T14" s="41"/>
      <c r="U14" s="40" t="s">
        <v>591</v>
      </c>
      <c r="V14" s="41"/>
      <c r="W14" s="40" t="s">
        <v>592</v>
      </c>
      <c r="X14" s="41"/>
      <c r="Y14" s="41"/>
      <c r="Z14" s="41"/>
      <c r="AA14" s="41"/>
      <c r="AB14" s="41"/>
      <c r="AC14" s="40" t="s">
        <v>593</v>
      </c>
      <c r="AD14" s="41"/>
      <c r="AE14" s="41"/>
      <c r="AF14" s="41"/>
      <c r="AG14" s="41"/>
      <c r="AH14" s="41"/>
      <c r="AI14" s="41"/>
      <c r="AJ14" s="41"/>
      <c r="AK14" s="41"/>
      <c r="AL14" s="41"/>
      <c r="AM14" s="41"/>
      <c r="AN14" s="41"/>
      <c r="AO14" s="41"/>
      <c r="AP14" s="40" t="s">
        <v>594</v>
      </c>
      <c r="AQ14" s="41"/>
      <c r="AR14" s="41"/>
      <c r="AS14" s="41"/>
      <c r="AT14" s="41"/>
      <c r="AU14" s="41"/>
      <c r="AV14" s="41"/>
      <c r="AW14" s="41"/>
      <c r="AX14" s="41"/>
      <c r="AY14" s="41"/>
    </row>
    <row r="15" spans="1:51" x14ac:dyDescent="0.2">
      <c r="A15" s="40">
        <v>41</v>
      </c>
      <c r="B15" s="41" t="s">
        <v>349</v>
      </c>
      <c r="C15" s="40" t="s">
        <v>4</v>
      </c>
      <c r="D15" s="40">
        <v>5</v>
      </c>
      <c r="E15" s="40" t="s">
        <v>338</v>
      </c>
      <c r="F15" s="40" t="s">
        <v>595</v>
      </c>
      <c r="G15" s="40" t="s">
        <v>596</v>
      </c>
      <c r="H15" s="40" t="s">
        <v>597</v>
      </c>
      <c r="I15" s="40" t="s">
        <v>4</v>
      </c>
      <c r="S15" s="40" t="s">
        <v>596</v>
      </c>
      <c r="T15" s="41"/>
      <c r="U15" s="40" t="s">
        <v>598</v>
      </c>
      <c r="V15" s="41"/>
      <c r="W15" s="41"/>
      <c r="X15" s="41"/>
      <c r="Y15" s="41"/>
      <c r="Z15" s="41"/>
      <c r="AA15" s="41"/>
      <c r="AB15" s="41"/>
      <c r="AC15" s="40" t="s">
        <v>599</v>
      </c>
      <c r="AD15" s="41"/>
      <c r="AE15" s="41"/>
      <c r="AF15" s="41"/>
      <c r="AG15" s="41"/>
      <c r="AH15" s="41"/>
      <c r="AI15" s="41"/>
      <c r="AJ15" s="41"/>
      <c r="AK15" s="41"/>
      <c r="AL15" s="41"/>
      <c r="AM15" s="41"/>
      <c r="AN15" s="41"/>
      <c r="AO15" s="41"/>
      <c r="AP15" s="40" t="s">
        <v>600</v>
      </c>
      <c r="AQ15" s="41"/>
      <c r="AR15" s="41"/>
      <c r="AS15" s="41"/>
      <c r="AT15" s="41"/>
      <c r="AU15" s="41"/>
      <c r="AV15" s="41"/>
      <c r="AW15" s="41"/>
      <c r="AX15" s="41"/>
      <c r="AY15" s="41"/>
    </row>
    <row r="16" spans="1:51" x14ac:dyDescent="0.2">
      <c r="A16" s="40">
        <v>44</v>
      </c>
      <c r="B16" s="41" t="s">
        <v>350</v>
      </c>
      <c r="C16" s="40" t="s">
        <v>4</v>
      </c>
      <c r="D16" s="40">
        <v>5</v>
      </c>
      <c r="E16" s="40" t="s">
        <v>338</v>
      </c>
      <c r="F16" s="40" t="s">
        <v>601</v>
      </c>
      <c r="G16" s="40" t="s">
        <v>602</v>
      </c>
      <c r="H16" s="40" t="s">
        <v>603</v>
      </c>
      <c r="I16" s="40" t="s">
        <v>4</v>
      </c>
      <c r="S16" s="40" t="s">
        <v>602</v>
      </c>
      <c r="T16" s="41"/>
      <c r="U16" s="40" t="s">
        <v>604</v>
      </c>
      <c r="V16" s="41"/>
      <c r="W16" s="41"/>
      <c r="X16" s="41"/>
      <c r="Y16" s="41"/>
      <c r="Z16" s="41"/>
      <c r="AA16" s="41"/>
      <c r="AB16" s="41"/>
      <c r="AC16" s="41"/>
      <c r="AD16" s="41"/>
      <c r="AE16" s="41"/>
      <c r="AF16" s="41"/>
      <c r="AG16" s="41"/>
      <c r="AH16" s="41"/>
      <c r="AI16" s="41"/>
      <c r="AJ16" s="41"/>
      <c r="AK16" s="41"/>
      <c r="AL16" s="41"/>
      <c r="AM16" s="41"/>
      <c r="AN16" s="41"/>
      <c r="AO16" s="41"/>
      <c r="AP16" s="40" t="s">
        <v>605</v>
      </c>
      <c r="AQ16" s="41"/>
      <c r="AR16" s="41"/>
      <c r="AS16" s="41"/>
      <c r="AT16" s="41"/>
      <c r="AU16" s="41"/>
      <c r="AV16" s="41"/>
      <c r="AW16" s="41"/>
      <c r="AX16" s="41"/>
      <c r="AY16" s="41"/>
    </row>
    <row r="17" spans="1:51" x14ac:dyDescent="0.2">
      <c r="A17" s="40">
        <v>47</v>
      </c>
      <c r="B17" s="41" t="s">
        <v>351</v>
      </c>
      <c r="C17" s="40" t="s">
        <v>4</v>
      </c>
      <c r="D17" s="40">
        <v>5</v>
      </c>
      <c r="E17" s="40" t="s">
        <v>338</v>
      </c>
      <c r="F17" s="40" t="s">
        <v>606</v>
      </c>
      <c r="G17" s="40" t="s">
        <v>607</v>
      </c>
      <c r="H17" s="40" t="s">
        <v>608</v>
      </c>
      <c r="I17" s="40" t="s">
        <v>4</v>
      </c>
      <c r="S17" s="40" t="s">
        <v>607</v>
      </c>
      <c r="T17" s="41"/>
      <c r="U17" s="40" t="s">
        <v>609</v>
      </c>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row>
    <row r="18" spans="1:51" x14ac:dyDescent="0.2">
      <c r="A18" s="40">
        <v>50</v>
      </c>
      <c r="B18" s="41" t="s">
        <v>352</v>
      </c>
      <c r="C18" s="40" t="s">
        <v>4</v>
      </c>
      <c r="D18" s="40">
        <v>5</v>
      </c>
      <c r="E18" s="40" t="s">
        <v>338</v>
      </c>
      <c r="F18" s="40" t="s">
        <v>610</v>
      </c>
      <c r="G18" s="40" t="s">
        <v>611</v>
      </c>
      <c r="H18" s="40" t="s">
        <v>612</v>
      </c>
      <c r="I18" s="40" t="s">
        <v>4</v>
      </c>
      <c r="S18" s="40" t="s">
        <v>611</v>
      </c>
      <c r="T18" s="41"/>
      <c r="U18" s="40" t="s">
        <v>613</v>
      </c>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row>
    <row r="19" spans="1:51" x14ac:dyDescent="0.2">
      <c r="A19" s="40">
        <v>52</v>
      </c>
      <c r="B19" s="41" t="s">
        <v>353</v>
      </c>
      <c r="C19" s="40" t="s">
        <v>4</v>
      </c>
      <c r="D19" s="40">
        <v>8</v>
      </c>
      <c r="E19" s="40" t="s">
        <v>339</v>
      </c>
      <c r="F19" s="40" t="s">
        <v>614</v>
      </c>
      <c r="G19" s="40" t="s">
        <v>372</v>
      </c>
      <c r="H19" s="40" t="s">
        <v>615</v>
      </c>
      <c r="I19" s="40" t="s">
        <v>4</v>
      </c>
      <c r="U19" s="40" t="s">
        <v>616</v>
      </c>
    </row>
    <row r="20" spans="1:51" x14ac:dyDescent="0.2">
      <c r="A20" s="40">
        <v>54</v>
      </c>
      <c r="B20" s="41" t="s">
        <v>354</v>
      </c>
      <c r="C20" s="40" t="s">
        <v>4</v>
      </c>
      <c r="D20" s="40">
        <v>8</v>
      </c>
      <c r="E20" s="40" t="s">
        <v>339</v>
      </c>
      <c r="F20" s="40" t="s">
        <v>617</v>
      </c>
      <c r="G20" s="40" t="s">
        <v>383</v>
      </c>
      <c r="H20" s="40" t="s">
        <v>618</v>
      </c>
      <c r="I20" s="40" t="s">
        <v>4</v>
      </c>
      <c r="R20" s="39"/>
      <c r="U20" s="40" t="s">
        <v>619</v>
      </c>
    </row>
    <row r="21" spans="1:51" x14ac:dyDescent="0.2">
      <c r="A21" s="40">
        <v>63</v>
      </c>
      <c r="B21" s="41" t="s">
        <v>355</v>
      </c>
      <c r="C21" s="40" t="s">
        <v>4</v>
      </c>
      <c r="D21" s="40">
        <v>8</v>
      </c>
      <c r="E21" s="40" t="s">
        <v>339</v>
      </c>
      <c r="F21" s="40" t="s">
        <v>620</v>
      </c>
      <c r="G21" s="40" t="s">
        <v>416</v>
      </c>
      <c r="H21" s="40" t="s">
        <v>621</v>
      </c>
      <c r="I21" s="40" t="s">
        <v>4</v>
      </c>
    </row>
    <row r="22" spans="1:51" ht="15" x14ac:dyDescent="0.25">
      <c r="A22" s="40">
        <v>66</v>
      </c>
      <c r="B22" s="41" t="s">
        <v>356</v>
      </c>
      <c r="C22" s="40" t="s">
        <v>4</v>
      </c>
      <c r="D22" s="40">
        <v>8</v>
      </c>
      <c r="E22" s="40" t="s">
        <v>339</v>
      </c>
      <c r="F22" s="40" t="s">
        <v>622</v>
      </c>
      <c r="G22" s="40" t="s">
        <v>447</v>
      </c>
      <c r="H22" s="40" t="s">
        <v>623</v>
      </c>
      <c r="I22" s="40" t="s">
        <v>4</v>
      </c>
      <c r="S22" s="44"/>
      <c r="T22" s="45" t="s">
        <v>4</v>
      </c>
      <c r="U22" s="46" t="s">
        <v>4</v>
      </c>
      <c r="V22" s="46" t="s">
        <v>4</v>
      </c>
      <c r="W22" s="634" t="s">
        <v>6</v>
      </c>
      <c r="X22" s="634"/>
      <c r="Y22" s="634"/>
      <c r="Z22" s="634"/>
      <c r="AA22" s="635"/>
      <c r="AB22" s="47"/>
      <c r="AC22" s="44"/>
      <c r="AD22" s="44"/>
    </row>
    <row r="23" spans="1:51" ht="11.25" customHeight="1" x14ac:dyDescent="0.2">
      <c r="A23" s="40">
        <v>68</v>
      </c>
      <c r="B23" s="41" t="s">
        <v>357</v>
      </c>
      <c r="C23" s="40" t="s">
        <v>4</v>
      </c>
      <c r="D23" s="40">
        <v>8</v>
      </c>
      <c r="E23" s="40" t="s">
        <v>339</v>
      </c>
      <c r="F23" s="40" t="s">
        <v>624</v>
      </c>
      <c r="G23" s="40" t="s">
        <v>478</v>
      </c>
      <c r="H23" s="40" t="s">
        <v>625</v>
      </c>
      <c r="I23" s="40" t="s">
        <v>4</v>
      </c>
      <c r="S23" s="44"/>
      <c r="T23" s="48" t="s">
        <v>4</v>
      </c>
      <c r="U23" s="49" t="s">
        <v>4</v>
      </c>
      <c r="V23" s="49" t="s">
        <v>4</v>
      </c>
      <c r="W23" s="42" t="s">
        <v>8</v>
      </c>
      <c r="X23" s="42" t="s">
        <v>380</v>
      </c>
      <c r="Y23" s="42" t="s">
        <v>415</v>
      </c>
      <c r="Z23" s="42" t="s">
        <v>445</v>
      </c>
      <c r="AA23" s="43" t="s">
        <v>477</v>
      </c>
      <c r="AB23" s="40" t="s">
        <v>4</v>
      </c>
      <c r="AC23" s="44"/>
      <c r="AD23" s="44"/>
    </row>
    <row r="24" spans="1:51" x14ac:dyDescent="0.2">
      <c r="A24" s="40">
        <v>70</v>
      </c>
      <c r="B24" s="41" t="s">
        <v>358</v>
      </c>
      <c r="C24" s="40" t="s">
        <v>4</v>
      </c>
      <c r="D24" s="40">
        <v>8</v>
      </c>
      <c r="E24" s="40" t="s">
        <v>339</v>
      </c>
      <c r="F24" s="40" t="s">
        <v>626</v>
      </c>
      <c r="G24" s="40" t="s">
        <v>503</v>
      </c>
      <c r="H24" s="40" t="s">
        <v>627</v>
      </c>
      <c r="I24" s="40" t="s">
        <v>4</v>
      </c>
      <c r="S24" s="44"/>
      <c r="T24" s="48" t="s">
        <v>4</v>
      </c>
      <c r="U24" s="49" t="s">
        <v>4</v>
      </c>
      <c r="V24" s="49" t="s">
        <v>4</v>
      </c>
      <c r="W24" s="42">
        <v>1</v>
      </c>
      <c r="X24" s="42">
        <v>2</v>
      </c>
      <c r="Y24" s="42">
        <v>3</v>
      </c>
      <c r="Z24" s="42">
        <v>4</v>
      </c>
      <c r="AA24" s="43">
        <v>5</v>
      </c>
      <c r="AB24" s="40" t="s">
        <v>4</v>
      </c>
      <c r="AC24" s="44"/>
      <c r="AD24" s="44"/>
    </row>
    <row r="25" spans="1:51" x14ac:dyDescent="0.2">
      <c r="A25" s="40">
        <v>73</v>
      </c>
      <c r="B25" s="41" t="s">
        <v>359</v>
      </c>
      <c r="C25" s="40" t="s">
        <v>4</v>
      </c>
      <c r="D25" s="40">
        <v>8</v>
      </c>
      <c r="E25" s="40" t="s">
        <v>339</v>
      </c>
      <c r="F25" s="40" t="s">
        <v>628</v>
      </c>
      <c r="G25" s="40" t="s">
        <v>523</v>
      </c>
      <c r="H25" s="40" t="s">
        <v>629</v>
      </c>
      <c r="I25" s="40" t="s">
        <v>4</v>
      </c>
      <c r="S25" s="44"/>
      <c r="T25" s="641" t="s">
        <v>5</v>
      </c>
      <c r="U25" s="42" t="s">
        <v>374</v>
      </c>
      <c r="V25" s="42">
        <v>1</v>
      </c>
      <c r="W25" s="50" t="s">
        <v>630</v>
      </c>
      <c r="X25" s="50" t="s">
        <v>631</v>
      </c>
      <c r="Y25" s="51" t="s">
        <v>632</v>
      </c>
      <c r="Z25" s="52" t="s">
        <v>633</v>
      </c>
      <c r="AA25" s="53" t="s">
        <v>634</v>
      </c>
      <c r="AB25" s="40" t="s">
        <v>4</v>
      </c>
    </row>
    <row r="26" spans="1:51" x14ac:dyDescent="0.2">
      <c r="A26" s="40">
        <v>76</v>
      </c>
      <c r="B26" s="41" t="s">
        <v>360</v>
      </c>
      <c r="C26" s="40" t="s">
        <v>4</v>
      </c>
      <c r="D26" s="40">
        <v>8</v>
      </c>
      <c r="E26" s="40" t="s">
        <v>339</v>
      </c>
      <c r="F26" s="40" t="s">
        <v>635</v>
      </c>
      <c r="G26" s="40" t="s">
        <v>540</v>
      </c>
      <c r="H26" s="40" t="s">
        <v>636</v>
      </c>
      <c r="I26" s="40" t="s">
        <v>4</v>
      </c>
      <c r="S26" s="44"/>
      <c r="T26" s="641"/>
      <c r="U26" s="42" t="s">
        <v>379</v>
      </c>
      <c r="V26" s="42">
        <v>2</v>
      </c>
      <c r="W26" s="50" t="s">
        <v>637</v>
      </c>
      <c r="X26" s="50" t="s">
        <v>638</v>
      </c>
      <c r="Y26" s="51" t="s">
        <v>639</v>
      </c>
      <c r="Z26" s="52" t="s">
        <v>640</v>
      </c>
      <c r="AA26" s="54" t="s">
        <v>641</v>
      </c>
      <c r="AB26" s="40" t="s">
        <v>4</v>
      </c>
    </row>
    <row r="27" spans="1:51" x14ac:dyDescent="0.2">
      <c r="A27" s="40">
        <v>81</v>
      </c>
      <c r="B27" s="41" t="s">
        <v>361</v>
      </c>
      <c r="C27" s="40" t="s">
        <v>4</v>
      </c>
      <c r="D27" s="40">
        <v>11</v>
      </c>
      <c r="E27" s="40" t="s">
        <v>2</v>
      </c>
      <c r="F27" s="40" t="s">
        <v>642</v>
      </c>
      <c r="G27" s="40" t="s">
        <v>372</v>
      </c>
      <c r="H27" s="40" t="s">
        <v>643</v>
      </c>
      <c r="I27" s="40" t="s">
        <v>4</v>
      </c>
      <c r="S27" s="44"/>
      <c r="T27" s="641"/>
      <c r="U27" s="42" t="s">
        <v>414</v>
      </c>
      <c r="V27" s="42">
        <v>3</v>
      </c>
      <c r="W27" s="50" t="s">
        <v>644</v>
      </c>
      <c r="X27" s="51" t="s">
        <v>639</v>
      </c>
      <c r="Y27" s="52" t="s">
        <v>645</v>
      </c>
      <c r="Z27" s="55" t="s">
        <v>646</v>
      </c>
      <c r="AA27" s="54" t="s">
        <v>647</v>
      </c>
      <c r="AB27" s="40" t="s">
        <v>4</v>
      </c>
    </row>
    <row r="28" spans="1:51" x14ac:dyDescent="0.2">
      <c r="A28" s="40">
        <v>85</v>
      </c>
      <c r="B28" s="41" t="s">
        <v>362</v>
      </c>
      <c r="C28" s="40" t="s">
        <v>4</v>
      </c>
      <c r="D28" s="40">
        <v>11</v>
      </c>
      <c r="E28" s="40" t="s">
        <v>2</v>
      </c>
      <c r="F28" s="40" t="s">
        <v>648</v>
      </c>
      <c r="G28" s="40" t="s">
        <v>384</v>
      </c>
      <c r="H28" s="40" t="s">
        <v>649</v>
      </c>
      <c r="I28" s="40" t="s">
        <v>4</v>
      </c>
      <c r="S28" s="44"/>
      <c r="T28" s="641"/>
      <c r="U28" s="42" t="s">
        <v>7</v>
      </c>
      <c r="V28" s="42">
        <v>4</v>
      </c>
      <c r="W28" s="51" t="s">
        <v>9</v>
      </c>
      <c r="X28" s="52" t="s">
        <v>640</v>
      </c>
      <c r="Y28" s="52" t="s">
        <v>650</v>
      </c>
      <c r="Z28" s="55" t="s">
        <v>651</v>
      </c>
      <c r="AA28" s="54" t="s">
        <v>652</v>
      </c>
      <c r="AB28" s="40" t="s">
        <v>4</v>
      </c>
    </row>
    <row r="29" spans="1:51" ht="11.25" customHeight="1" x14ac:dyDescent="0.2">
      <c r="A29" s="40">
        <v>86</v>
      </c>
      <c r="B29" s="41" t="s">
        <v>363</v>
      </c>
      <c r="C29" s="40" t="s">
        <v>4</v>
      </c>
      <c r="D29" s="40">
        <v>11</v>
      </c>
      <c r="E29" s="40" t="s">
        <v>2</v>
      </c>
      <c r="F29" s="40" t="s">
        <v>653</v>
      </c>
      <c r="G29" s="40" t="s">
        <v>417</v>
      </c>
      <c r="H29" s="40" t="s">
        <v>654</v>
      </c>
      <c r="I29" s="40" t="s">
        <v>4</v>
      </c>
      <c r="S29" s="44"/>
      <c r="T29" s="642"/>
      <c r="U29" s="56" t="s">
        <v>476</v>
      </c>
      <c r="V29" s="56">
        <v>5</v>
      </c>
      <c r="W29" s="57" t="s">
        <v>634</v>
      </c>
      <c r="X29" s="57" t="s">
        <v>655</v>
      </c>
      <c r="Y29" s="58" t="s">
        <v>656</v>
      </c>
      <c r="Z29" s="58" t="s">
        <v>652</v>
      </c>
      <c r="AA29" s="59" t="s">
        <v>657</v>
      </c>
      <c r="AB29" s="40" t="s">
        <v>4</v>
      </c>
    </row>
    <row r="30" spans="1:51" x14ac:dyDescent="0.2">
      <c r="A30" s="40">
        <v>88</v>
      </c>
      <c r="B30" s="41" t="s">
        <v>364</v>
      </c>
      <c r="C30" s="40" t="s">
        <v>4</v>
      </c>
      <c r="D30" s="40">
        <v>11</v>
      </c>
      <c r="E30" s="40" t="s">
        <v>2</v>
      </c>
      <c r="F30" s="40" t="s">
        <v>658</v>
      </c>
      <c r="G30" s="40" t="s">
        <v>448</v>
      </c>
      <c r="H30" s="40" t="s">
        <v>659</v>
      </c>
      <c r="I30" s="40" t="s">
        <v>4</v>
      </c>
    </row>
    <row r="31" spans="1:51" x14ac:dyDescent="0.2">
      <c r="A31" s="40">
        <v>91</v>
      </c>
      <c r="B31" s="41" t="s">
        <v>365</v>
      </c>
      <c r="C31" s="40" t="s">
        <v>4</v>
      </c>
      <c r="D31" s="40">
        <v>11</v>
      </c>
      <c r="E31" s="40" t="s">
        <v>2</v>
      </c>
      <c r="F31" s="40" t="s">
        <v>660</v>
      </c>
      <c r="G31" s="40" t="s">
        <v>479</v>
      </c>
      <c r="H31" s="40" t="s">
        <v>661</v>
      </c>
      <c r="I31" s="40" t="s">
        <v>4</v>
      </c>
    </row>
    <row r="32" spans="1:51" x14ac:dyDescent="0.2">
      <c r="A32" s="40">
        <v>94</v>
      </c>
      <c r="B32" s="41" t="s">
        <v>366</v>
      </c>
      <c r="C32" s="40" t="s">
        <v>4</v>
      </c>
      <c r="D32" s="40">
        <v>11</v>
      </c>
      <c r="E32" s="40" t="s">
        <v>2</v>
      </c>
      <c r="F32" s="40" t="s">
        <v>662</v>
      </c>
      <c r="G32" s="40" t="s">
        <v>504</v>
      </c>
      <c r="H32" s="40" t="s">
        <v>663</v>
      </c>
      <c r="I32" s="40" t="s">
        <v>4</v>
      </c>
    </row>
    <row r="33" spans="1:17" x14ac:dyDescent="0.2">
      <c r="A33" s="40">
        <v>95</v>
      </c>
      <c r="B33" s="41" t="s">
        <v>367</v>
      </c>
      <c r="C33" s="40" t="s">
        <v>4</v>
      </c>
      <c r="D33" s="40">
        <v>11</v>
      </c>
      <c r="E33" s="40" t="s">
        <v>2</v>
      </c>
      <c r="F33" s="40" t="s">
        <v>664</v>
      </c>
      <c r="G33" s="40" t="s">
        <v>524</v>
      </c>
      <c r="H33" s="40" t="s">
        <v>665</v>
      </c>
      <c r="I33" s="40" t="s">
        <v>4</v>
      </c>
    </row>
    <row r="34" spans="1:17" x14ac:dyDescent="0.2">
      <c r="A34" s="40">
        <v>97</v>
      </c>
      <c r="B34" s="41" t="s">
        <v>368</v>
      </c>
      <c r="C34" s="40" t="s">
        <v>4</v>
      </c>
      <c r="D34" s="40">
        <v>11</v>
      </c>
      <c r="E34" s="40" t="s">
        <v>2</v>
      </c>
      <c r="F34" s="40" t="s">
        <v>666</v>
      </c>
      <c r="G34" s="40" t="s">
        <v>541</v>
      </c>
      <c r="H34" s="40" t="s">
        <v>667</v>
      </c>
      <c r="I34" s="40" t="s">
        <v>4</v>
      </c>
    </row>
    <row r="35" spans="1:17" ht="12.75" x14ac:dyDescent="0.2">
      <c r="A35" s="40">
        <v>99</v>
      </c>
      <c r="B35" s="41" t="s">
        <v>369</v>
      </c>
      <c r="C35" s="40" t="s">
        <v>4</v>
      </c>
      <c r="D35" s="40">
        <v>11</v>
      </c>
      <c r="E35" s="40" t="s">
        <v>2</v>
      </c>
      <c r="F35" s="40" t="s">
        <v>668</v>
      </c>
      <c r="G35" s="40" t="s">
        <v>555</v>
      </c>
      <c r="H35" s="40" t="s">
        <v>669</v>
      </c>
      <c r="I35" s="40" t="s">
        <v>4</v>
      </c>
      <c r="O35" s="84"/>
    </row>
    <row r="36" spans="1:17" ht="12.75" x14ac:dyDescent="0.2">
      <c r="D36" s="40">
        <v>11</v>
      </c>
      <c r="E36" s="40" t="s">
        <v>2</v>
      </c>
      <c r="F36" s="40" t="s">
        <v>670</v>
      </c>
      <c r="G36" s="40" t="s">
        <v>567</v>
      </c>
      <c r="H36" s="40" t="s">
        <v>671</v>
      </c>
      <c r="I36" s="40" t="s">
        <v>4</v>
      </c>
      <c r="O36" s="85"/>
    </row>
    <row r="37" spans="1:17" ht="12.75" x14ac:dyDescent="0.2">
      <c r="A37" s="41" t="s">
        <v>370</v>
      </c>
      <c r="B37" s="41" t="s">
        <v>370</v>
      </c>
      <c r="C37" s="40" t="s">
        <v>4</v>
      </c>
      <c r="D37" s="40">
        <v>11</v>
      </c>
      <c r="E37" s="40" t="s">
        <v>2</v>
      </c>
      <c r="F37" s="40" t="s">
        <v>672</v>
      </c>
      <c r="G37" s="40" t="s">
        <v>576</v>
      </c>
      <c r="H37" s="40" t="s">
        <v>673</v>
      </c>
      <c r="I37" s="40" t="s">
        <v>4</v>
      </c>
      <c r="O37" s="84"/>
    </row>
    <row r="38" spans="1:17" ht="12.75" x14ac:dyDescent="0.2">
      <c r="A38" s="41" t="s">
        <v>338</v>
      </c>
      <c r="B38" s="41" t="s">
        <v>338</v>
      </c>
      <c r="C38" s="40" t="s">
        <v>4</v>
      </c>
      <c r="D38" s="40">
        <v>11</v>
      </c>
      <c r="E38" s="40" t="s">
        <v>2</v>
      </c>
      <c r="F38" s="40" t="s">
        <v>674</v>
      </c>
      <c r="G38" s="40" t="s">
        <v>584</v>
      </c>
      <c r="H38" s="40" t="s">
        <v>675</v>
      </c>
      <c r="I38" s="40" t="s">
        <v>4</v>
      </c>
      <c r="O38" s="85"/>
    </row>
    <row r="39" spans="1:17" ht="12.75" x14ac:dyDescent="0.2">
      <c r="A39" s="41" t="s">
        <v>339</v>
      </c>
      <c r="B39" s="41" t="s">
        <v>339</v>
      </c>
      <c r="C39" s="40" t="s">
        <v>4</v>
      </c>
      <c r="D39" s="40">
        <v>11</v>
      </c>
      <c r="E39" s="40" t="s">
        <v>2</v>
      </c>
      <c r="F39" s="40" t="s">
        <v>676</v>
      </c>
      <c r="G39" s="40" t="s">
        <v>591</v>
      </c>
      <c r="H39" s="40" t="s">
        <v>677</v>
      </c>
      <c r="I39" s="40" t="s">
        <v>4</v>
      </c>
      <c r="K39" s="60"/>
      <c r="O39" s="84"/>
      <c r="Q39" s="41"/>
    </row>
    <row r="40" spans="1:17" ht="12.75" x14ac:dyDescent="0.2">
      <c r="A40" s="41" t="s">
        <v>2</v>
      </c>
      <c r="B40" s="41" t="s">
        <v>2</v>
      </c>
      <c r="C40" s="40" t="s">
        <v>4</v>
      </c>
      <c r="D40" s="40">
        <v>11</v>
      </c>
      <c r="E40" s="40" t="s">
        <v>2</v>
      </c>
      <c r="F40" s="40" t="s">
        <v>678</v>
      </c>
      <c r="G40" s="40" t="s">
        <v>598</v>
      </c>
      <c r="H40" s="40" t="s">
        <v>679</v>
      </c>
      <c r="I40" s="40" t="s">
        <v>4</v>
      </c>
      <c r="K40" s="60"/>
      <c r="O40" s="85"/>
      <c r="Q40" s="41"/>
    </row>
    <row r="41" spans="1:17" ht="12.75" x14ac:dyDescent="0.2">
      <c r="A41" s="41" t="s">
        <v>340</v>
      </c>
      <c r="B41" s="41" t="s">
        <v>340</v>
      </c>
      <c r="C41" s="40" t="s">
        <v>4</v>
      </c>
      <c r="D41" s="40">
        <v>11</v>
      </c>
      <c r="E41" s="40" t="s">
        <v>2</v>
      </c>
      <c r="F41" s="40" t="s">
        <v>680</v>
      </c>
      <c r="G41" s="40" t="s">
        <v>604</v>
      </c>
      <c r="H41" s="40" t="s">
        <v>681</v>
      </c>
      <c r="I41" s="40" t="s">
        <v>4</v>
      </c>
      <c r="O41" s="84"/>
      <c r="Q41" s="41"/>
    </row>
    <row r="42" spans="1:17" ht="12.75" x14ac:dyDescent="0.2">
      <c r="A42" s="41" t="s">
        <v>341</v>
      </c>
      <c r="B42" s="41" t="s">
        <v>341</v>
      </c>
      <c r="C42" s="40" t="s">
        <v>4</v>
      </c>
      <c r="D42" s="40">
        <v>11</v>
      </c>
      <c r="E42" s="40" t="s">
        <v>2</v>
      </c>
      <c r="F42" s="40" t="s">
        <v>682</v>
      </c>
      <c r="G42" s="40" t="s">
        <v>609</v>
      </c>
      <c r="H42" s="40" t="s">
        <v>683</v>
      </c>
      <c r="I42" s="40" t="s">
        <v>4</v>
      </c>
      <c r="K42" s="60"/>
      <c r="O42" s="85"/>
      <c r="Q42" s="41"/>
    </row>
    <row r="43" spans="1:17" ht="12.75" x14ac:dyDescent="0.2">
      <c r="A43" s="41" t="s">
        <v>342</v>
      </c>
      <c r="B43" s="41" t="s">
        <v>342</v>
      </c>
      <c r="C43" s="40" t="s">
        <v>4</v>
      </c>
      <c r="D43" s="40">
        <v>11</v>
      </c>
      <c r="E43" s="40" t="s">
        <v>2</v>
      </c>
      <c r="F43" s="40" t="s">
        <v>684</v>
      </c>
      <c r="G43" s="40" t="s">
        <v>613</v>
      </c>
      <c r="H43" s="40" t="s">
        <v>685</v>
      </c>
      <c r="I43" s="40" t="s">
        <v>4</v>
      </c>
      <c r="K43" s="60"/>
      <c r="O43" s="84"/>
      <c r="Q43" s="41"/>
    </row>
    <row r="44" spans="1:17" ht="12.75" x14ac:dyDescent="0.2">
      <c r="A44" s="41" t="s">
        <v>343</v>
      </c>
      <c r="B44" s="41" t="s">
        <v>343</v>
      </c>
      <c r="C44" s="40" t="s">
        <v>4</v>
      </c>
      <c r="D44" s="40">
        <v>13</v>
      </c>
      <c r="E44" s="40" t="s">
        <v>340</v>
      </c>
      <c r="F44" s="40" t="s">
        <v>686</v>
      </c>
      <c r="G44" s="40" t="s">
        <v>372</v>
      </c>
      <c r="H44" s="40" t="s">
        <v>687</v>
      </c>
      <c r="I44" s="40" t="s">
        <v>4</v>
      </c>
      <c r="K44" s="60"/>
      <c r="O44" s="85"/>
      <c r="Q44" s="41"/>
    </row>
    <row r="45" spans="1:17" ht="12.75" x14ac:dyDescent="0.2">
      <c r="A45" s="41" t="s">
        <v>344</v>
      </c>
      <c r="B45" s="41" t="s">
        <v>344</v>
      </c>
      <c r="C45" s="40" t="s">
        <v>4</v>
      </c>
      <c r="D45" s="40">
        <v>13</v>
      </c>
      <c r="E45" s="40" t="s">
        <v>340</v>
      </c>
      <c r="F45" s="40" t="s">
        <v>688</v>
      </c>
      <c r="G45" s="40" t="s">
        <v>385</v>
      </c>
      <c r="H45" s="40" t="s">
        <v>689</v>
      </c>
      <c r="I45" s="40" t="s">
        <v>4</v>
      </c>
      <c r="K45" s="60"/>
      <c r="O45" s="84"/>
      <c r="Q45" s="41"/>
    </row>
    <row r="46" spans="1:17" ht="12.75" x14ac:dyDescent="0.2">
      <c r="A46" s="41" t="s">
        <v>345</v>
      </c>
      <c r="B46" s="41" t="s">
        <v>345</v>
      </c>
      <c r="C46" s="40" t="s">
        <v>4</v>
      </c>
      <c r="D46" s="40">
        <v>13</v>
      </c>
      <c r="E46" s="40" t="s">
        <v>340</v>
      </c>
      <c r="F46" s="40" t="s">
        <v>690</v>
      </c>
      <c r="G46" s="40" t="s">
        <v>418</v>
      </c>
      <c r="H46" s="40" t="s">
        <v>691</v>
      </c>
      <c r="I46" s="40" t="s">
        <v>4</v>
      </c>
      <c r="K46" s="60"/>
      <c r="O46" s="85"/>
      <c r="Q46" s="41"/>
    </row>
    <row r="47" spans="1:17" ht="12.75" x14ac:dyDescent="0.2">
      <c r="A47" s="41" t="s">
        <v>346</v>
      </c>
      <c r="B47" s="41" t="s">
        <v>346</v>
      </c>
      <c r="C47" s="40" t="s">
        <v>4</v>
      </c>
      <c r="D47" s="40">
        <v>13</v>
      </c>
      <c r="E47" s="40" t="s">
        <v>340</v>
      </c>
      <c r="F47" s="40" t="s">
        <v>692</v>
      </c>
      <c r="G47" s="40" t="s">
        <v>449</v>
      </c>
      <c r="H47" s="40" t="s">
        <v>693</v>
      </c>
      <c r="I47" s="40" t="s">
        <v>4</v>
      </c>
      <c r="K47" s="60"/>
      <c r="O47" s="84"/>
      <c r="Q47" s="41"/>
    </row>
    <row r="48" spans="1:17" ht="12.75" x14ac:dyDescent="0.2">
      <c r="A48" s="41" t="s">
        <v>347</v>
      </c>
      <c r="B48" s="41" t="s">
        <v>347</v>
      </c>
      <c r="C48" s="40" t="s">
        <v>4</v>
      </c>
      <c r="D48" s="40">
        <v>13</v>
      </c>
      <c r="E48" s="40" t="s">
        <v>340</v>
      </c>
      <c r="F48" s="40" t="s">
        <v>694</v>
      </c>
      <c r="G48" s="40" t="s">
        <v>480</v>
      </c>
      <c r="H48" s="40" t="s">
        <v>695</v>
      </c>
      <c r="I48" s="40" t="s">
        <v>4</v>
      </c>
      <c r="K48" s="60"/>
      <c r="O48" s="85"/>
      <c r="Q48" s="41"/>
    </row>
    <row r="49" spans="1:17" ht="12.75" x14ac:dyDescent="0.2">
      <c r="A49" s="41" t="s">
        <v>348</v>
      </c>
      <c r="B49" s="41" t="s">
        <v>348</v>
      </c>
      <c r="C49" s="40" t="s">
        <v>4</v>
      </c>
      <c r="D49" s="40">
        <v>13</v>
      </c>
      <c r="E49" s="40" t="s">
        <v>340</v>
      </c>
      <c r="F49" s="40" t="s">
        <v>696</v>
      </c>
      <c r="G49" s="40" t="s">
        <v>505</v>
      </c>
      <c r="H49" s="40" t="s">
        <v>697</v>
      </c>
      <c r="I49" s="40" t="s">
        <v>4</v>
      </c>
      <c r="K49" s="60"/>
      <c r="O49" s="84"/>
      <c r="Q49" s="41"/>
    </row>
    <row r="50" spans="1:17" ht="12.75" x14ac:dyDescent="0.2">
      <c r="A50" s="41" t="s">
        <v>349</v>
      </c>
      <c r="B50" s="41" t="s">
        <v>349</v>
      </c>
      <c r="C50" s="40" t="s">
        <v>4</v>
      </c>
      <c r="D50" s="40">
        <v>13</v>
      </c>
      <c r="E50" s="40" t="s">
        <v>340</v>
      </c>
      <c r="F50" s="40" t="s">
        <v>698</v>
      </c>
      <c r="G50" s="40" t="s">
        <v>525</v>
      </c>
      <c r="H50" s="40" t="s">
        <v>699</v>
      </c>
      <c r="I50" s="40" t="s">
        <v>4</v>
      </c>
      <c r="K50" s="60"/>
      <c r="O50" s="85"/>
      <c r="Q50" s="41"/>
    </row>
    <row r="51" spans="1:17" ht="12.75" x14ac:dyDescent="0.2">
      <c r="A51" s="41" t="s">
        <v>350</v>
      </c>
      <c r="B51" s="41" t="s">
        <v>700</v>
      </c>
      <c r="C51" s="40" t="s">
        <v>4</v>
      </c>
      <c r="D51" s="40">
        <v>13</v>
      </c>
      <c r="E51" s="40" t="s">
        <v>340</v>
      </c>
      <c r="F51" s="40" t="s">
        <v>701</v>
      </c>
      <c r="G51" s="40" t="s">
        <v>542</v>
      </c>
      <c r="H51" s="40" t="s">
        <v>702</v>
      </c>
      <c r="I51" s="40" t="s">
        <v>4</v>
      </c>
      <c r="K51" s="60"/>
      <c r="O51" s="84"/>
      <c r="Q51" s="41"/>
    </row>
    <row r="52" spans="1:17" ht="12.75" x14ac:dyDescent="0.2">
      <c r="A52" s="41" t="s">
        <v>351</v>
      </c>
      <c r="B52" s="41" t="s">
        <v>351</v>
      </c>
      <c r="C52" s="40" t="s">
        <v>4</v>
      </c>
      <c r="D52" s="40">
        <v>13</v>
      </c>
      <c r="E52" s="40" t="s">
        <v>340</v>
      </c>
      <c r="F52" s="40" t="s">
        <v>703</v>
      </c>
      <c r="G52" s="40" t="s">
        <v>556</v>
      </c>
      <c r="H52" s="40" t="s">
        <v>704</v>
      </c>
      <c r="I52" s="40" t="s">
        <v>4</v>
      </c>
      <c r="K52" s="60"/>
      <c r="O52" s="85"/>
      <c r="Q52" s="41"/>
    </row>
    <row r="53" spans="1:17" ht="12.75" x14ac:dyDescent="0.2">
      <c r="A53" s="41" t="s">
        <v>352</v>
      </c>
      <c r="B53" s="41" t="s">
        <v>352</v>
      </c>
      <c r="C53" s="40" t="s">
        <v>4</v>
      </c>
      <c r="D53" s="40">
        <v>15</v>
      </c>
      <c r="E53" s="40" t="s">
        <v>341</v>
      </c>
      <c r="F53" s="40" t="s">
        <v>705</v>
      </c>
      <c r="G53" s="40" t="s">
        <v>372</v>
      </c>
      <c r="H53" s="40" t="s">
        <v>706</v>
      </c>
      <c r="I53" s="40" t="s">
        <v>4</v>
      </c>
      <c r="K53" s="60"/>
      <c r="O53" s="84"/>
      <c r="Q53" s="41"/>
    </row>
    <row r="54" spans="1:17" ht="12.75" x14ac:dyDescent="0.2">
      <c r="A54" s="41" t="s">
        <v>353</v>
      </c>
      <c r="B54" s="41" t="s">
        <v>353</v>
      </c>
      <c r="C54" s="40" t="s">
        <v>4</v>
      </c>
      <c r="D54" s="40">
        <v>15</v>
      </c>
      <c r="E54" s="40" t="s">
        <v>341</v>
      </c>
      <c r="F54" s="40" t="s">
        <v>707</v>
      </c>
      <c r="G54" s="40" t="s">
        <v>386</v>
      </c>
      <c r="H54" s="40" t="s">
        <v>708</v>
      </c>
      <c r="I54" s="40" t="s">
        <v>4</v>
      </c>
      <c r="K54" s="60"/>
      <c r="O54" s="85"/>
      <c r="Q54" s="41"/>
    </row>
    <row r="55" spans="1:17" ht="12.75" x14ac:dyDescent="0.2">
      <c r="A55" s="41" t="s">
        <v>354</v>
      </c>
      <c r="B55" s="41" t="s">
        <v>709</v>
      </c>
      <c r="C55" s="40" t="s">
        <v>4</v>
      </c>
      <c r="D55" s="40">
        <v>15</v>
      </c>
      <c r="E55" s="40" t="s">
        <v>341</v>
      </c>
      <c r="F55" s="40" t="s">
        <v>710</v>
      </c>
      <c r="G55" s="40" t="s">
        <v>419</v>
      </c>
      <c r="H55" s="40" t="s">
        <v>711</v>
      </c>
      <c r="I55" s="40" t="s">
        <v>4</v>
      </c>
      <c r="O55" s="84"/>
      <c r="Q55" s="41"/>
    </row>
    <row r="56" spans="1:17" ht="12.75" x14ac:dyDescent="0.2">
      <c r="A56" s="41" t="s">
        <v>355</v>
      </c>
      <c r="B56" s="41" t="s">
        <v>355</v>
      </c>
      <c r="C56" s="40" t="s">
        <v>4</v>
      </c>
      <c r="D56" s="40">
        <v>15</v>
      </c>
      <c r="E56" s="40" t="s">
        <v>341</v>
      </c>
      <c r="F56" s="40" t="s">
        <v>712</v>
      </c>
      <c r="G56" s="40" t="s">
        <v>450</v>
      </c>
      <c r="H56" s="40" t="s">
        <v>713</v>
      </c>
      <c r="I56" s="40" t="s">
        <v>4</v>
      </c>
      <c r="K56" s="60"/>
      <c r="O56" s="85"/>
      <c r="Q56" s="41"/>
    </row>
    <row r="57" spans="1:17" ht="12.75" x14ac:dyDescent="0.2">
      <c r="A57" s="41" t="s">
        <v>356</v>
      </c>
      <c r="B57" s="41" t="s">
        <v>356</v>
      </c>
      <c r="C57" s="40" t="s">
        <v>4</v>
      </c>
      <c r="D57" s="40">
        <v>15</v>
      </c>
      <c r="E57" s="40" t="s">
        <v>341</v>
      </c>
      <c r="F57" s="40" t="s">
        <v>714</v>
      </c>
      <c r="G57" s="40" t="s">
        <v>481</v>
      </c>
      <c r="H57" s="40" t="s">
        <v>715</v>
      </c>
      <c r="I57" s="40" t="s">
        <v>4</v>
      </c>
      <c r="K57" s="60"/>
      <c r="O57" s="84"/>
      <c r="Q57" s="41"/>
    </row>
    <row r="58" spans="1:17" ht="12.75" x14ac:dyDescent="0.2">
      <c r="A58" s="41" t="s">
        <v>357</v>
      </c>
      <c r="B58" s="41" t="s">
        <v>357</v>
      </c>
      <c r="C58" s="40" t="s">
        <v>4</v>
      </c>
      <c r="D58" s="40">
        <v>15</v>
      </c>
      <c r="E58" s="40" t="s">
        <v>341</v>
      </c>
      <c r="F58" s="40" t="s">
        <v>716</v>
      </c>
      <c r="G58" s="40" t="s">
        <v>506</v>
      </c>
      <c r="H58" s="40" t="s">
        <v>717</v>
      </c>
      <c r="I58" s="40" t="s">
        <v>4</v>
      </c>
      <c r="K58" s="60"/>
      <c r="O58" s="85"/>
      <c r="Q58" s="41"/>
    </row>
    <row r="59" spans="1:17" ht="12.75" x14ac:dyDescent="0.2">
      <c r="A59" s="41" t="s">
        <v>358</v>
      </c>
      <c r="B59" s="41" t="s">
        <v>358</v>
      </c>
      <c r="C59" s="40" t="s">
        <v>4</v>
      </c>
      <c r="D59" s="40">
        <v>15</v>
      </c>
      <c r="E59" s="40" t="s">
        <v>341</v>
      </c>
      <c r="F59" s="40" t="s">
        <v>718</v>
      </c>
      <c r="G59" s="40" t="s">
        <v>526</v>
      </c>
      <c r="H59" s="40" t="s">
        <v>719</v>
      </c>
      <c r="I59" s="40" t="s">
        <v>4</v>
      </c>
      <c r="K59" s="60"/>
      <c r="O59" s="84"/>
      <c r="Q59" s="41"/>
    </row>
    <row r="60" spans="1:17" ht="12.75" x14ac:dyDescent="0.2">
      <c r="A60" s="41" t="s">
        <v>359</v>
      </c>
      <c r="B60" s="41" t="s">
        <v>359</v>
      </c>
      <c r="C60" s="40" t="s">
        <v>4</v>
      </c>
      <c r="D60" s="40">
        <v>15</v>
      </c>
      <c r="E60" s="40" t="s">
        <v>341</v>
      </c>
      <c r="F60" s="40" t="s">
        <v>720</v>
      </c>
      <c r="G60" s="40" t="s">
        <v>543</v>
      </c>
      <c r="H60" s="40" t="s">
        <v>721</v>
      </c>
      <c r="I60" s="40" t="s">
        <v>4</v>
      </c>
      <c r="O60" s="85"/>
      <c r="Q60" s="41"/>
    </row>
    <row r="61" spans="1:17" ht="12.75" x14ac:dyDescent="0.2">
      <c r="A61" s="41" t="s">
        <v>360</v>
      </c>
      <c r="B61" s="41" t="s">
        <v>360</v>
      </c>
      <c r="C61" s="40" t="s">
        <v>4</v>
      </c>
      <c r="D61" s="40">
        <v>15</v>
      </c>
      <c r="E61" s="40" t="s">
        <v>341</v>
      </c>
      <c r="F61" s="40" t="s">
        <v>722</v>
      </c>
      <c r="G61" s="40" t="s">
        <v>557</v>
      </c>
      <c r="H61" s="40" t="s">
        <v>723</v>
      </c>
      <c r="I61" s="40" t="s">
        <v>4</v>
      </c>
      <c r="K61" s="60"/>
      <c r="O61" s="84"/>
      <c r="Q61" s="41"/>
    </row>
    <row r="62" spans="1:17" ht="12.75" x14ac:dyDescent="0.2">
      <c r="A62" s="41" t="s">
        <v>361</v>
      </c>
      <c r="B62" s="41" t="s">
        <v>361</v>
      </c>
      <c r="C62" s="40" t="s">
        <v>4</v>
      </c>
      <c r="D62" s="40">
        <v>15</v>
      </c>
      <c r="E62" s="40" t="s">
        <v>341</v>
      </c>
      <c r="F62" s="40" t="s">
        <v>724</v>
      </c>
      <c r="G62" s="40" t="s">
        <v>568</v>
      </c>
      <c r="H62" s="40" t="s">
        <v>725</v>
      </c>
      <c r="I62" s="40" t="s">
        <v>4</v>
      </c>
      <c r="K62" s="60"/>
      <c r="O62" s="85"/>
      <c r="Q62" s="41"/>
    </row>
    <row r="63" spans="1:17" ht="12.75" x14ac:dyDescent="0.2">
      <c r="A63" s="41" t="s">
        <v>362</v>
      </c>
      <c r="B63" s="41" t="s">
        <v>362</v>
      </c>
      <c r="C63" s="40" t="s">
        <v>4</v>
      </c>
      <c r="D63" s="40">
        <v>15</v>
      </c>
      <c r="E63" s="40" t="s">
        <v>341</v>
      </c>
      <c r="F63" s="40" t="s">
        <v>726</v>
      </c>
      <c r="G63" s="40" t="s">
        <v>577</v>
      </c>
      <c r="H63" s="40" t="s">
        <v>727</v>
      </c>
      <c r="I63" s="40" t="s">
        <v>4</v>
      </c>
      <c r="K63" s="60"/>
      <c r="O63" s="84"/>
      <c r="Q63" s="41"/>
    </row>
    <row r="64" spans="1:17" ht="12.75" x14ac:dyDescent="0.2">
      <c r="A64" s="41" t="s">
        <v>363</v>
      </c>
      <c r="B64" s="41" t="s">
        <v>363</v>
      </c>
      <c r="C64" s="40" t="s">
        <v>4</v>
      </c>
      <c r="D64" s="40">
        <v>15</v>
      </c>
      <c r="E64" s="40" t="s">
        <v>341</v>
      </c>
      <c r="F64" s="40" t="s">
        <v>728</v>
      </c>
      <c r="G64" s="40" t="s">
        <v>585</v>
      </c>
      <c r="H64" s="40" t="s">
        <v>729</v>
      </c>
      <c r="I64" s="40" t="s">
        <v>4</v>
      </c>
      <c r="K64" s="60"/>
      <c r="O64" s="85"/>
      <c r="Q64" s="41"/>
    </row>
    <row r="65" spans="1:17" ht="12.75" x14ac:dyDescent="0.2">
      <c r="A65" s="41" t="s">
        <v>364</v>
      </c>
      <c r="B65" s="41" t="s">
        <v>730</v>
      </c>
      <c r="C65" s="40" t="s">
        <v>4</v>
      </c>
      <c r="D65" s="40">
        <v>15</v>
      </c>
      <c r="E65" s="40" t="s">
        <v>341</v>
      </c>
      <c r="F65" s="40" t="s">
        <v>731</v>
      </c>
      <c r="G65" s="40" t="s">
        <v>592</v>
      </c>
      <c r="H65" s="40" t="s">
        <v>732</v>
      </c>
      <c r="I65" s="40" t="s">
        <v>4</v>
      </c>
      <c r="K65" s="60"/>
      <c r="O65" s="84"/>
      <c r="Q65" s="41"/>
    </row>
    <row r="66" spans="1:17" ht="12.75" x14ac:dyDescent="0.2">
      <c r="A66" s="41" t="s">
        <v>365</v>
      </c>
      <c r="B66" s="41" t="s">
        <v>365</v>
      </c>
      <c r="C66" s="40" t="s">
        <v>4</v>
      </c>
      <c r="D66" s="40">
        <v>17</v>
      </c>
      <c r="E66" s="40" t="s">
        <v>342</v>
      </c>
      <c r="F66" s="40" t="s">
        <v>733</v>
      </c>
      <c r="G66" s="40" t="s">
        <v>372</v>
      </c>
      <c r="H66" s="40" t="s">
        <v>734</v>
      </c>
      <c r="I66" s="40" t="s">
        <v>4</v>
      </c>
      <c r="K66" s="60"/>
      <c r="O66" s="85"/>
      <c r="Q66" s="41"/>
    </row>
    <row r="67" spans="1:17" x14ac:dyDescent="0.2">
      <c r="A67" s="41" t="s">
        <v>366</v>
      </c>
      <c r="B67" s="41" t="s">
        <v>366</v>
      </c>
      <c r="C67" s="40" t="s">
        <v>4</v>
      </c>
      <c r="D67" s="40">
        <v>17</v>
      </c>
      <c r="E67" s="40" t="s">
        <v>342</v>
      </c>
      <c r="F67" s="40" t="s">
        <v>735</v>
      </c>
      <c r="G67" s="40" t="s">
        <v>387</v>
      </c>
      <c r="H67" s="40" t="s">
        <v>736</v>
      </c>
      <c r="I67" s="40" t="s">
        <v>4</v>
      </c>
      <c r="K67" s="60"/>
      <c r="Q67" s="41"/>
    </row>
    <row r="68" spans="1:17" x14ac:dyDescent="0.2">
      <c r="A68" s="41" t="s">
        <v>367</v>
      </c>
      <c r="B68" s="41" t="s">
        <v>367</v>
      </c>
      <c r="C68" s="40" t="s">
        <v>4</v>
      </c>
      <c r="D68" s="40">
        <v>17</v>
      </c>
      <c r="E68" s="40" t="s">
        <v>342</v>
      </c>
      <c r="F68" s="40" t="s">
        <v>737</v>
      </c>
      <c r="G68" s="40" t="s">
        <v>420</v>
      </c>
      <c r="H68" s="40" t="s">
        <v>738</v>
      </c>
      <c r="I68" s="40" t="s">
        <v>4</v>
      </c>
    </row>
    <row r="69" spans="1:17" x14ac:dyDescent="0.2">
      <c r="A69" s="41" t="s">
        <v>368</v>
      </c>
      <c r="B69" s="41" t="s">
        <v>368</v>
      </c>
      <c r="C69" s="40" t="s">
        <v>4</v>
      </c>
      <c r="D69" s="40">
        <v>17</v>
      </c>
      <c r="E69" s="40" t="s">
        <v>342</v>
      </c>
      <c r="F69" s="40" t="s">
        <v>739</v>
      </c>
      <c r="G69" s="40" t="s">
        <v>451</v>
      </c>
      <c r="H69" s="40" t="s">
        <v>740</v>
      </c>
      <c r="I69" s="40" t="s">
        <v>4</v>
      </c>
    </row>
    <row r="70" spans="1:17" x14ac:dyDescent="0.2">
      <c r="A70" s="41" t="s">
        <v>369</v>
      </c>
      <c r="B70" s="41" t="s">
        <v>369</v>
      </c>
      <c r="C70" s="40" t="s">
        <v>4</v>
      </c>
      <c r="D70" s="40">
        <v>17</v>
      </c>
      <c r="E70" s="40" t="s">
        <v>342</v>
      </c>
      <c r="F70" s="40" t="s">
        <v>741</v>
      </c>
      <c r="G70" s="40" t="s">
        <v>482</v>
      </c>
      <c r="H70" s="40" t="s">
        <v>742</v>
      </c>
      <c r="I70" s="40" t="s">
        <v>4</v>
      </c>
    </row>
    <row r="71" spans="1:17" x14ac:dyDescent="0.2">
      <c r="D71" s="40">
        <v>17</v>
      </c>
      <c r="E71" s="40" t="s">
        <v>342</v>
      </c>
      <c r="F71" s="40" t="s">
        <v>743</v>
      </c>
      <c r="G71" s="40" t="s">
        <v>436</v>
      </c>
      <c r="H71" s="40" t="s">
        <v>744</v>
      </c>
      <c r="I71" s="40" t="s">
        <v>4</v>
      </c>
    </row>
    <row r="72" spans="1:17" x14ac:dyDescent="0.2">
      <c r="D72" s="40">
        <v>17</v>
      </c>
      <c r="E72" s="40" t="s">
        <v>342</v>
      </c>
      <c r="F72" s="40" t="s">
        <v>745</v>
      </c>
      <c r="G72" s="40" t="s">
        <v>527</v>
      </c>
      <c r="H72" s="40" t="s">
        <v>746</v>
      </c>
      <c r="I72" s="40" t="s">
        <v>4</v>
      </c>
    </row>
    <row r="73" spans="1:17" x14ac:dyDescent="0.2">
      <c r="D73" s="40">
        <v>18</v>
      </c>
      <c r="E73" s="40" t="s">
        <v>343</v>
      </c>
      <c r="F73" s="40" t="s">
        <v>747</v>
      </c>
      <c r="G73" s="40" t="s">
        <v>372</v>
      </c>
      <c r="H73" s="40" t="s">
        <v>748</v>
      </c>
      <c r="I73" s="40" t="s">
        <v>4</v>
      </c>
    </row>
    <row r="74" spans="1:17" x14ac:dyDescent="0.2">
      <c r="D74" s="40">
        <v>18</v>
      </c>
      <c r="E74" s="40" t="s">
        <v>343</v>
      </c>
      <c r="F74" s="40" t="s">
        <v>749</v>
      </c>
      <c r="G74" s="40" t="s">
        <v>388</v>
      </c>
      <c r="H74" s="40" t="s">
        <v>750</v>
      </c>
      <c r="I74" s="40" t="s">
        <v>4</v>
      </c>
    </row>
    <row r="75" spans="1:17" x14ac:dyDescent="0.2">
      <c r="D75" s="40">
        <v>18</v>
      </c>
      <c r="E75" s="40" t="s">
        <v>343</v>
      </c>
      <c r="F75" s="40" t="s">
        <v>751</v>
      </c>
      <c r="G75" s="40" t="s">
        <v>421</v>
      </c>
      <c r="H75" s="40" t="s">
        <v>752</v>
      </c>
      <c r="I75" s="40" t="s">
        <v>4</v>
      </c>
    </row>
    <row r="76" spans="1:17" x14ac:dyDescent="0.2">
      <c r="D76" s="40">
        <v>18</v>
      </c>
      <c r="E76" s="40" t="s">
        <v>343</v>
      </c>
      <c r="F76" s="40" t="s">
        <v>753</v>
      </c>
      <c r="G76" s="40" t="s">
        <v>452</v>
      </c>
      <c r="H76" s="40" t="s">
        <v>754</v>
      </c>
      <c r="I76" s="40" t="s">
        <v>4</v>
      </c>
    </row>
    <row r="77" spans="1:17" x14ac:dyDescent="0.2">
      <c r="D77" s="40">
        <v>18</v>
      </c>
      <c r="E77" s="40" t="s">
        <v>343</v>
      </c>
      <c r="F77" s="40" t="s">
        <v>755</v>
      </c>
      <c r="G77" s="40" t="s">
        <v>483</v>
      </c>
      <c r="H77" s="40" t="s">
        <v>756</v>
      </c>
      <c r="I77" s="40" t="s">
        <v>4</v>
      </c>
    </row>
    <row r="78" spans="1:17" x14ac:dyDescent="0.2">
      <c r="D78" s="40">
        <v>19</v>
      </c>
      <c r="E78" s="40" t="s">
        <v>344</v>
      </c>
      <c r="F78" s="40" t="s">
        <v>757</v>
      </c>
      <c r="G78" s="40" t="s">
        <v>372</v>
      </c>
      <c r="H78" s="40" t="s">
        <v>758</v>
      </c>
      <c r="I78" s="40" t="s">
        <v>4</v>
      </c>
    </row>
    <row r="79" spans="1:17" x14ac:dyDescent="0.2">
      <c r="D79" s="40">
        <v>19</v>
      </c>
      <c r="E79" s="40" t="s">
        <v>344</v>
      </c>
      <c r="F79" s="40" t="s">
        <v>759</v>
      </c>
      <c r="G79" s="40" t="s">
        <v>389</v>
      </c>
      <c r="H79" s="40" t="s">
        <v>760</v>
      </c>
      <c r="I79" s="40" t="s">
        <v>4</v>
      </c>
    </row>
    <row r="80" spans="1:17" x14ac:dyDescent="0.2">
      <c r="D80" s="40">
        <v>19</v>
      </c>
      <c r="E80" s="40" t="s">
        <v>344</v>
      </c>
      <c r="F80" s="40" t="s">
        <v>761</v>
      </c>
      <c r="G80" s="40" t="s">
        <v>422</v>
      </c>
      <c r="H80" s="40" t="s">
        <v>762</v>
      </c>
      <c r="I80" s="40" t="s">
        <v>4</v>
      </c>
    </row>
    <row r="81" spans="4:9" x14ac:dyDescent="0.2">
      <c r="D81" s="40">
        <v>19</v>
      </c>
      <c r="E81" s="40" t="s">
        <v>344</v>
      </c>
      <c r="F81" s="40" t="s">
        <v>763</v>
      </c>
      <c r="G81" s="40" t="s">
        <v>453</v>
      </c>
      <c r="H81" s="40" t="s">
        <v>764</v>
      </c>
      <c r="I81" s="40" t="s">
        <v>4</v>
      </c>
    </row>
    <row r="82" spans="4:9" x14ac:dyDescent="0.2">
      <c r="D82" s="40">
        <v>19</v>
      </c>
      <c r="E82" s="40" t="s">
        <v>344</v>
      </c>
      <c r="F82" s="40" t="s">
        <v>765</v>
      </c>
      <c r="G82" s="40" t="s">
        <v>484</v>
      </c>
      <c r="H82" s="40" t="s">
        <v>766</v>
      </c>
      <c r="I82" s="40" t="s">
        <v>4</v>
      </c>
    </row>
    <row r="83" spans="4:9" x14ac:dyDescent="0.2">
      <c r="D83" s="40">
        <v>19</v>
      </c>
      <c r="E83" s="40" t="s">
        <v>344</v>
      </c>
      <c r="F83" s="40" t="s">
        <v>767</v>
      </c>
      <c r="G83" s="40" t="s">
        <v>436</v>
      </c>
      <c r="H83" s="40" t="s">
        <v>768</v>
      </c>
      <c r="I83" s="40" t="s">
        <v>4</v>
      </c>
    </row>
    <row r="84" spans="4:9" x14ac:dyDescent="0.2">
      <c r="D84" s="40">
        <v>19</v>
      </c>
      <c r="E84" s="40" t="s">
        <v>344</v>
      </c>
      <c r="F84" s="40" t="s">
        <v>769</v>
      </c>
      <c r="G84" s="40" t="s">
        <v>528</v>
      </c>
      <c r="H84" s="40" t="s">
        <v>770</v>
      </c>
      <c r="I84" s="40" t="s">
        <v>4</v>
      </c>
    </row>
    <row r="85" spans="4:9" x14ac:dyDescent="0.2">
      <c r="D85" s="40">
        <v>19</v>
      </c>
      <c r="E85" s="40" t="s">
        <v>344</v>
      </c>
      <c r="F85" s="40" t="s">
        <v>771</v>
      </c>
      <c r="G85" s="40" t="s">
        <v>544</v>
      </c>
      <c r="H85" s="40" t="s">
        <v>772</v>
      </c>
      <c r="I85" s="40" t="s">
        <v>4</v>
      </c>
    </row>
    <row r="86" spans="4:9" x14ac:dyDescent="0.2">
      <c r="D86" s="40">
        <v>20</v>
      </c>
      <c r="E86" s="40" t="s">
        <v>345</v>
      </c>
      <c r="F86" s="40" t="s">
        <v>773</v>
      </c>
      <c r="G86" s="40" t="s">
        <v>372</v>
      </c>
      <c r="H86" s="40" t="s">
        <v>774</v>
      </c>
      <c r="I86" s="40" t="s">
        <v>4</v>
      </c>
    </row>
    <row r="87" spans="4:9" x14ac:dyDescent="0.2">
      <c r="D87" s="40">
        <v>20</v>
      </c>
      <c r="E87" s="40" t="s">
        <v>345</v>
      </c>
      <c r="F87" s="40" t="s">
        <v>775</v>
      </c>
      <c r="G87" s="40" t="s">
        <v>390</v>
      </c>
      <c r="H87" s="40" t="s">
        <v>776</v>
      </c>
      <c r="I87" s="40" t="s">
        <v>4</v>
      </c>
    </row>
    <row r="88" spans="4:9" x14ac:dyDescent="0.2">
      <c r="D88" s="40">
        <v>20</v>
      </c>
      <c r="E88" s="40" t="s">
        <v>345</v>
      </c>
      <c r="F88" s="40" t="s">
        <v>777</v>
      </c>
      <c r="G88" s="40" t="s">
        <v>423</v>
      </c>
      <c r="H88" s="40" t="s">
        <v>778</v>
      </c>
      <c r="I88" s="40" t="s">
        <v>4</v>
      </c>
    </row>
    <row r="89" spans="4:9" x14ac:dyDescent="0.2">
      <c r="D89" s="40">
        <v>20</v>
      </c>
      <c r="E89" s="40" t="s">
        <v>345</v>
      </c>
      <c r="F89" s="40" t="s">
        <v>779</v>
      </c>
      <c r="G89" s="40" t="s">
        <v>454</v>
      </c>
      <c r="H89" s="40" t="s">
        <v>780</v>
      </c>
      <c r="I89" s="40" t="s">
        <v>4</v>
      </c>
    </row>
    <row r="90" spans="4:9" x14ac:dyDescent="0.2">
      <c r="D90" s="40">
        <v>20</v>
      </c>
      <c r="E90" s="40" t="s">
        <v>345</v>
      </c>
      <c r="F90" s="40" t="s">
        <v>781</v>
      </c>
      <c r="G90" s="40" t="s">
        <v>485</v>
      </c>
      <c r="H90" s="40" t="s">
        <v>782</v>
      </c>
      <c r="I90" s="40" t="s">
        <v>4</v>
      </c>
    </row>
    <row r="91" spans="4:9" x14ac:dyDescent="0.2">
      <c r="D91" s="40">
        <v>20</v>
      </c>
      <c r="E91" s="40" t="s">
        <v>345</v>
      </c>
      <c r="F91" s="40" t="s">
        <v>783</v>
      </c>
      <c r="G91" s="40" t="s">
        <v>507</v>
      </c>
      <c r="H91" s="40" t="s">
        <v>784</v>
      </c>
      <c r="I91" s="40" t="s">
        <v>4</v>
      </c>
    </row>
    <row r="92" spans="4:9" x14ac:dyDescent="0.2">
      <c r="D92" s="40">
        <v>23</v>
      </c>
      <c r="E92" s="40" t="s">
        <v>346</v>
      </c>
      <c r="F92" s="40" t="s">
        <v>785</v>
      </c>
      <c r="G92" s="40" t="s">
        <v>372</v>
      </c>
      <c r="H92" s="40" t="s">
        <v>786</v>
      </c>
      <c r="I92" s="40" t="s">
        <v>4</v>
      </c>
    </row>
    <row r="93" spans="4:9" x14ac:dyDescent="0.2">
      <c r="D93" s="40">
        <v>23</v>
      </c>
      <c r="E93" s="40" t="s">
        <v>346</v>
      </c>
      <c r="F93" s="40" t="s">
        <v>787</v>
      </c>
      <c r="G93" s="40" t="s">
        <v>391</v>
      </c>
      <c r="H93" s="40" t="s">
        <v>788</v>
      </c>
      <c r="I93" s="40" t="s">
        <v>4</v>
      </c>
    </row>
    <row r="94" spans="4:9" x14ac:dyDescent="0.2">
      <c r="D94" s="40">
        <v>23</v>
      </c>
      <c r="E94" s="40" t="s">
        <v>346</v>
      </c>
      <c r="F94" s="40" t="s">
        <v>789</v>
      </c>
      <c r="G94" s="40" t="s">
        <v>424</v>
      </c>
      <c r="H94" s="40" t="s">
        <v>790</v>
      </c>
      <c r="I94" s="40" t="s">
        <v>4</v>
      </c>
    </row>
    <row r="95" spans="4:9" x14ac:dyDescent="0.2">
      <c r="D95" s="40">
        <v>23</v>
      </c>
      <c r="E95" s="40" t="s">
        <v>346</v>
      </c>
      <c r="F95" s="40" t="s">
        <v>791</v>
      </c>
      <c r="G95" s="40" t="s">
        <v>455</v>
      </c>
      <c r="H95" s="40" t="s">
        <v>792</v>
      </c>
      <c r="I95" s="40" t="s">
        <v>4</v>
      </c>
    </row>
    <row r="96" spans="4:9" x14ac:dyDescent="0.2">
      <c r="D96" s="40">
        <v>23</v>
      </c>
      <c r="E96" s="40" t="s">
        <v>346</v>
      </c>
      <c r="F96" s="40" t="s">
        <v>793</v>
      </c>
      <c r="G96" s="40" t="s">
        <v>486</v>
      </c>
      <c r="H96" s="40" t="s">
        <v>794</v>
      </c>
      <c r="I96" s="40" t="s">
        <v>4</v>
      </c>
    </row>
    <row r="97" spans="4:9" x14ac:dyDescent="0.2">
      <c r="D97" s="40">
        <v>23</v>
      </c>
      <c r="E97" s="40" t="s">
        <v>346</v>
      </c>
      <c r="F97" s="40" t="s">
        <v>795</v>
      </c>
      <c r="G97" s="40" t="s">
        <v>508</v>
      </c>
      <c r="H97" s="40" t="s">
        <v>796</v>
      </c>
      <c r="I97" s="40" t="s">
        <v>4</v>
      </c>
    </row>
    <row r="98" spans="4:9" x14ac:dyDescent="0.2">
      <c r="D98" s="40">
        <v>23</v>
      </c>
      <c r="E98" s="40" t="s">
        <v>346</v>
      </c>
      <c r="F98" s="40" t="s">
        <v>797</v>
      </c>
      <c r="G98" s="40" t="s">
        <v>529</v>
      </c>
      <c r="H98" s="40" t="s">
        <v>798</v>
      </c>
      <c r="I98" s="40" t="s">
        <v>4</v>
      </c>
    </row>
    <row r="99" spans="4:9" x14ac:dyDescent="0.2">
      <c r="D99" s="40">
        <v>23</v>
      </c>
      <c r="E99" s="40" t="s">
        <v>346</v>
      </c>
      <c r="F99" s="40" t="s">
        <v>799</v>
      </c>
      <c r="G99" s="40" t="s">
        <v>545</v>
      </c>
      <c r="H99" s="40" t="s">
        <v>800</v>
      </c>
      <c r="I99" s="40" t="s">
        <v>4</v>
      </c>
    </row>
    <row r="100" spans="4:9" x14ac:dyDescent="0.2">
      <c r="D100" s="40">
        <v>23</v>
      </c>
      <c r="E100" s="40" t="s">
        <v>346</v>
      </c>
      <c r="F100" s="40" t="s">
        <v>801</v>
      </c>
      <c r="G100" s="40" t="s">
        <v>558</v>
      </c>
      <c r="H100" s="40" t="s">
        <v>802</v>
      </c>
      <c r="I100" s="40" t="s">
        <v>4</v>
      </c>
    </row>
    <row r="101" spans="4:9" x14ac:dyDescent="0.2">
      <c r="D101" s="40">
        <v>25</v>
      </c>
      <c r="E101" s="40" t="s">
        <v>347</v>
      </c>
      <c r="F101" s="40" t="s">
        <v>803</v>
      </c>
      <c r="G101" s="40" t="s">
        <v>372</v>
      </c>
      <c r="H101" s="40" t="s">
        <v>804</v>
      </c>
      <c r="I101" s="40" t="s">
        <v>4</v>
      </c>
    </row>
    <row r="102" spans="4:9" x14ac:dyDescent="0.2">
      <c r="D102" s="40">
        <v>25</v>
      </c>
      <c r="E102" s="40" t="s">
        <v>347</v>
      </c>
      <c r="F102" s="40" t="s">
        <v>805</v>
      </c>
      <c r="G102" s="40" t="s">
        <v>392</v>
      </c>
      <c r="H102" s="40" t="s">
        <v>806</v>
      </c>
      <c r="I102" s="40" t="s">
        <v>4</v>
      </c>
    </row>
    <row r="103" spans="4:9" x14ac:dyDescent="0.2">
      <c r="D103" s="40">
        <v>25</v>
      </c>
      <c r="E103" s="40" t="s">
        <v>347</v>
      </c>
      <c r="F103" s="40" t="s">
        <v>807</v>
      </c>
      <c r="G103" s="40" t="s">
        <v>425</v>
      </c>
      <c r="H103" s="40" t="s">
        <v>808</v>
      </c>
      <c r="I103" s="40" t="s">
        <v>4</v>
      </c>
    </row>
    <row r="104" spans="4:9" x14ac:dyDescent="0.2">
      <c r="D104" s="40">
        <v>25</v>
      </c>
      <c r="E104" s="40" t="s">
        <v>347</v>
      </c>
      <c r="F104" s="40" t="s">
        <v>809</v>
      </c>
      <c r="G104" s="40" t="s">
        <v>456</v>
      </c>
      <c r="H104" s="40" t="s">
        <v>810</v>
      </c>
      <c r="I104" s="40" t="s">
        <v>4</v>
      </c>
    </row>
    <row r="105" spans="4:9" x14ac:dyDescent="0.2">
      <c r="D105" s="40">
        <v>25</v>
      </c>
      <c r="E105" s="40" t="s">
        <v>347</v>
      </c>
      <c r="F105" s="40" t="s">
        <v>811</v>
      </c>
      <c r="G105" s="40" t="s">
        <v>487</v>
      </c>
      <c r="H105" s="40" t="s">
        <v>812</v>
      </c>
      <c r="I105" s="40" t="s">
        <v>4</v>
      </c>
    </row>
    <row r="106" spans="4:9" x14ac:dyDescent="0.2">
      <c r="D106" s="40">
        <v>25</v>
      </c>
      <c r="E106" s="40" t="s">
        <v>347</v>
      </c>
      <c r="F106" s="40" t="s">
        <v>813</v>
      </c>
      <c r="G106" s="40" t="s">
        <v>509</v>
      </c>
      <c r="H106" s="40" t="s">
        <v>814</v>
      </c>
      <c r="I106" s="40" t="s">
        <v>4</v>
      </c>
    </row>
    <row r="107" spans="4:9" x14ac:dyDescent="0.2">
      <c r="D107" s="40">
        <v>25</v>
      </c>
      <c r="E107" s="40" t="s">
        <v>347</v>
      </c>
      <c r="F107" s="40" t="s">
        <v>815</v>
      </c>
      <c r="G107" s="40" t="s">
        <v>530</v>
      </c>
      <c r="H107" s="40" t="s">
        <v>816</v>
      </c>
      <c r="I107" s="40" t="s">
        <v>4</v>
      </c>
    </row>
    <row r="108" spans="4:9" x14ac:dyDescent="0.2">
      <c r="D108" s="40">
        <v>25</v>
      </c>
      <c r="E108" s="40" t="s">
        <v>347</v>
      </c>
      <c r="F108" s="40" t="s">
        <v>817</v>
      </c>
      <c r="G108" s="40" t="s">
        <v>546</v>
      </c>
      <c r="H108" s="40" t="s">
        <v>818</v>
      </c>
      <c r="I108" s="40" t="s">
        <v>4</v>
      </c>
    </row>
    <row r="109" spans="4:9" x14ac:dyDescent="0.2">
      <c r="D109" s="40">
        <v>25</v>
      </c>
      <c r="E109" s="40" t="s">
        <v>347</v>
      </c>
      <c r="F109" s="40" t="s">
        <v>819</v>
      </c>
      <c r="G109" s="40" t="s">
        <v>559</v>
      </c>
      <c r="H109" s="40" t="s">
        <v>820</v>
      </c>
      <c r="I109" s="40" t="s">
        <v>4</v>
      </c>
    </row>
    <row r="110" spans="4:9" x14ac:dyDescent="0.2">
      <c r="D110" s="40">
        <v>25</v>
      </c>
      <c r="E110" s="40" t="s">
        <v>347</v>
      </c>
      <c r="F110" s="40" t="s">
        <v>821</v>
      </c>
      <c r="G110" s="40" t="s">
        <v>569</v>
      </c>
      <c r="H110" s="40" t="s">
        <v>822</v>
      </c>
      <c r="I110" s="40" t="s">
        <v>4</v>
      </c>
    </row>
    <row r="111" spans="4:9" x14ac:dyDescent="0.2">
      <c r="D111" s="40">
        <v>25</v>
      </c>
      <c r="E111" s="40" t="s">
        <v>347</v>
      </c>
      <c r="F111" s="40" t="s">
        <v>823</v>
      </c>
      <c r="G111" s="40" t="s">
        <v>578</v>
      </c>
      <c r="H111" s="40" t="s">
        <v>824</v>
      </c>
      <c r="I111" s="40" t="s">
        <v>4</v>
      </c>
    </row>
    <row r="112" spans="4:9" x14ac:dyDescent="0.2">
      <c r="D112" s="40">
        <v>25</v>
      </c>
      <c r="E112" s="40" t="s">
        <v>347</v>
      </c>
      <c r="F112" s="40" t="s">
        <v>825</v>
      </c>
      <c r="G112" s="40" t="s">
        <v>586</v>
      </c>
      <c r="H112" s="40" t="s">
        <v>826</v>
      </c>
      <c r="I112" s="40" t="s">
        <v>4</v>
      </c>
    </row>
    <row r="113" spans="4:9" x14ac:dyDescent="0.2">
      <c r="D113" s="40">
        <v>25</v>
      </c>
      <c r="E113" s="40" t="s">
        <v>347</v>
      </c>
      <c r="F113" s="40" t="s">
        <v>827</v>
      </c>
      <c r="G113" s="40" t="s">
        <v>593</v>
      </c>
      <c r="H113" s="40" t="s">
        <v>828</v>
      </c>
      <c r="I113" s="40" t="s">
        <v>4</v>
      </c>
    </row>
    <row r="114" spans="4:9" x14ac:dyDescent="0.2">
      <c r="D114" s="40">
        <v>25</v>
      </c>
      <c r="E114" s="40" t="s">
        <v>347</v>
      </c>
      <c r="F114" s="40" t="s">
        <v>829</v>
      </c>
      <c r="G114" s="40" t="s">
        <v>599</v>
      </c>
      <c r="H114" s="40" t="s">
        <v>830</v>
      </c>
      <c r="I114" s="40" t="s">
        <v>4</v>
      </c>
    </row>
    <row r="115" spans="4:9" x14ac:dyDescent="0.2">
      <c r="D115" s="40">
        <v>27</v>
      </c>
      <c r="E115" s="40" t="s">
        <v>348</v>
      </c>
      <c r="F115" s="40" t="s">
        <v>831</v>
      </c>
      <c r="G115" s="40" t="s">
        <v>372</v>
      </c>
      <c r="H115" s="40" t="s">
        <v>832</v>
      </c>
      <c r="I115" s="40" t="s">
        <v>4</v>
      </c>
    </row>
    <row r="116" spans="4:9" x14ac:dyDescent="0.2">
      <c r="D116" s="40">
        <v>27</v>
      </c>
      <c r="E116" s="40" t="s">
        <v>348</v>
      </c>
      <c r="F116" s="40" t="s">
        <v>833</v>
      </c>
      <c r="G116" s="40" t="s">
        <v>393</v>
      </c>
      <c r="H116" s="40" t="s">
        <v>834</v>
      </c>
      <c r="I116" s="40" t="s">
        <v>4</v>
      </c>
    </row>
    <row r="117" spans="4:9" x14ac:dyDescent="0.2">
      <c r="D117" s="40">
        <v>27</v>
      </c>
      <c r="E117" s="40" t="s">
        <v>348</v>
      </c>
      <c r="F117" s="40" t="s">
        <v>835</v>
      </c>
      <c r="G117" s="40" t="s">
        <v>426</v>
      </c>
      <c r="H117" s="40" t="s">
        <v>836</v>
      </c>
      <c r="I117" s="40" t="s">
        <v>4</v>
      </c>
    </row>
    <row r="118" spans="4:9" x14ac:dyDescent="0.2">
      <c r="D118" s="40">
        <v>27</v>
      </c>
      <c r="E118" s="40" t="s">
        <v>348</v>
      </c>
      <c r="F118" s="40" t="s">
        <v>837</v>
      </c>
      <c r="G118" s="40" t="s">
        <v>457</v>
      </c>
      <c r="H118" s="40" t="s">
        <v>838</v>
      </c>
      <c r="I118" s="40" t="s">
        <v>4</v>
      </c>
    </row>
    <row r="119" spans="4:9" x14ac:dyDescent="0.2">
      <c r="D119" s="40">
        <v>27</v>
      </c>
      <c r="E119" s="40" t="s">
        <v>348</v>
      </c>
      <c r="F119" s="40" t="s">
        <v>839</v>
      </c>
      <c r="G119" s="40" t="s">
        <v>488</v>
      </c>
      <c r="H119" s="40" t="s">
        <v>840</v>
      </c>
      <c r="I119" s="40" t="s">
        <v>4</v>
      </c>
    </row>
    <row r="120" spans="4:9" x14ac:dyDescent="0.2">
      <c r="D120" s="40">
        <v>27</v>
      </c>
      <c r="E120" s="40" t="s">
        <v>348</v>
      </c>
      <c r="F120" s="40" t="s">
        <v>841</v>
      </c>
      <c r="G120" s="40" t="s">
        <v>510</v>
      </c>
      <c r="H120" s="40" t="s">
        <v>842</v>
      </c>
      <c r="I120" s="40" t="s">
        <v>4</v>
      </c>
    </row>
    <row r="121" spans="4:9" x14ac:dyDescent="0.2">
      <c r="D121" s="40">
        <v>41</v>
      </c>
      <c r="E121" s="40" t="s">
        <v>349</v>
      </c>
      <c r="F121" s="40" t="s">
        <v>843</v>
      </c>
      <c r="G121" s="40" t="s">
        <v>372</v>
      </c>
      <c r="H121" s="40" t="s">
        <v>844</v>
      </c>
      <c r="I121" s="40" t="s">
        <v>4</v>
      </c>
    </row>
    <row r="122" spans="4:9" x14ac:dyDescent="0.2">
      <c r="D122" s="40">
        <v>41</v>
      </c>
      <c r="E122" s="40" t="s">
        <v>349</v>
      </c>
      <c r="F122" s="40" t="s">
        <v>845</v>
      </c>
      <c r="G122" s="40" t="s">
        <v>394</v>
      </c>
      <c r="H122" s="40" t="s">
        <v>846</v>
      </c>
      <c r="I122" s="40" t="s">
        <v>4</v>
      </c>
    </row>
    <row r="123" spans="4:9" x14ac:dyDescent="0.2">
      <c r="D123" s="40">
        <v>41</v>
      </c>
      <c r="E123" s="40" t="s">
        <v>349</v>
      </c>
      <c r="F123" s="40" t="s">
        <v>847</v>
      </c>
      <c r="G123" s="40" t="s">
        <v>427</v>
      </c>
      <c r="H123" s="40" t="s">
        <v>848</v>
      </c>
      <c r="I123" s="40" t="s">
        <v>4</v>
      </c>
    </row>
    <row r="124" spans="4:9" x14ac:dyDescent="0.2">
      <c r="D124" s="40">
        <v>41</v>
      </c>
      <c r="E124" s="40" t="s">
        <v>349</v>
      </c>
      <c r="F124" s="40" t="s">
        <v>849</v>
      </c>
      <c r="G124" s="40" t="s">
        <v>458</v>
      </c>
      <c r="H124" s="40" t="s">
        <v>850</v>
      </c>
      <c r="I124" s="40" t="s">
        <v>4</v>
      </c>
    </row>
    <row r="125" spans="4:9" x14ac:dyDescent="0.2">
      <c r="D125" s="40">
        <v>41</v>
      </c>
      <c r="E125" s="40" t="s">
        <v>349</v>
      </c>
      <c r="F125" s="40" t="s">
        <v>851</v>
      </c>
      <c r="G125" s="40" t="s">
        <v>489</v>
      </c>
      <c r="H125" s="40" t="s">
        <v>852</v>
      </c>
      <c r="I125" s="40" t="s">
        <v>4</v>
      </c>
    </row>
    <row r="126" spans="4:9" x14ac:dyDescent="0.2">
      <c r="D126" s="40">
        <v>41</v>
      </c>
      <c r="E126" s="40" t="s">
        <v>349</v>
      </c>
      <c r="F126" s="40" t="s">
        <v>853</v>
      </c>
      <c r="G126" s="40" t="s">
        <v>511</v>
      </c>
      <c r="H126" s="40" t="s">
        <v>854</v>
      </c>
      <c r="I126" s="40" t="s">
        <v>4</v>
      </c>
    </row>
    <row r="127" spans="4:9" x14ac:dyDescent="0.2">
      <c r="D127" s="40">
        <v>44</v>
      </c>
      <c r="E127" s="40" t="s">
        <v>350</v>
      </c>
      <c r="F127" s="40" t="s">
        <v>855</v>
      </c>
      <c r="G127" s="40" t="s">
        <v>372</v>
      </c>
      <c r="H127" s="40" t="s">
        <v>856</v>
      </c>
      <c r="I127" s="40" t="s">
        <v>4</v>
      </c>
    </row>
    <row r="128" spans="4:9" x14ac:dyDescent="0.2">
      <c r="D128" s="40">
        <v>44</v>
      </c>
      <c r="E128" s="40" t="s">
        <v>350</v>
      </c>
      <c r="F128" s="40" t="s">
        <v>857</v>
      </c>
      <c r="G128" s="40" t="s">
        <v>395</v>
      </c>
      <c r="H128" s="40" t="s">
        <v>858</v>
      </c>
      <c r="I128" s="40" t="s">
        <v>4</v>
      </c>
    </row>
    <row r="129" spans="4:9" x14ac:dyDescent="0.2">
      <c r="D129" s="40">
        <v>44</v>
      </c>
      <c r="E129" s="40" t="s">
        <v>350</v>
      </c>
      <c r="F129" s="40" t="s">
        <v>859</v>
      </c>
      <c r="G129" s="40" t="s">
        <v>428</v>
      </c>
      <c r="H129" s="40" t="s">
        <v>860</v>
      </c>
      <c r="I129" s="40" t="s">
        <v>4</v>
      </c>
    </row>
    <row r="130" spans="4:9" x14ac:dyDescent="0.2">
      <c r="D130" s="40">
        <v>44</v>
      </c>
      <c r="E130" s="40" t="s">
        <v>350</v>
      </c>
      <c r="F130" s="40" t="s">
        <v>861</v>
      </c>
      <c r="G130" s="40" t="s">
        <v>459</v>
      </c>
      <c r="H130" s="40" t="s">
        <v>862</v>
      </c>
      <c r="I130" s="40" t="s">
        <v>4</v>
      </c>
    </row>
    <row r="131" spans="4:9" x14ac:dyDescent="0.2">
      <c r="D131" s="40">
        <v>44</v>
      </c>
      <c r="E131" s="40" t="s">
        <v>350</v>
      </c>
      <c r="F131" s="40" t="s">
        <v>863</v>
      </c>
      <c r="G131" s="40" t="s">
        <v>490</v>
      </c>
      <c r="H131" s="40" t="s">
        <v>864</v>
      </c>
      <c r="I131" s="40" t="s">
        <v>4</v>
      </c>
    </row>
    <row r="132" spans="4:9" x14ac:dyDescent="0.2">
      <c r="D132" s="40">
        <v>44</v>
      </c>
      <c r="E132" s="40" t="s">
        <v>350</v>
      </c>
      <c r="F132" s="40" t="s">
        <v>865</v>
      </c>
      <c r="G132" s="40" t="s">
        <v>512</v>
      </c>
      <c r="H132" s="40" t="s">
        <v>866</v>
      </c>
      <c r="I132" s="40" t="s">
        <v>4</v>
      </c>
    </row>
    <row r="133" spans="4:9" x14ac:dyDescent="0.2">
      <c r="D133" s="40">
        <v>47</v>
      </c>
      <c r="E133" s="40" t="s">
        <v>351</v>
      </c>
      <c r="F133" s="40" t="s">
        <v>867</v>
      </c>
      <c r="G133" s="40" t="s">
        <v>372</v>
      </c>
      <c r="H133" s="40" t="s">
        <v>868</v>
      </c>
      <c r="I133" s="40" t="s">
        <v>4</v>
      </c>
    </row>
    <row r="134" spans="4:9" x14ac:dyDescent="0.2">
      <c r="D134" s="40">
        <v>47</v>
      </c>
      <c r="E134" s="40" t="s">
        <v>351</v>
      </c>
      <c r="F134" s="40" t="s">
        <v>869</v>
      </c>
      <c r="G134" s="40" t="s">
        <v>396</v>
      </c>
      <c r="H134" s="40" t="s">
        <v>870</v>
      </c>
      <c r="I134" s="40" t="s">
        <v>4</v>
      </c>
    </row>
    <row r="135" spans="4:9" x14ac:dyDescent="0.2">
      <c r="D135" s="40">
        <v>47</v>
      </c>
      <c r="E135" s="40" t="s">
        <v>351</v>
      </c>
      <c r="F135" s="40" t="s">
        <v>871</v>
      </c>
      <c r="G135" s="40" t="s">
        <v>429</v>
      </c>
      <c r="H135" s="40" t="s">
        <v>872</v>
      </c>
      <c r="I135" s="40" t="s">
        <v>4</v>
      </c>
    </row>
    <row r="136" spans="4:9" x14ac:dyDescent="0.2">
      <c r="D136" s="40">
        <v>47</v>
      </c>
      <c r="E136" s="40" t="s">
        <v>351</v>
      </c>
      <c r="F136" s="40" t="s">
        <v>873</v>
      </c>
      <c r="G136" s="40" t="s">
        <v>460</v>
      </c>
      <c r="H136" s="40" t="s">
        <v>874</v>
      </c>
      <c r="I136" s="40" t="s">
        <v>4</v>
      </c>
    </row>
    <row r="137" spans="4:9" x14ac:dyDescent="0.2">
      <c r="D137" s="40">
        <v>47</v>
      </c>
      <c r="E137" s="40" t="s">
        <v>351</v>
      </c>
      <c r="F137" s="40" t="s">
        <v>875</v>
      </c>
      <c r="G137" s="40" t="s">
        <v>491</v>
      </c>
      <c r="H137" s="40" t="s">
        <v>876</v>
      </c>
      <c r="I137" s="40" t="s">
        <v>4</v>
      </c>
    </row>
    <row r="138" spans="4:9" x14ac:dyDescent="0.2">
      <c r="D138" s="40">
        <v>47</v>
      </c>
      <c r="E138" s="40" t="s">
        <v>351</v>
      </c>
      <c r="F138" s="40" t="s">
        <v>877</v>
      </c>
      <c r="G138" s="40" t="s">
        <v>513</v>
      </c>
      <c r="H138" s="40" t="s">
        <v>878</v>
      </c>
      <c r="I138" s="40" t="s">
        <v>4</v>
      </c>
    </row>
    <row r="139" spans="4:9" x14ac:dyDescent="0.2">
      <c r="D139" s="40">
        <v>47</v>
      </c>
      <c r="E139" s="40" t="s">
        <v>351</v>
      </c>
      <c r="F139" s="40" t="s">
        <v>879</v>
      </c>
      <c r="G139" s="40" t="s">
        <v>531</v>
      </c>
      <c r="H139" s="40" t="s">
        <v>880</v>
      </c>
      <c r="I139" s="40" t="s">
        <v>4</v>
      </c>
    </row>
    <row r="140" spans="4:9" x14ac:dyDescent="0.2">
      <c r="D140" s="40">
        <v>47</v>
      </c>
      <c r="E140" s="40" t="s">
        <v>351</v>
      </c>
      <c r="F140" s="40" t="s">
        <v>881</v>
      </c>
      <c r="G140" s="40" t="s">
        <v>547</v>
      </c>
      <c r="H140" s="40" t="s">
        <v>882</v>
      </c>
      <c r="I140" s="40" t="s">
        <v>4</v>
      </c>
    </row>
    <row r="141" spans="4:9" x14ac:dyDescent="0.2">
      <c r="D141" s="40">
        <v>47</v>
      </c>
      <c r="E141" s="40" t="s">
        <v>351</v>
      </c>
      <c r="F141" s="40" t="s">
        <v>883</v>
      </c>
      <c r="G141" s="40" t="s">
        <v>560</v>
      </c>
      <c r="H141" s="40" t="s">
        <v>884</v>
      </c>
      <c r="I141" s="40" t="s">
        <v>4</v>
      </c>
    </row>
    <row r="142" spans="4:9" x14ac:dyDescent="0.2">
      <c r="D142" s="40">
        <v>50</v>
      </c>
      <c r="E142" s="40" t="s">
        <v>352</v>
      </c>
      <c r="F142" s="40" t="s">
        <v>885</v>
      </c>
      <c r="G142" s="40" t="s">
        <v>372</v>
      </c>
      <c r="H142" s="40" t="s">
        <v>886</v>
      </c>
      <c r="I142" s="40" t="s">
        <v>4</v>
      </c>
    </row>
    <row r="143" spans="4:9" x14ac:dyDescent="0.2">
      <c r="D143" s="40">
        <v>50</v>
      </c>
      <c r="E143" s="40" t="s">
        <v>352</v>
      </c>
      <c r="F143" s="40" t="s">
        <v>887</v>
      </c>
      <c r="G143" s="40" t="s">
        <v>397</v>
      </c>
      <c r="H143" s="40" t="s">
        <v>888</v>
      </c>
      <c r="I143" s="40" t="s">
        <v>4</v>
      </c>
    </row>
    <row r="144" spans="4:9" x14ac:dyDescent="0.2">
      <c r="D144" s="40">
        <v>50</v>
      </c>
      <c r="E144" s="40" t="s">
        <v>352</v>
      </c>
      <c r="F144" s="40" t="s">
        <v>889</v>
      </c>
      <c r="G144" s="40" t="s">
        <v>430</v>
      </c>
      <c r="H144" s="40" t="s">
        <v>890</v>
      </c>
      <c r="I144" s="40" t="s">
        <v>4</v>
      </c>
    </row>
    <row r="145" spans="4:9" x14ac:dyDescent="0.2">
      <c r="D145" s="40">
        <v>50</v>
      </c>
      <c r="E145" s="40" t="s">
        <v>352</v>
      </c>
      <c r="F145" s="40" t="s">
        <v>891</v>
      </c>
      <c r="G145" s="40" t="s">
        <v>461</v>
      </c>
      <c r="H145" s="40" t="s">
        <v>892</v>
      </c>
      <c r="I145" s="40" t="s">
        <v>4</v>
      </c>
    </row>
    <row r="146" spans="4:9" x14ac:dyDescent="0.2">
      <c r="D146" s="40">
        <v>50</v>
      </c>
      <c r="E146" s="40" t="s">
        <v>352</v>
      </c>
      <c r="F146" s="40" t="s">
        <v>893</v>
      </c>
      <c r="G146" s="40" t="s">
        <v>492</v>
      </c>
      <c r="H146" s="40" t="s">
        <v>894</v>
      </c>
      <c r="I146" s="40" t="s">
        <v>4</v>
      </c>
    </row>
    <row r="147" spans="4:9" x14ac:dyDescent="0.2">
      <c r="D147" s="40">
        <v>50</v>
      </c>
      <c r="E147" s="40" t="s">
        <v>352</v>
      </c>
      <c r="F147" s="40" t="s">
        <v>895</v>
      </c>
      <c r="G147" s="40" t="s">
        <v>514</v>
      </c>
      <c r="H147" s="40" t="s">
        <v>896</v>
      </c>
      <c r="I147" s="40" t="s">
        <v>4</v>
      </c>
    </row>
    <row r="148" spans="4:9" x14ac:dyDescent="0.2">
      <c r="D148" s="40">
        <v>52</v>
      </c>
      <c r="E148" s="40" t="s">
        <v>353</v>
      </c>
      <c r="F148" s="40" t="s">
        <v>897</v>
      </c>
      <c r="G148" s="40" t="s">
        <v>372</v>
      </c>
      <c r="H148" s="40" t="s">
        <v>898</v>
      </c>
      <c r="I148" s="40" t="s">
        <v>4</v>
      </c>
    </row>
    <row r="149" spans="4:9" x14ac:dyDescent="0.2">
      <c r="D149" s="40">
        <v>52</v>
      </c>
      <c r="E149" s="40" t="s">
        <v>353</v>
      </c>
      <c r="F149" s="40" t="s">
        <v>899</v>
      </c>
      <c r="G149" s="40" t="s">
        <v>398</v>
      </c>
      <c r="H149" s="40" t="s">
        <v>900</v>
      </c>
      <c r="I149" s="40" t="s">
        <v>4</v>
      </c>
    </row>
    <row r="150" spans="4:9" x14ac:dyDescent="0.2">
      <c r="D150" s="40">
        <v>52</v>
      </c>
      <c r="E150" s="40" t="s">
        <v>353</v>
      </c>
      <c r="F150" s="40" t="s">
        <v>901</v>
      </c>
      <c r="G150" s="40" t="s">
        <v>431</v>
      </c>
      <c r="H150" s="40" t="s">
        <v>902</v>
      </c>
      <c r="I150" s="40" t="s">
        <v>4</v>
      </c>
    </row>
    <row r="151" spans="4:9" x14ac:dyDescent="0.2">
      <c r="D151" s="40">
        <v>52</v>
      </c>
      <c r="E151" s="40" t="s">
        <v>353</v>
      </c>
      <c r="F151" s="40" t="s">
        <v>903</v>
      </c>
      <c r="G151" s="40" t="s">
        <v>462</v>
      </c>
      <c r="H151" s="40" t="s">
        <v>904</v>
      </c>
      <c r="I151" s="40" t="s">
        <v>4</v>
      </c>
    </row>
    <row r="152" spans="4:9" x14ac:dyDescent="0.2">
      <c r="D152" s="40">
        <v>52</v>
      </c>
      <c r="E152" s="40" t="s">
        <v>353</v>
      </c>
      <c r="F152" s="40" t="s">
        <v>905</v>
      </c>
      <c r="G152" s="40" t="s">
        <v>493</v>
      </c>
      <c r="H152" s="40" t="s">
        <v>906</v>
      </c>
      <c r="I152" s="40" t="s">
        <v>4</v>
      </c>
    </row>
    <row r="153" spans="4:9" x14ac:dyDescent="0.2">
      <c r="D153" s="40">
        <v>52</v>
      </c>
      <c r="E153" s="40" t="s">
        <v>353</v>
      </c>
      <c r="F153" s="40" t="s">
        <v>907</v>
      </c>
      <c r="G153" s="40" t="s">
        <v>515</v>
      </c>
      <c r="H153" s="40" t="s">
        <v>908</v>
      </c>
      <c r="I153" s="40" t="s">
        <v>4</v>
      </c>
    </row>
    <row r="154" spans="4:9" x14ac:dyDescent="0.2">
      <c r="D154" s="40">
        <v>52</v>
      </c>
      <c r="E154" s="40" t="s">
        <v>353</v>
      </c>
      <c r="F154" s="40" t="s">
        <v>909</v>
      </c>
      <c r="G154" s="40" t="s">
        <v>532</v>
      </c>
      <c r="H154" s="40" t="s">
        <v>910</v>
      </c>
      <c r="I154" s="40" t="s">
        <v>4</v>
      </c>
    </row>
    <row r="155" spans="4:9" x14ac:dyDescent="0.2">
      <c r="D155" s="40">
        <v>52</v>
      </c>
      <c r="E155" s="40" t="s">
        <v>353</v>
      </c>
      <c r="F155" s="40" t="s">
        <v>911</v>
      </c>
      <c r="G155" s="40" t="s">
        <v>548</v>
      </c>
      <c r="H155" s="40" t="s">
        <v>912</v>
      </c>
      <c r="I155" s="40" t="s">
        <v>4</v>
      </c>
    </row>
    <row r="156" spans="4:9" x14ac:dyDescent="0.2">
      <c r="D156" s="40">
        <v>52</v>
      </c>
      <c r="E156" s="40" t="s">
        <v>353</v>
      </c>
      <c r="F156" s="40" t="s">
        <v>913</v>
      </c>
      <c r="G156" s="40" t="s">
        <v>561</v>
      </c>
      <c r="H156" s="40" t="s">
        <v>914</v>
      </c>
      <c r="I156" s="40" t="s">
        <v>4</v>
      </c>
    </row>
    <row r="157" spans="4:9" x14ac:dyDescent="0.2">
      <c r="D157" s="40">
        <v>54</v>
      </c>
      <c r="E157" s="40" t="s">
        <v>354</v>
      </c>
      <c r="F157" s="40" t="s">
        <v>915</v>
      </c>
      <c r="G157" s="40" t="s">
        <v>372</v>
      </c>
      <c r="H157" s="40" t="s">
        <v>916</v>
      </c>
      <c r="I157" s="40" t="s">
        <v>4</v>
      </c>
    </row>
    <row r="158" spans="4:9" x14ac:dyDescent="0.2">
      <c r="D158" s="40">
        <v>54</v>
      </c>
      <c r="E158" s="40" t="s">
        <v>354</v>
      </c>
      <c r="F158" s="40" t="s">
        <v>917</v>
      </c>
      <c r="G158" s="40" t="s">
        <v>399</v>
      </c>
      <c r="H158" s="40" t="s">
        <v>918</v>
      </c>
      <c r="I158" s="40" t="s">
        <v>4</v>
      </c>
    </row>
    <row r="159" spans="4:9" x14ac:dyDescent="0.2">
      <c r="D159" s="40">
        <v>54</v>
      </c>
      <c r="E159" s="40" t="s">
        <v>354</v>
      </c>
      <c r="F159" s="40" t="s">
        <v>919</v>
      </c>
      <c r="G159" s="40" t="s">
        <v>432</v>
      </c>
      <c r="H159" s="40" t="s">
        <v>920</v>
      </c>
      <c r="I159" s="40" t="s">
        <v>4</v>
      </c>
    </row>
    <row r="160" spans="4:9" x14ac:dyDescent="0.2">
      <c r="D160" s="40">
        <v>54</v>
      </c>
      <c r="E160" s="40" t="s">
        <v>354</v>
      </c>
      <c r="F160" s="40" t="s">
        <v>921</v>
      </c>
      <c r="G160" s="40" t="s">
        <v>463</v>
      </c>
      <c r="H160" s="40" t="s">
        <v>922</v>
      </c>
      <c r="I160" s="40" t="s">
        <v>4</v>
      </c>
    </row>
    <row r="161" spans="4:9" x14ac:dyDescent="0.2">
      <c r="D161" s="40">
        <v>54</v>
      </c>
      <c r="E161" s="40" t="s">
        <v>354</v>
      </c>
      <c r="F161" s="40" t="s">
        <v>923</v>
      </c>
      <c r="G161" s="40" t="s">
        <v>494</v>
      </c>
      <c r="H161" s="40" t="s">
        <v>924</v>
      </c>
      <c r="I161" s="40" t="s">
        <v>4</v>
      </c>
    </row>
    <row r="162" spans="4:9" x14ac:dyDescent="0.2">
      <c r="D162" s="40">
        <v>54</v>
      </c>
      <c r="E162" s="40" t="s">
        <v>354</v>
      </c>
      <c r="F162" s="40" t="s">
        <v>925</v>
      </c>
      <c r="G162" s="40" t="s">
        <v>516</v>
      </c>
      <c r="H162" s="40" t="s">
        <v>926</v>
      </c>
      <c r="I162" s="40" t="s">
        <v>4</v>
      </c>
    </row>
    <row r="163" spans="4:9" x14ac:dyDescent="0.2">
      <c r="D163" s="40">
        <v>54</v>
      </c>
      <c r="E163" s="40" t="s">
        <v>354</v>
      </c>
      <c r="F163" s="40" t="s">
        <v>927</v>
      </c>
      <c r="G163" s="40" t="s">
        <v>533</v>
      </c>
      <c r="H163" s="40" t="s">
        <v>928</v>
      </c>
      <c r="I163" s="40" t="s">
        <v>4</v>
      </c>
    </row>
    <row r="164" spans="4:9" x14ac:dyDescent="0.2">
      <c r="D164" s="40">
        <v>63</v>
      </c>
      <c r="E164" s="40" t="s">
        <v>355</v>
      </c>
      <c r="F164" s="40" t="s">
        <v>929</v>
      </c>
      <c r="G164" s="40" t="s">
        <v>372</v>
      </c>
      <c r="H164" s="40" t="s">
        <v>930</v>
      </c>
      <c r="I164" s="40" t="s">
        <v>4</v>
      </c>
    </row>
    <row r="165" spans="4:9" x14ac:dyDescent="0.2">
      <c r="D165" s="40">
        <v>63</v>
      </c>
      <c r="E165" s="40" t="s">
        <v>355</v>
      </c>
      <c r="F165" s="40" t="s">
        <v>931</v>
      </c>
      <c r="G165" s="40" t="s">
        <v>400</v>
      </c>
      <c r="H165" s="40" t="s">
        <v>932</v>
      </c>
      <c r="I165" s="40" t="s">
        <v>4</v>
      </c>
    </row>
    <row r="166" spans="4:9" x14ac:dyDescent="0.2">
      <c r="D166" s="40">
        <v>63</v>
      </c>
      <c r="E166" s="40" t="s">
        <v>355</v>
      </c>
      <c r="F166" s="40" t="s">
        <v>933</v>
      </c>
      <c r="G166" s="40" t="s">
        <v>433</v>
      </c>
      <c r="H166" s="40" t="s">
        <v>934</v>
      </c>
      <c r="I166" s="40" t="s">
        <v>4</v>
      </c>
    </row>
    <row r="167" spans="4:9" x14ac:dyDescent="0.2">
      <c r="D167" s="40">
        <v>63</v>
      </c>
      <c r="E167" s="40" t="s">
        <v>355</v>
      </c>
      <c r="F167" s="40" t="s">
        <v>935</v>
      </c>
      <c r="G167" s="40" t="s">
        <v>464</v>
      </c>
      <c r="H167" s="40" t="s">
        <v>936</v>
      </c>
      <c r="I167" s="40" t="s">
        <v>4</v>
      </c>
    </row>
    <row r="168" spans="4:9" x14ac:dyDescent="0.2">
      <c r="D168" s="40">
        <v>66</v>
      </c>
      <c r="E168" s="40" t="s">
        <v>356</v>
      </c>
      <c r="F168" s="40" t="s">
        <v>937</v>
      </c>
      <c r="G168" s="40" t="s">
        <v>372</v>
      </c>
      <c r="H168" s="40" t="s">
        <v>938</v>
      </c>
      <c r="I168" s="40" t="s">
        <v>4</v>
      </c>
    </row>
    <row r="169" spans="4:9" x14ac:dyDescent="0.2">
      <c r="D169" s="40">
        <v>66</v>
      </c>
      <c r="E169" s="40" t="s">
        <v>356</v>
      </c>
      <c r="F169" s="40" t="s">
        <v>939</v>
      </c>
      <c r="G169" s="40" t="s">
        <v>401</v>
      </c>
      <c r="H169" s="40" t="s">
        <v>940</v>
      </c>
      <c r="I169" s="40" t="s">
        <v>4</v>
      </c>
    </row>
    <row r="170" spans="4:9" x14ac:dyDescent="0.2">
      <c r="D170" s="40">
        <v>66</v>
      </c>
      <c r="E170" s="40" t="s">
        <v>356</v>
      </c>
      <c r="F170" s="40" t="s">
        <v>941</v>
      </c>
      <c r="G170" s="40" t="s">
        <v>434</v>
      </c>
      <c r="H170" s="40" t="s">
        <v>942</v>
      </c>
      <c r="I170" s="40" t="s">
        <v>4</v>
      </c>
    </row>
    <row r="171" spans="4:9" x14ac:dyDescent="0.2">
      <c r="D171" s="40">
        <v>66</v>
      </c>
      <c r="E171" s="40" t="s">
        <v>356</v>
      </c>
      <c r="F171" s="40" t="s">
        <v>943</v>
      </c>
      <c r="G171" s="40" t="s">
        <v>465</v>
      </c>
      <c r="H171" s="40" t="s">
        <v>944</v>
      </c>
      <c r="I171" s="40" t="s">
        <v>4</v>
      </c>
    </row>
    <row r="172" spans="4:9" x14ac:dyDescent="0.2">
      <c r="D172" s="40">
        <v>66</v>
      </c>
      <c r="E172" s="40" t="s">
        <v>356</v>
      </c>
      <c r="F172" s="40" t="s">
        <v>945</v>
      </c>
      <c r="G172" s="40" t="s">
        <v>495</v>
      </c>
      <c r="H172" s="40" t="s">
        <v>946</v>
      </c>
      <c r="I172" s="40" t="s">
        <v>4</v>
      </c>
    </row>
    <row r="173" spans="4:9" x14ac:dyDescent="0.2">
      <c r="D173" s="40">
        <v>66</v>
      </c>
      <c r="E173" s="40" t="s">
        <v>356</v>
      </c>
      <c r="F173" s="40" t="s">
        <v>947</v>
      </c>
      <c r="G173" s="40" t="s">
        <v>517</v>
      </c>
      <c r="H173" s="40" t="s">
        <v>948</v>
      </c>
      <c r="I173" s="40" t="s">
        <v>4</v>
      </c>
    </row>
    <row r="174" spans="4:9" x14ac:dyDescent="0.2">
      <c r="D174" s="40">
        <v>68</v>
      </c>
      <c r="E174" s="40" t="s">
        <v>357</v>
      </c>
      <c r="F174" s="40" t="s">
        <v>949</v>
      </c>
      <c r="G174" s="40" t="s">
        <v>372</v>
      </c>
      <c r="H174" s="40" t="s">
        <v>950</v>
      </c>
      <c r="I174" s="40" t="s">
        <v>4</v>
      </c>
    </row>
    <row r="175" spans="4:9" x14ac:dyDescent="0.2">
      <c r="D175" s="40">
        <v>68</v>
      </c>
      <c r="E175" s="40" t="s">
        <v>357</v>
      </c>
      <c r="F175" s="40" t="s">
        <v>951</v>
      </c>
      <c r="G175" s="40" t="s">
        <v>402</v>
      </c>
      <c r="H175" s="40" t="s">
        <v>952</v>
      </c>
      <c r="I175" s="40" t="s">
        <v>4</v>
      </c>
    </row>
    <row r="176" spans="4:9" x14ac:dyDescent="0.2">
      <c r="D176" s="40">
        <v>68</v>
      </c>
      <c r="E176" s="40" t="s">
        <v>357</v>
      </c>
      <c r="F176" s="40" t="s">
        <v>953</v>
      </c>
      <c r="G176" s="40" t="s">
        <v>435</v>
      </c>
      <c r="H176" s="40" t="s">
        <v>954</v>
      </c>
      <c r="I176" s="40" t="s">
        <v>4</v>
      </c>
    </row>
    <row r="177" spans="4:9" x14ac:dyDescent="0.2">
      <c r="D177" s="40">
        <v>68</v>
      </c>
      <c r="E177" s="40" t="s">
        <v>357</v>
      </c>
      <c r="F177" s="40" t="s">
        <v>955</v>
      </c>
      <c r="G177" s="40" t="s">
        <v>466</v>
      </c>
      <c r="H177" s="40" t="s">
        <v>956</v>
      </c>
      <c r="I177" s="40" t="s">
        <v>4</v>
      </c>
    </row>
    <row r="178" spans="4:9" x14ac:dyDescent="0.2">
      <c r="D178" s="40">
        <v>68</v>
      </c>
      <c r="E178" s="40" t="s">
        <v>357</v>
      </c>
      <c r="F178" s="40" t="s">
        <v>957</v>
      </c>
      <c r="G178" s="40" t="s">
        <v>496</v>
      </c>
      <c r="H178" s="40" t="s">
        <v>958</v>
      </c>
      <c r="I178" s="40" t="s">
        <v>4</v>
      </c>
    </row>
    <row r="179" spans="4:9" x14ac:dyDescent="0.2">
      <c r="D179" s="40">
        <v>68</v>
      </c>
      <c r="E179" s="40" t="s">
        <v>357</v>
      </c>
      <c r="F179" s="40" t="s">
        <v>959</v>
      </c>
      <c r="G179" s="40" t="s">
        <v>518</v>
      </c>
      <c r="H179" s="40" t="s">
        <v>960</v>
      </c>
      <c r="I179" s="40" t="s">
        <v>4</v>
      </c>
    </row>
    <row r="180" spans="4:9" x14ac:dyDescent="0.2">
      <c r="D180" s="40">
        <v>68</v>
      </c>
      <c r="E180" s="40" t="s">
        <v>357</v>
      </c>
      <c r="F180" s="40" t="s">
        <v>961</v>
      </c>
      <c r="G180" s="40" t="s">
        <v>534</v>
      </c>
      <c r="H180" s="40" t="s">
        <v>962</v>
      </c>
      <c r="I180" s="40" t="s">
        <v>4</v>
      </c>
    </row>
    <row r="181" spans="4:9" x14ac:dyDescent="0.2">
      <c r="D181" s="40">
        <v>68</v>
      </c>
      <c r="E181" s="40" t="s">
        <v>357</v>
      </c>
      <c r="F181" s="40" t="s">
        <v>963</v>
      </c>
      <c r="G181" s="40" t="s">
        <v>549</v>
      </c>
      <c r="H181" s="40" t="s">
        <v>964</v>
      </c>
      <c r="I181" s="40" t="s">
        <v>4</v>
      </c>
    </row>
    <row r="182" spans="4:9" x14ac:dyDescent="0.2">
      <c r="D182" s="40">
        <v>68</v>
      </c>
      <c r="E182" s="40" t="s">
        <v>357</v>
      </c>
      <c r="F182" s="40" t="s">
        <v>965</v>
      </c>
      <c r="G182" s="40" t="s">
        <v>562</v>
      </c>
      <c r="H182" s="40" t="s">
        <v>966</v>
      </c>
      <c r="I182" s="40" t="s">
        <v>4</v>
      </c>
    </row>
    <row r="183" spans="4:9" x14ac:dyDescent="0.2">
      <c r="D183" s="40">
        <v>68</v>
      </c>
      <c r="E183" s="40" t="s">
        <v>357</v>
      </c>
      <c r="F183" s="40" t="s">
        <v>967</v>
      </c>
      <c r="G183" s="40" t="s">
        <v>570</v>
      </c>
      <c r="H183" s="40" t="s">
        <v>968</v>
      </c>
      <c r="I183" s="40" t="s">
        <v>4</v>
      </c>
    </row>
    <row r="184" spans="4:9" x14ac:dyDescent="0.2">
      <c r="D184" s="40">
        <v>68</v>
      </c>
      <c r="E184" s="40" t="s">
        <v>357</v>
      </c>
      <c r="F184" s="40" t="s">
        <v>969</v>
      </c>
      <c r="G184" s="40" t="s">
        <v>579</v>
      </c>
      <c r="H184" s="40" t="s">
        <v>970</v>
      </c>
      <c r="I184" s="40" t="s">
        <v>4</v>
      </c>
    </row>
    <row r="185" spans="4:9" x14ac:dyDescent="0.2">
      <c r="D185" s="40">
        <v>70</v>
      </c>
      <c r="E185" s="40" t="s">
        <v>358</v>
      </c>
      <c r="F185" s="40" t="s">
        <v>971</v>
      </c>
      <c r="G185" s="40" t="s">
        <v>372</v>
      </c>
      <c r="H185" s="40" t="s">
        <v>972</v>
      </c>
      <c r="I185" s="40" t="s">
        <v>4</v>
      </c>
    </row>
    <row r="186" spans="4:9" x14ac:dyDescent="0.2">
      <c r="D186" s="40">
        <v>70</v>
      </c>
      <c r="E186" s="40" t="s">
        <v>358</v>
      </c>
      <c r="F186" s="40" t="s">
        <v>973</v>
      </c>
      <c r="G186" s="40" t="s">
        <v>403</v>
      </c>
      <c r="H186" s="40" t="s">
        <v>974</v>
      </c>
      <c r="I186" s="40" t="s">
        <v>4</v>
      </c>
    </row>
    <row r="187" spans="4:9" x14ac:dyDescent="0.2">
      <c r="D187" s="40">
        <v>70</v>
      </c>
      <c r="E187" s="40" t="s">
        <v>358</v>
      </c>
      <c r="F187" s="40" t="s">
        <v>975</v>
      </c>
      <c r="G187" s="40" t="s">
        <v>436</v>
      </c>
      <c r="H187" s="40" t="s">
        <v>976</v>
      </c>
      <c r="I187" s="40" t="s">
        <v>4</v>
      </c>
    </row>
    <row r="188" spans="4:9" x14ac:dyDescent="0.2">
      <c r="D188" s="40">
        <v>70</v>
      </c>
      <c r="E188" s="40" t="s">
        <v>358</v>
      </c>
      <c r="F188" s="40" t="s">
        <v>977</v>
      </c>
      <c r="G188" s="40" t="s">
        <v>467</v>
      </c>
      <c r="H188" s="40" t="s">
        <v>978</v>
      </c>
      <c r="I188" s="40" t="s">
        <v>4</v>
      </c>
    </row>
    <row r="189" spans="4:9" x14ac:dyDescent="0.2">
      <c r="D189" s="40">
        <v>70</v>
      </c>
      <c r="E189" s="40" t="s">
        <v>358</v>
      </c>
      <c r="F189" s="40" t="s">
        <v>979</v>
      </c>
      <c r="G189" s="40" t="s">
        <v>497</v>
      </c>
      <c r="H189" s="40" t="s">
        <v>980</v>
      </c>
      <c r="I189" s="40" t="s">
        <v>4</v>
      </c>
    </row>
    <row r="190" spans="4:9" x14ac:dyDescent="0.2">
      <c r="D190" s="40">
        <v>73</v>
      </c>
      <c r="E190" s="40" t="s">
        <v>359</v>
      </c>
      <c r="F190" s="40" t="s">
        <v>981</v>
      </c>
      <c r="G190" s="40" t="s">
        <v>372</v>
      </c>
      <c r="H190" s="40" t="s">
        <v>982</v>
      </c>
      <c r="I190" s="40" t="s">
        <v>4</v>
      </c>
    </row>
    <row r="191" spans="4:9" x14ac:dyDescent="0.2">
      <c r="D191" s="40">
        <v>73</v>
      </c>
      <c r="E191" s="40" t="s">
        <v>359</v>
      </c>
      <c r="F191" s="40" t="s">
        <v>983</v>
      </c>
      <c r="G191" s="40" t="s">
        <v>404</v>
      </c>
      <c r="H191" s="40" t="s">
        <v>984</v>
      </c>
      <c r="I191" s="40" t="s">
        <v>4</v>
      </c>
    </row>
    <row r="192" spans="4:9" x14ac:dyDescent="0.2">
      <c r="D192" s="40">
        <v>73</v>
      </c>
      <c r="E192" s="40" t="s">
        <v>359</v>
      </c>
      <c r="F192" s="40" t="s">
        <v>985</v>
      </c>
      <c r="G192" s="40" t="s">
        <v>437</v>
      </c>
      <c r="H192" s="40" t="s">
        <v>986</v>
      </c>
      <c r="I192" s="40" t="s">
        <v>4</v>
      </c>
    </row>
    <row r="193" spans="4:9" x14ac:dyDescent="0.2">
      <c r="D193" s="40">
        <v>73</v>
      </c>
      <c r="E193" s="40" t="s">
        <v>359</v>
      </c>
      <c r="F193" s="40" t="s">
        <v>987</v>
      </c>
      <c r="G193" s="40" t="s">
        <v>468</v>
      </c>
      <c r="H193" s="40" t="s">
        <v>988</v>
      </c>
      <c r="I193" s="40" t="s">
        <v>4</v>
      </c>
    </row>
    <row r="194" spans="4:9" x14ac:dyDescent="0.2">
      <c r="D194" s="40">
        <v>73</v>
      </c>
      <c r="E194" s="40" t="s">
        <v>359</v>
      </c>
      <c r="F194" s="40" t="s">
        <v>989</v>
      </c>
      <c r="G194" s="40" t="s">
        <v>498</v>
      </c>
      <c r="H194" s="40" t="s">
        <v>990</v>
      </c>
      <c r="I194" s="40" t="s">
        <v>4</v>
      </c>
    </row>
    <row r="195" spans="4:9" x14ac:dyDescent="0.2">
      <c r="D195" s="40">
        <v>73</v>
      </c>
      <c r="E195" s="40" t="s">
        <v>359</v>
      </c>
      <c r="F195" s="40" t="s">
        <v>991</v>
      </c>
      <c r="G195" s="40" t="s">
        <v>519</v>
      </c>
      <c r="H195" s="40" t="s">
        <v>992</v>
      </c>
      <c r="I195" s="40" t="s">
        <v>4</v>
      </c>
    </row>
    <row r="196" spans="4:9" x14ac:dyDescent="0.2">
      <c r="D196" s="40">
        <v>73</v>
      </c>
      <c r="E196" s="40" t="s">
        <v>359</v>
      </c>
      <c r="F196" s="40" t="s">
        <v>993</v>
      </c>
      <c r="G196" s="40" t="s">
        <v>535</v>
      </c>
      <c r="H196" s="40" t="s">
        <v>994</v>
      </c>
      <c r="I196" s="40" t="s">
        <v>4</v>
      </c>
    </row>
    <row r="197" spans="4:9" x14ac:dyDescent="0.2">
      <c r="D197" s="40">
        <v>73</v>
      </c>
      <c r="E197" s="40" t="s">
        <v>359</v>
      </c>
      <c r="F197" s="40" t="s">
        <v>995</v>
      </c>
      <c r="G197" s="40" t="s">
        <v>550</v>
      </c>
      <c r="H197" s="40" t="s">
        <v>996</v>
      </c>
      <c r="I197" s="40" t="s">
        <v>4</v>
      </c>
    </row>
    <row r="198" spans="4:9" x14ac:dyDescent="0.2">
      <c r="D198" s="40">
        <v>73</v>
      </c>
      <c r="E198" s="40" t="s">
        <v>359</v>
      </c>
      <c r="F198" s="40" t="s">
        <v>997</v>
      </c>
      <c r="G198" s="40" t="s">
        <v>563</v>
      </c>
      <c r="H198" s="40" t="s">
        <v>998</v>
      </c>
      <c r="I198" s="40" t="s">
        <v>4</v>
      </c>
    </row>
    <row r="199" spans="4:9" x14ac:dyDescent="0.2">
      <c r="D199" s="40">
        <v>73</v>
      </c>
      <c r="E199" s="40" t="s">
        <v>359</v>
      </c>
      <c r="F199" s="40" t="s">
        <v>999</v>
      </c>
      <c r="G199" s="40" t="s">
        <v>571</v>
      </c>
      <c r="H199" s="40" t="s">
        <v>1000</v>
      </c>
      <c r="I199" s="40" t="s">
        <v>4</v>
      </c>
    </row>
    <row r="200" spans="4:9" x14ac:dyDescent="0.2">
      <c r="D200" s="40">
        <v>73</v>
      </c>
      <c r="E200" s="40" t="s">
        <v>359</v>
      </c>
      <c r="F200" s="40" t="s">
        <v>1001</v>
      </c>
      <c r="G200" s="40" t="s">
        <v>580</v>
      </c>
      <c r="H200" s="40" t="s">
        <v>1002</v>
      </c>
      <c r="I200" s="40" t="s">
        <v>4</v>
      </c>
    </row>
    <row r="201" spans="4:9" x14ac:dyDescent="0.2">
      <c r="D201" s="40">
        <v>76</v>
      </c>
      <c r="E201" s="40" t="s">
        <v>360</v>
      </c>
      <c r="F201" s="40" t="s">
        <v>1003</v>
      </c>
      <c r="G201" s="40" t="s">
        <v>372</v>
      </c>
      <c r="H201" s="40" t="s">
        <v>1004</v>
      </c>
      <c r="I201" s="40" t="s">
        <v>4</v>
      </c>
    </row>
    <row r="202" spans="4:9" x14ac:dyDescent="0.2">
      <c r="D202" s="40">
        <v>76</v>
      </c>
      <c r="E202" s="40" t="s">
        <v>360</v>
      </c>
      <c r="F202" s="40" t="s">
        <v>1005</v>
      </c>
      <c r="G202" s="40" t="s">
        <v>405</v>
      </c>
      <c r="H202" s="40" t="s">
        <v>1006</v>
      </c>
      <c r="I202" s="40" t="s">
        <v>4</v>
      </c>
    </row>
    <row r="203" spans="4:9" x14ac:dyDescent="0.2">
      <c r="D203" s="40">
        <v>76</v>
      </c>
      <c r="E203" s="40" t="s">
        <v>360</v>
      </c>
      <c r="F203" s="40" t="s">
        <v>1007</v>
      </c>
      <c r="G203" s="40" t="s">
        <v>438</v>
      </c>
      <c r="H203" s="40" t="s">
        <v>1008</v>
      </c>
      <c r="I203" s="40" t="s">
        <v>4</v>
      </c>
    </row>
    <row r="204" spans="4:9" x14ac:dyDescent="0.2">
      <c r="D204" s="40">
        <v>76</v>
      </c>
      <c r="E204" s="40" t="s">
        <v>360</v>
      </c>
      <c r="F204" s="40" t="s">
        <v>1009</v>
      </c>
      <c r="G204" s="40" t="s">
        <v>469</v>
      </c>
      <c r="H204" s="40" t="s">
        <v>1010</v>
      </c>
      <c r="I204" s="40" t="s">
        <v>4</v>
      </c>
    </row>
    <row r="205" spans="4:9" x14ac:dyDescent="0.2">
      <c r="D205" s="40">
        <v>76</v>
      </c>
      <c r="E205" s="40" t="s">
        <v>360</v>
      </c>
      <c r="F205" s="40" t="s">
        <v>1011</v>
      </c>
      <c r="G205" s="40" t="s">
        <v>422</v>
      </c>
      <c r="H205" s="40" t="s">
        <v>1012</v>
      </c>
      <c r="I205" s="40" t="s">
        <v>4</v>
      </c>
    </row>
    <row r="206" spans="4:9" x14ac:dyDescent="0.2">
      <c r="D206" s="40">
        <v>76</v>
      </c>
      <c r="E206" s="40" t="s">
        <v>360</v>
      </c>
      <c r="F206" s="40" t="s">
        <v>1013</v>
      </c>
      <c r="G206" s="40" t="s">
        <v>484</v>
      </c>
      <c r="H206" s="40" t="s">
        <v>1014</v>
      </c>
      <c r="I206" s="40" t="s">
        <v>4</v>
      </c>
    </row>
    <row r="207" spans="4:9" x14ac:dyDescent="0.2">
      <c r="D207" s="40">
        <v>76</v>
      </c>
      <c r="E207" s="40" t="s">
        <v>360</v>
      </c>
      <c r="F207" s="40" t="s">
        <v>1015</v>
      </c>
      <c r="G207" s="40" t="s">
        <v>536</v>
      </c>
      <c r="H207" s="40" t="s">
        <v>1016</v>
      </c>
      <c r="I207" s="40" t="s">
        <v>4</v>
      </c>
    </row>
    <row r="208" spans="4:9" x14ac:dyDescent="0.2">
      <c r="D208" s="40">
        <v>76</v>
      </c>
      <c r="E208" s="40" t="s">
        <v>360</v>
      </c>
      <c r="F208" s="40" t="s">
        <v>1017</v>
      </c>
      <c r="G208" s="40" t="s">
        <v>551</v>
      </c>
      <c r="H208" s="40" t="s">
        <v>1018</v>
      </c>
      <c r="I208" s="40" t="s">
        <v>4</v>
      </c>
    </row>
    <row r="209" spans="4:9" x14ac:dyDescent="0.2">
      <c r="D209" s="40">
        <v>76</v>
      </c>
      <c r="E209" s="40" t="s">
        <v>360</v>
      </c>
      <c r="F209" s="40" t="s">
        <v>1019</v>
      </c>
      <c r="G209" s="40" t="s">
        <v>564</v>
      </c>
      <c r="H209" s="40" t="s">
        <v>1020</v>
      </c>
      <c r="I209" s="40" t="s">
        <v>4</v>
      </c>
    </row>
    <row r="210" spans="4:9" x14ac:dyDescent="0.2">
      <c r="D210" s="40">
        <v>76</v>
      </c>
      <c r="E210" s="40" t="s">
        <v>360</v>
      </c>
      <c r="F210" s="40" t="s">
        <v>1021</v>
      </c>
      <c r="G210" s="40" t="s">
        <v>572</v>
      </c>
      <c r="H210" s="40" t="s">
        <v>1022</v>
      </c>
      <c r="I210" s="40" t="s">
        <v>4</v>
      </c>
    </row>
    <row r="211" spans="4:9" x14ac:dyDescent="0.2">
      <c r="D211" s="40">
        <v>76</v>
      </c>
      <c r="E211" s="40" t="s">
        <v>360</v>
      </c>
      <c r="F211" s="40" t="s">
        <v>1023</v>
      </c>
      <c r="G211" s="40" t="s">
        <v>581</v>
      </c>
      <c r="H211" s="40" t="s">
        <v>1024</v>
      </c>
      <c r="I211" s="40" t="s">
        <v>4</v>
      </c>
    </row>
    <row r="212" spans="4:9" x14ac:dyDescent="0.2">
      <c r="D212" s="40">
        <v>76</v>
      </c>
      <c r="E212" s="40" t="s">
        <v>360</v>
      </c>
      <c r="F212" s="40" t="s">
        <v>1025</v>
      </c>
      <c r="G212" s="40" t="s">
        <v>587</v>
      </c>
      <c r="H212" s="40" t="s">
        <v>1026</v>
      </c>
      <c r="I212" s="40" t="s">
        <v>4</v>
      </c>
    </row>
    <row r="213" spans="4:9" x14ac:dyDescent="0.2">
      <c r="D213" s="40">
        <v>76</v>
      </c>
      <c r="E213" s="40" t="s">
        <v>360</v>
      </c>
      <c r="F213" s="40" t="s">
        <v>1027</v>
      </c>
      <c r="G213" s="40" t="s">
        <v>594</v>
      </c>
      <c r="H213" s="40" t="s">
        <v>1028</v>
      </c>
      <c r="I213" s="40" t="s">
        <v>4</v>
      </c>
    </row>
    <row r="214" spans="4:9" x14ac:dyDescent="0.2">
      <c r="D214" s="40">
        <v>76</v>
      </c>
      <c r="E214" s="40" t="s">
        <v>360</v>
      </c>
      <c r="F214" s="40" t="s">
        <v>1029</v>
      </c>
      <c r="G214" s="40" t="s">
        <v>600</v>
      </c>
      <c r="H214" s="40" t="s">
        <v>1030</v>
      </c>
      <c r="I214" s="40" t="s">
        <v>4</v>
      </c>
    </row>
    <row r="215" spans="4:9" x14ac:dyDescent="0.2">
      <c r="D215" s="40">
        <v>76</v>
      </c>
      <c r="E215" s="40" t="s">
        <v>360</v>
      </c>
      <c r="F215" s="40" t="s">
        <v>1031</v>
      </c>
      <c r="G215" s="40" t="s">
        <v>605</v>
      </c>
      <c r="H215" s="40" t="s">
        <v>1032</v>
      </c>
      <c r="I215" s="40" t="s">
        <v>4</v>
      </c>
    </row>
    <row r="216" spans="4:9" x14ac:dyDescent="0.2">
      <c r="D216" s="40">
        <v>81</v>
      </c>
      <c r="E216" s="40" t="s">
        <v>361</v>
      </c>
      <c r="F216" s="40" t="s">
        <v>1033</v>
      </c>
      <c r="G216" s="40" t="s">
        <v>372</v>
      </c>
      <c r="H216" s="40" t="s">
        <v>1034</v>
      </c>
      <c r="I216" s="40" t="s">
        <v>4</v>
      </c>
    </row>
    <row r="217" spans="4:9" x14ac:dyDescent="0.2">
      <c r="D217" s="40">
        <v>81</v>
      </c>
      <c r="E217" s="40" t="s">
        <v>361</v>
      </c>
      <c r="F217" s="40" t="s">
        <v>1035</v>
      </c>
      <c r="G217" s="40" t="s">
        <v>406</v>
      </c>
      <c r="H217" s="40" t="s">
        <v>1036</v>
      </c>
      <c r="I217" s="40" t="s">
        <v>4</v>
      </c>
    </row>
    <row r="218" spans="4:9" x14ac:dyDescent="0.2">
      <c r="D218" s="40">
        <v>81</v>
      </c>
      <c r="E218" s="40" t="s">
        <v>361</v>
      </c>
      <c r="F218" s="40" t="s">
        <v>1037</v>
      </c>
      <c r="G218" s="40" t="s">
        <v>439</v>
      </c>
      <c r="H218" s="40" t="s">
        <v>1038</v>
      </c>
      <c r="I218" s="40" t="s">
        <v>4</v>
      </c>
    </row>
    <row r="219" spans="4:9" x14ac:dyDescent="0.2">
      <c r="D219" s="40">
        <v>81</v>
      </c>
      <c r="E219" s="40" t="s">
        <v>361</v>
      </c>
      <c r="F219" s="40" t="s">
        <v>1039</v>
      </c>
      <c r="G219" s="40" t="s">
        <v>470</v>
      </c>
      <c r="H219" s="40" t="s">
        <v>1040</v>
      </c>
      <c r="I219" s="40" t="s">
        <v>4</v>
      </c>
    </row>
    <row r="220" spans="4:9" x14ac:dyDescent="0.2">
      <c r="D220" s="40">
        <v>85</v>
      </c>
      <c r="E220" s="40" t="s">
        <v>362</v>
      </c>
      <c r="F220" s="40" t="s">
        <v>1041</v>
      </c>
      <c r="G220" s="40" t="s">
        <v>372</v>
      </c>
      <c r="H220" s="40" t="s">
        <v>1042</v>
      </c>
      <c r="I220" s="40" t="s">
        <v>4</v>
      </c>
    </row>
    <row r="221" spans="4:9" x14ac:dyDescent="0.2">
      <c r="D221" s="40">
        <v>85</v>
      </c>
      <c r="E221" s="40" t="s">
        <v>362</v>
      </c>
      <c r="F221" s="40" t="s">
        <v>1043</v>
      </c>
      <c r="G221" s="40" t="s">
        <v>407</v>
      </c>
      <c r="H221" s="40" t="s">
        <v>1044</v>
      </c>
      <c r="I221" s="40" t="s">
        <v>4</v>
      </c>
    </row>
    <row r="222" spans="4:9" x14ac:dyDescent="0.2">
      <c r="D222" s="40">
        <v>85</v>
      </c>
      <c r="E222" s="40" t="s">
        <v>362</v>
      </c>
      <c r="F222" s="40" t="s">
        <v>1045</v>
      </c>
      <c r="G222" s="40" t="s">
        <v>440</v>
      </c>
      <c r="H222" s="40" t="s">
        <v>1046</v>
      </c>
      <c r="I222" s="40" t="s">
        <v>4</v>
      </c>
    </row>
    <row r="223" spans="4:9" x14ac:dyDescent="0.2">
      <c r="D223" s="40">
        <v>85</v>
      </c>
      <c r="E223" s="40" t="s">
        <v>362</v>
      </c>
      <c r="F223" s="40" t="s">
        <v>1047</v>
      </c>
      <c r="G223" s="40" t="s">
        <v>471</v>
      </c>
      <c r="H223" s="40" t="s">
        <v>1048</v>
      </c>
      <c r="I223" s="40" t="s">
        <v>4</v>
      </c>
    </row>
    <row r="224" spans="4:9" x14ac:dyDescent="0.2">
      <c r="D224" s="40">
        <v>86</v>
      </c>
      <c r="E224" s="40" t="s">
        <v>363</v>
      </c>
      <c r="F224" s="40" t="s">
        <v>1049</v>
      </c>
      <c r="G224" s="40" t="s">
        <v>372</v>
      </c>
      <c r="H224" s="40" t="s">
        <v>1050</v>
      </c>
      <c r="I224" s="40" t="s">
        <v>4</v>
      </c>
    </row>
    <row r="225" spans="4:9" x14ac:dyDescent="0.2">
      <c r="D225" s="40">
        <v>86</v>
      </c>
      <c r="E225" s="40" t="s">
        <v>363</v>
      </c>
      <c r="F225" s="40" t="s">
        <v>1051</v>
      </c>
      <c r="G225" s="40" t="s">
        <v>408</v>
      </c>
      <c r="H225" s="40" t="s">
        <v>1052</v>
      </c>
      <c r="I225" s="40" t="s">
        <v>4</v>
      </c>
    </row>
    <row r="226" spans="4:9" x14ac:dyDescent="0.2">
      <c r="D226" s="40">
        <v>86</v>
      </c>
      <c r="E226" s="40" t="s">
        <v>363</v>
      </c>
      <c r="F226" s="40" t="s">
        <v>1053</v>
      </c>
      <c r="G226" s="40" t="s">
        <v>441</v>
      </c>
      <c r="H226" s="40" t="s">
        <v>1054</v>
      </c>
      <c r="I226" s="40" t="s">
        <v>4</v>
      </c>
    </row>
    <row r="227" spans="4:9" x14ac:dyDescent="0.2">
      <c r="D227" s="40">
        <v>86</v>
      </c>
      <c r="E227" s="40" t="s">
        <v>363</v>
      </c>
      <c r="F227" s="40" t="s">
        <v>1055</v>
      </c>
      <c r="G227" s="40" t="s">
        <v>472</v>
      </c>
      <c r="H227" s="40" t="s">
        <v>1056</v>
      </c>
      <c r="I227" s="40" t="s">
        <v>4</v>
      </c>
    </row>
    <row r="228" spans="4:9" x14ac:dyDescent="0.2">
      <c r="D228" s="40">
        <v>86</v>
      </c>
      <c r="E228" s="40" t="s">
        <v>363</v>
      </c>
      <c r="F228" s="40" t="s">
        <v>1057</v>
      </c>
      <c r="G228" s="40" t="s">
        <v>499</v>
      </c>
      <c r="H228" s="40" t="s">
        <v>1058</v>
      </c>
      <c r="I228" s="40" t="s">
        <v>4</v>
      </c>
    </row>
    <row r="229" spans="4:9" x14ac:dyDescent="0.2">
      <c r="D229" s="40">
        <v>88</v>
      </c>
      <c r="E229" s="40" t="s">
        <v>364</v>
      </c>
      <c r="F229" s="40" t="s">
        <v>1059</v>
      </c>
      <c r="G229" s="40" t="s">
        <v>372</v>
      </c>
      <c r="H229" s="40" t="s">
        <v>1060</v>
      </c>
      <c r="I229" s="40" t="s">
        <v>4</v>
      </c>
    </row>
    <row r="230" spans="4:9" x14ac:dyDescent="0.2">
      <c r="D230" s="40">
        <v>88</v>
      </c>
      <c r="E230" s="40" t="s">
        <v>364</v>
      </c>
      <c r="F230" s="40" t="s">
        <v>1061</v>
      </c>
      <c r="G230" s="40" t="s">
        <v>409</v>
      </c>
      <c r="H230" s="40" t="s">
        <v>1062</v>
      </c>
      <c r="I230" s="40" t="s">
        <v>4</v>
      </c>
    </row>
    <row r="231" spans="4:9" x14ac:dyDescent="0.2">
      <c r="D231" s="40">
        <v>91</v>
      </c>
      <c r="E231" s="41" t="s">
        <v>365</v>
      </c>
      <c r="F231" s="40" t="s">
        <v>1063</v>
      </c>
      <c r="G231" s="40" t="s">
        <v>372</v>
      </c>
      <c r="H231" s="40" t="s">
        <v>1064</v>
      </c>
      <c r="I231" s="40" t="s">
        <v>4</v>
      </c>
    </row>
    <row r="232" spans="4:9" x14ac:dyDescent="0.2">
      <c r="D232" s="40">
        <v>91</v>
      </c>
      <c r="E232" s="40" t="s">
        <v>365</v>
      </c>
      <c r="F232" s="40" t="s">
        <v>1065</v>
      </c>
      <c r="G232" s="40" t="s">
        <v>410</v>
      </c>
      <c r="H232" s="40" t="s">
        <v>1066</v>
      </c>
      <c r="I232" s="40" t="s">
        <v>4</v>
      </c>
    </row>
    <row r="233" spans="4:9" x14ac:dyDescent="0.2">
      <c r="D233" s="40">
        <v>94</v>
      </c>
      <c r="E233" s="41" t="s">
        <v>366</v>
      </c>
      <c r="F233" s="40" t="s">
        <v>1067</v>
      </c>
      <c r="G233" s="40" t="s">
        <v>372</v>
      </c>
      <c r="H233" s="40" t="s">
        <v>1068</v>
      </c>
      <c r="I233" s="40" t="s">
        <v>4</v>
      </c>
    </row>
    <row r="234" spans="4:9" x14ac:dyDescent="0.2">
      <c r="D234" s="40">
        <v>94</v>
      </c>
      <c r="E234" s="40" t="s">
        <v>366</v>
      </c>
      <c r="F234" s="40" t="s">
        <v>1069</v>
      </c>
      <c r="G234" s="40" t="s">
        <v>410</v>
      </c>
      <c r="H234" s="40" t="s">
        <v>1070</v>
      </c>
      <c r="I234" s="40" t="s">
        <v>4</v>
      </c>
    </row>
    <row r="235" spans="4:9" x14ac:dyDescent="0.2">
      <c r="D235" s="40">
        <v>95</v>
      </c>
      <c r="E235" s="41" t="s">
        <v>367</v>
      </c>
      <c r="F235" s="40" t="s">
        <v>1071</v>
      </c>
      <c r="G235" s="40" t="s">
        <v>372</v>
      </c>
      <c r="H235" s="40" t="s">
        <v>1072</v>
      </c>
      <c r="I235" s="40" t="s">
        <v>4</v>
      </c>
    </row>
    <row r="236" spans="4:9" x14ac:dyDescent="0.2">
      <c r="D236" s="40">
        <v>95</v>
      </c>
      <c r="E236" s="40" t="s">
        <v>367</v>
      </c>
      <c r="F236" s="40" t="s">
        <v>1073</v>
      </c>
      <c r="G236" s="40" t="s">
        <v>410</v>
      </c>
      <c r="H236" s="40" t="s">
        <v>1074</v>
      </c>
      <c r="I236" s="40" t="s">
        <v>4</v>
      </c>
    </row>
    <row r="237" spans="4:9" x14ac:dyDescent="0.2">
      <c r="D237" s="40">
        <v>97</v>
      </c>
      <c r="E237" s="41" t="s">
        <v>368</v>
      </c>
      <c r="F237" s="40" t="s">
        <v>1075</v>
      </c>
      <c r="G237" s="40" t="s">
        <v>372</v>
      </c>
      <c r="H237" s="40" t="s">
        <v>1076</v>
      </c>
      <c r="I237" s="40" t="s">
        <v>4</v>
      </c>
    </row>
    <row r="238" spans="4:9" x14ac:dyDescent="0.2">
      <c r="D238" s="40">
        <v>97</v>
      </c>
      <c r="E238" s="40" t="s">
        <v>368</v>
      </c>
      <c r="F238" s="40" t="s">
        <v>1077</v>
      </c>
      <c r="G238" s="40" t="s">
        <v>410</v>
      </c>
      <c r="H238" s="40" t="s">
        <v>1078</v>
      </c>
      <c r="I238" s="40" t="s">
        <v>4</v>
      </c>
    </row>
    <row r="239" spans="4:9" x14ac:dyDescent="0.2">
      <c r="D239" s="40">
        <v>99</v>
      </c>
      <c r="E239" s="41" t="s">
        <v>369</v>
      </c>
      <c r="F239" s="40" t="s">
        <v>1079</v>
      </c>
      <c r="G239" s="40" t="s">
        <v>372</v>
      </c>
      <c r="H239" s="40" t="s">
        <v>1080</v>
      </c>
      <c r="I239" s="40" t="s">
        <v>4</v>
      </c>
    </row>
    <row r="240" spans="4:9" x14ac:dyDescent="0.2">
      <c r="D240" s="40">
        <v>99</v>
      </c>
      <c r="E240" s="40" t="s">
        <v>369</v>
      </c>
      <c r="F240" s="40" t="s">
        <v>1081</v>
      </c>
      <c r="G240" s="40" t="s">
        <v>410</v>
      </c>
      <c r="H240" s="40" t="s">
        <v>1082</v>
      </c>
      <c r="I240" s="40" t="s">
        <v>4</v>
      </c>
    </row>
  </sheetData>
  <mergeCells count="3">
    <mergeCell ref="N1:O1"/>
    <mergeCell ref="W22:AA22"/>
    <mergeCell ref="T25:T29"/>
  </mergeCells>
  <pageMargins left="0.7" right="0.7" top="0.75" bottom="0.75" header="0.3" footer="0.3"/>
  <pageSetup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114</vt:i4>
      </vt:variant>
    </vt:vector>
  </HeadingPairs>
  <TitlesOfParts>
    <vt:vector size="124"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CONTROL_EVIDENCIA</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Jorge Alvarez Viviescas</cp:lastModifiedBy>
  <cp:lastPrinted>2018-10-02T13:57:21Z</cp:lastPrinted>
  <dcterms:created xsi:type="dcterms:W3CDTF">2015-04-19T18:03:35Z</dcterms:created>
  <dcterms:modified xsi:type="dcterms:W3CDTF">2019-02-08T21:48:28Z</dcterms:modified>
</cp:coreProperties>
</file>