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comments4.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comments5.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029" codeName="{320AAD7A-AEEB-3B57-35EE-6C7AAB037B02}"/>
  <workbookPr showInkAnnotation="0" updateLinks="never" codeName="ThisWorkbook" autoCompressPictures="0"/>
  <mc:AlternateContent xmlns:mc="http://schemas.openxmlformats.org/markup-compatibility/2006">
    <mc:Choice Requires="x15">
      <x15ac:absPath xmlns:x15ac="http://schemas.microsoft.com/office/spreadsheetml/2010/11/ac" url="C:\Users\jorge.alvarez\OneDrive - Instituto Colombiano de Bienestar Familiar\jorge.alvarez\1. Gestion de Riesgos\2019\Matrices 2019\8. Relacion con el Ciudadano\"/>
    </mc:Choice>
  </mc:AlternateContent>
  <xr:revisionPtr revIDLastSave="32" documentId="8_{7234FAE3-980D-43E6-BBAD-8652AB5F6EB6}" xr6:coauthVersionLast="28" xr6:coauthVersionMax="28" xr10:uidLastSave="{4796CC57-DF2E-4686-8297-DEBDFCE04ECD}"/>
  <bookViews>
    <workbookView xWindow="0" yWindow="0" windowWidth="24000" windowHeight="9510" tabRatio="855" activeTab="3" xr2:uid="{00000000-000D-0000-FFFF-FFFF00000000}"/>
  </bookViews>
  <sheets>
    <sheet name="1. IDENTIFICACION DEL RIESGO" sheetId="1" r:id="rId1"/>
    <sheet name="LISTADO DE CAUSAS" sheetId="7" state="hidden" r:id="rId2"/>
    <sheet name="LISTADO DE CONSECUENCIAS" sheetId="8" state="hidden" r:id="rId3"/>
    <sheet name="2. ANALISIS DEL RIESGO" sheetId="3" r:id="rId4"/>
    <sheet name="2a. HOJA DE CONTROLES" sheetId="9" r:id="rId5"/>
    <sheet name="3. MAPAS DE RIESGO" sheetId="10" r:id="rId6"/>
    <sheet name="SEGUIMIENTO RIESGOS CORRUPCION" sheetId="12" state="hidden" r:id="rId7"/>
    <sheet name="DATOS" sheetId="2" state="hidden" r:id="rId8"/>
    <sheet name="MAPA DE RIESGO DEL PROCESO" sheetId="6" state="hidden" r:id="rId9"/>
    <sheet name="OJO" sheetId="4" state="hidden" r:id="rId10"/>
  </sheets>
  <functionGroups builtInGroupCount="19"/>
  <externalReferences>
    <externalReference r:id="rId11"/>
    <externalReference r:id="rId12"/>
  </externalReferences>
  <definedNames>
    <definedName name="_xlnm._FilterDatabase" localSheetId="0" hidden="1">'1. IDENTIFICACION DEL RIESGO'!$H$26:$K$52</definedName>
    <definedName name="_xlnm._FilterDatabase" localSheetId="4" hidden="1">'2a. HOJA DE CONTROLES'!$G$13:$S$21</definedName>
    <definedName name="_xlnm._FilterDatabase" localSheetId="6" hidden="1">'SEGUIMIENTO RIESGOS CORRUPCION'!$F$17:$F$66</definedName>
    <definedName name="_ftn1" localSheetId="1">'LISTADO DE CAUSAS'!#REF!</definedName>
    <definedName name="_ftnref1" localSheetId="1">'LISTADO DE CAUSAS'!$B$29</definedName>
    <definedName name="AMAZONAS">DATOS!$H$2:$H$5</definedName>
    <definedName name="ANEXO">Tabla45[[ANEXOS ]]</definedName>
    <definedName name="ANEXOS">Tabla45[[ANEXOS ]]</definedName>
    <definedName name="ANTIOQUIA">DATOS!$I$2:$I$20</definedName>
    <definedName name="ARAUCA">DATOS!$J$2:$J$6</definedName>
    <definedName name="ATLANTICO" localSheetId="3">Tabla5[ATLANTICO]</definedName>
    <definedName name="ATLANTICO">Tabla5[ATLANTICO]</definedName>
    <definedName name="BOGOTÁ" localSheetId="3">Tabla6[BOGOTÁ]</definedName>
    <definedName name="BOGOTÁ">Tabla6[BOGOTÁ]</definedName>
    <definedName name="BOLÍVAR" localSheetId="3">Tabla7[BOLÍVAR]</definedName>
    <definedName name="BOLÍVAR">Tabla7[BOLÍVAR]</definedName>
    <definedName name="BOYACÁ" localSheetId="3">Tabla9[BOYACÁ]</definedName>
    <definedName name="BOYACÁ">Tabla9[BOYACÁ]</definedName>
    <definedName name="CALDAS" localSheetId="3">Tabla10[CALDAS]</definedName>
    <definedName name="CALDAS">Tabla10[CALDAS]</definedName>
    <definedName name="CAQUETÁ" localSheetId="3">Tabla11[CAQUETÁ]</definedName>
    <definedName name="CAQUETÁ">Tabla11[CAQUETÁ]</definedName>
    <definedName name="CASANARE" localSheetId="3">Tabla12[CASANARE]</definedName>
    <definedName name="CASANARE">Tabla12[CASANARE]</definedName>
    <definedName name="CAUCA" localSheetId="3">Tabla13[CAUCA]</definedName>
    <definedName name="CAUCA">Tabla13[CAUCA]</definedName>
    <definedName name="CESAR" localSheetId="3">Tabla14[CESAR]</definedName>
    <definedName name="CESAR">Tabla14[CESAR]</definedName>
    <definedName name="CHOCO" localSheetId="3">Tabla15[CHOCO]</definedName>
    <definedName name="CHOCO">Tabla15[CHOCO]</definedName>
    <definedName name="CONSECUENCIAS" localSheetId="3">Tabla43[CONSECUENCIAS]</definedName>
    <definedName name="CONSECUENCIAS">Tabla43[CONSECUENCIAS]</definedName>
    <definedName name="CONTROL">Tabla8[CONTROL]</definedName>
    <definedName name="CONTROL_DISENO_CALIF">DATOS!$AV$21:$AV$23</definedName>
    <definedName name="CONTROL_DOCUMENTADO">DATOS!$AS$33:$AS$34</definedName>
    <definedName name="CONTROL_EFECTIVIDAD">DATOS!$AS$43:$AS$45</definedName>
    <definedName name="CONTROL_EJECUCION">DATOS!$AS$38:$AS$40</definedName>
    <definedName name="CONTROL_EJECUCIÓN">DATOS!$AS$38:$AS$40</definedName>
    <definedName name="CONTROL_EVIDENCIA">DATOS!$AS$27:$AS$29</definedName>
    <definedName name="CONTROL_FRECUENCIA">DATOS!$AS$31:$AS$32</definedName>
    <definedName name="CONTROL_NATURALEZA">DATOS!$AS$27:$AS$29</definedName>
    <definedName name="CONTROL_RESPONSABLE">DATOS!$AS$21:$AS$22</definedName>
    <definedName name="CONTROL_TIPO">DATOS!$AS$23:$AS$25</definedName>
    <definedName name="CONTROLES_FRECUENCIA">DATOS!$AV$31:$AV$39</definedName>
    <definedName name="CONTROLES_IMPACTO">DATOS!$AS$76:$AS$77</definedName>
    <definedName name="CONTROLES_PROBABILIDAD">DATOS!$AR$76:$AR$77</definedName>
    <definedName name="CÓRDOBA" localSheetId="3">Tabla16[CÓRDOBA]</definedName>
    <definedName name="CÓRDOBA">Tabla16[CÓRDOBA]</definedName>
    <definedName name="_xlnm.Criteria">Tabla36[CRITERIOS]</definedName>
    <definedName name="CUNDINAMARCA" localSheetId="3">Tabla17[CUNDINAMARCA]</definedName>
    <definedName name="CUNDINAMARCA">Tabla17[CUNDINAMARCA]</definedName>
    <definedName name="DatosContextoInterno">'1. IDENTIFICACION DEL RIESGO'!#REF!</definedName>
    <definedName name="EJE">DATOS!$BL$2:$BL$4</definedName>
    <definedName name="FUENTE" localSheetId="3">Tabla41[FUENTE]</definedName>
    <definedName name="FUENTE">Tabla41[FUENTE]</definedName>
    <definedName name="GUAINIA" localSheetId="3">Tabla18[GUAINIA]</definedName>
    <definedName name="GUAINIA">Tabla18[GUAINIA]</definedName>
    <definedName name="GUAVIARE" localSheetId="3">Tabla19[GUAVIARE]</definedName>
    <definedName name="GUAVIARE">Tabla19[GUAVIARE]</definedName>
    <definedName name="HOJA_CONTROLES" comment="Creada por WBS">'2a. HOJA DE CONTROLES'!$F$17:$R$517</definedName>
    <definedName name="HUILA" localSheetId="3">Tabla20[HUILA]</definedName>
    <definedName name="HUILA">Tabla20[HUILA]</definedName>
    <definedName name="ID_PROCESO">DATOS!$A$2:$C$16</definedName>
    <definedName name="IDENTIFICACION_RIESGO">'1. IDENTIFICACION DEL RIESGO'!$F$27:$AL$52</definedName>
    <definedName name="IMPACTO">Tabla44[IMPACTO]</definedName>
    <definedName name="IMPACTO_CORRUPCION">DATOS!$AW$4:$AW$6</definedName>
    <definedName name="LA_GUAJIRA" localSheetId="3">Tabla21[LA_GUAJIRA]</definedName>
    <definedName name="LA_GUAJIRA">Tabla21[LA_GUAJIRA]</definedName>
    <definedName name="MAGDALENA" localSheetId="3">Tabla22[MAGDALENA]</definedName>
    <definedName name="MAGDALENA">Tabla22[MAGDALENA]</definedName>
    <definedName name="MATRIZ_CRITERIOS">DATOS!$AS$2:$AT$5</definedName>
    <definedName name="MATRIZ_OBJETIVOS">DATOS!$A$2:$B$33</definedName>
    <definedName name="MATRIZ_RIESGOS">DATOS!$BD$5:$BH$9</definedName>
    <definedName name="MATRIZ_RIESGOS_CORRUPCION">DATOS!$BD$18:$BF$22</definedName>
    <definedName name="META" localSheetId="3">Tabla23[META]</definedName>
    <definedName name="META">Tabla23[META]</definedName>
    <definedName name="N_SANTANDER" localSheetId="3">Tabla25[N_SANTANDER]</definedName>
    <definedName name="N_SANTANDER">Tabla25[N_SANTANDER]</definedName>
    <definedName name="NACIONAL" localSheetId="3">Tabla38[NACIONAL]</definedName>
    <definedName name="NACIONAL">Tabla38[NACIONAL]</definedName>
    <definedName name="NARIÑO" localSheetId="3">Tabla24[NARIÑO]</definedName>
    <definedName name="NARIÑO">Tabla24[NARIÑO]</definedName>
    <definedName name="OBJETIVOS" localSheetId="3">Tabla40[OBJETIVOS]</definedName>
    <definedName name="OBJETIVOS">Tabla40[OBJETIVOS]</definedName>
    <definedName name="PROBABILIDAD">Tabla42[PROBABILIDAD]</definedName>
    <definedName name="PROBABILIDAD_CORRUPCION">DATOS!$AU$4:$AU$6</definedName>
    <definedName name="PROCESO" localSheetId="3">DATOS!$A$2:$A$16</definedName>
    <definedName name="PROCESO">DATOS!$A$2:$A$16</definedName>
    <definedName name="PUTUMAYO" localSheetId="3">Tabla26[PUTUMAYO]</definedName>
    <definedName name="PUTUMAYO">Tabla26[PUTUMAYO]</definedName>
    <definedName name="QUINDIO" localSheetId="3">Tabla27[QUINDIO]</definedName>
    <definedName name="QUINDIO">Tabla27[QUINDIO]</definedName>
    <definedName name="REGIONAL" localSheetId="3">Tabla37[REGIONAL]</definedName>
    <definedName name="REGIONAL">Tabla37[REGIONAL]</definedName>
    <definedName name="Regional1">OJO!$A$38:$A$70</definedName>
    <definedName name="Regionales">Tabla37[REGIONAL]</definedName>
    <definedName name="REGIONALES2">DATOS!$H$1:$AN$1</definedName>
    <definedName name="RISARALDA" localSheetId="3">Tabla28[RISARALDA]</definedName>
    <definedName name="RISARALDA">Tabla28[RISARALDA]</definedName>
    <definedName name="SAN_ANDRES" localSheetId="3">Tabla29[SAN_ANDRES]</definedName>
    <definedName name="SAN_ANDRES">Tabla29[SAN_ANDRES]</definedName>
    <definedName name="SANTANDER" localSheetId="3">Tabla30[SANTANDER]</definedName>
    <definedName name="SANTANDER">Tabla30[SANTANDER]</definedName>
    <definedName name="SEDE_NACIONAL" localSheetId="3">Tabla1[SEDE_NACIONAL]</definedName>
    <definedName name="SEDE_NACIONAL">Tabla1[SEDE_NACIONAL]</definedName>
    <definedName name="SUCRE" localSheetId="3">Tabla31[SUCRE]</definedName>
    <definedName name="SUCRE">Tabla31[SUCRE]</definedName>
    <definedName name="Tabla42C">DATOS!$AU$8:$AV$12</definedName>
    <definedName name="Tabla44C">DATOS!$AW$8:$AX$10</definedName>
    <definedName name="TOLIMA" localSheetId="3">Tabla32[TOLIMA]</definedName>
    <definedName name="TOLIMA">Tabla32[TOLIMA]</definedName>
    <definedName name="VALLE" localSheetId="3">Tabla33[VALLE]</definedName>
    <definedName name="VALLE">Tabla33[VALLE]</definedName>
    <definedName name="Valor_Eje">'2. ANALISIS DEL RIESGO'!$F$17:$F$28</definedName>
    <definedName name="VAUPES" localSheetId="3">Tabla34[VAUPES]</definedName>
    <definedName name="VAUPES">Tabla34[VAUPES]</definedName>
    <definedName name="VICHADA" localSheetId="3">Tabla35[VICHADA]</definedName>
    <definedName name="VICHADA">Tabla35[VICHADA]</definedName>
    <definedName name="ZONA_RIESGOS">DATOS!$BN$2:$BN$21</definedName>
  </definedNames>
  <calcPr calcId="171027"/>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P19" i="9" l="1"/>
  <c r="G19" i="9"/>
  <c r="N19" i="9"/>
  <c r="O19" i="9"/>
  <c r="Q19" i="9"/>
  <c r="R19" i="9" s="1"/>
  <c r="T19" i="9"/>
  <c r="U19" i="9" l="1"/>
  <c r="AE28" i="3"/>
  <c r="L28" i="3"/>
  <c r="H28" i="3"/>
  <c r="F28" i="3"/>
  <c r="AE27" i="3"/>
  <c r="L27" i="3"/>
  <c r="H27" i="3"/>
  <c r="F27" i="3"/>
  <c r="R27" i="3" s="1"/>
  <c r="AE26" i="3"/>
  <c r="N26" i="3"/>
  <c r="AX26" i="3" s="1"/>
  <c r="L26" i="3"/>
  <c r="H26" i="3"/>
  <c r="F26" i="3"/>
  <c r="AE25" i="3"/>
  <c r="L25" i="3"/>
  <c r="H25" i="3"/>
  <c r="F25" i="3"/>
  <c r="AE24" i="3"/>
  <c r="L24" i="3"/>
  <c r="H24" i="3"/>
  <c r="F24" i="3"/>
  <c r="AE23" i="3"/>
  <c r="L23" i="3"/>
  <c r="H23" i="3"/>
  <c r="F23" i="3"/>
  <c r="AE22" i="3"/>
  <c r="N22" i="3"/>
  <c r="AX22" i="3" s="1"/>
  <c r="L22" i="3"/>
  <c r="H22" i="3"/>
  <c r="F22" i="3"/>
  <c r="L21" i="3"/>
  <c r="H21" i="3"/>
  <c r="F21" i="3"/>
  <c r="L20" i="3"/>
  <c r="H20" i="3"/>
  <c r="F20" i="3"/>
  <c r="AE19" i="3"/>
  <c r="L19" i="3"/>
  <c r="H19" i="3"/>
  <c r="F19" i="3"/>
  <c r="AE18" i="3"/>
  <c r="L18" i="3"/>
  <c r="H18" i="3"/>
  <c r="F18" i="3"/>
  <c r="L17" i="3"/>
  <c r="H17" i="3"/>
  <c r="F17" i="3"/>
  <c r="AL40" i="1"/>
  <c r="AB40" i="1"/>
  <c r="N28" i="3" s="1"/>
  <c r="AX28" i="3" s="1"/>
  <c r="K40" i="1"/>
  <c r="AL39" i="1"/>
  <c r="AB39" i="1"/>
  <c r="N27" i="3" s="1"/>
  <c r="AX27" i="3" s="1"/>
  <c r="K39" i="1"/>
  <c r="AL38" i="1"/>
  <c r="AB38" i="1"/>
  <c r="K38" i="1"/>
  <c r="AL37" i="1"/>
  <c r="AB37" i="1"/>
  <c r="N25" i="3" s="1"/>
  <c r="AX25" i="3" s="1"/>
  <c r="K37" i="1"/>
  <c r="AL36" i="1"/>
  <c r="AB36" i="1"/>
  <c r="N24" i="3" s="1"/>
  <c r="AX24" i="3" s="1"/>
  <c r="K36" i="1"/>
  <c r="AL35" i="1"/>
  <c r="AB35" i="1"/>
  <c r="N23" i="3" s="1"/>
  <c r="AX23" i="3" s="1"/>
  <c r="K35" i="1"/>
  <c r="AL34" i="1"/>
  <c r="AB34" i="1"/>
  <c r="K34" i="1"/>
  <c r="AL33" i="1"/>
  <c r="AB33" i="1"/>
  <c r="N21" i="3" s="1"/>
  <c r="AX21" i="3" s="1"/>
  <c r="K33" i="1"/>
  <c r="AL32" i="1"/>
  <c r="AB32" i="1"/>
  <c r="N20" i="3" s="1"/>
  <c r="AX20" i="3" s="1"/>
  <c r="K32" i="1"/>
  <c r="AL31" i="1"/>
  <c r="AB31" i="1"/>
  <c r="N19" i="3" s="1"/>
  <c r="AX19" i="3" s="1"/>
  <c r="K31" i="1"/>
  <c r="AL30" i="1"/>
  <c r="AB30" i="1"/>
  <c r="N18" i="3" s="1"/>
  <c r="AX18" i="3" s="1"/>
  <c r="K30" i="1"/>
  <c r="AL29" i="1"/>
  <c r="AB29" i="1"/>
  <c r="K29" i="1"/>
  <c r="AI22" i="3"/>
  <c r="AI24" i="3"/>
  <c r="AI23" i="3"/>
  <c r="AI28" i="3"/>
  <c r="AI25" i="3"/>
  <c r="AI21" i="3"/>
  <c r="AI27" i="3"/>
  <c r="AI20" i="3"/>
  <c r="AI26" i="3"/>
  <c r="AI19" i="3"/>
  <c r="AI18" i="3"/>
  <c r="N17" i="3" l="1"/>
  <c r="Z18" i="3"/>
  <c r="AB18" i="3" s="1"/>
  <c r="AD18" i="3" s="1"/>
  <c r="AF18" i="3"/>
  <c r="Z19" i="3"/>
  <c r="AF19" i="3"/>
  <c r="Z20" i="3"/>
  <c r="AB20" i="3" s="1"/>
  <c r="AD20" i="3" s="1"/>
  <c r="AE20" i="3" s="1"/>
  <c r="AF20" i="3"/>
  <c r="Z21" i="3"/>
  <c r="AB21" i="3" s="1"/>
  <c r="AD21" i="3" s="1"/>
  <c r="AE21" i="3" s="1"/>
  <c r="AF21" i="3"/>
  <c r="Z22" i="3"/>
  <c r="AF22" i="3"/>
  <c r="Z23" i="3"/>
  <c r="AF23" i="3"/>
  <c r="Z24" i="3"/>
  <c r="AF24" i="3"/>
  <c r="Z25" i="3"/>
  <c r="AF25" i="3"/>
  <c r="Z26" i="3"/>
  <c r="AF26" i="3"/>
  <c r="Z27" i="3"/>
  <c r="AF27" i="3"/>
  <c r="Z28" i="3"/>
  <c r="AF28" i="3"/>
  <c r="R18" i="3"/>
  <c r="R19" i="3"/>
  <c r="R20" i="3"/>
  <c r="R21" i="3"/>
  <c r="R22" i="3"/>
  <c r="R23" i="3"/>
  <c r="R24" i="3"/>
  <c r="R25" i="3"/>
  <c r="R26" i="3"/>
  <c r="R28" i="3"/>
  <c r="AB19" i="3"/>
  <c r="AD19" i="3" s="1"/>
  <c r="AB22" i="3"/>
  <c r="AD22" i="3" s="1"/>
  <c r="AB23" i="3"/>
  <c r="AD23" i="3" s="1"/>
  <c r="AB24" i="3"/>
  <c r="AD24" i="3" s="1"/>
  <c r="AB25" i="3"/>
  <c r="AD25" i="3" s="1"/>
  <c r="AB26" i="3"/>
  <c r="AB27" i="3"/>
  <c r="AB28" i="3"/>
  <c r="AD28" i="3" s="1"/>
  <c r="AB52" i="1"/>
  <c r="AB51" i="1"/>
  <c r="AB50" i="1"/>
  <c r="AB49" i="1"/>
  <c r="AB48" i="1"/>
  <c r="AB47" i="1"/>
  <c r="AB46" i="1"/>
  <c r="AB45" i="1"/>
  <c r="AB44" i="1"/>
  <c r="AB43" i="1"/>
  <c r="G469" i="9" s="1"/>
  <c r="AB42" i="1"/>
  <c r="AB41" i="1"/>
  <c r="G203" i="9" s="1"/>
  <c r="G187" i="9" l="1"/>
  <c r="G179" i="9"/>
  <c r="G419" i="9"/>
  <c r="G140" i="9"/>
  <c r="G294" i="9"/>
  <c r="G486" i="9"/>
  <c r="G199" i="9"/>
  <c r="G86" i="9"/>
  <c r="G378" i="9"/>
  <c r="G296" i="9"/>
  <c r="G488" i="9"/>
  <c r="G405" i="9"/>
  <c r="G283" i="9"/>
  <c r="G167" i="9"/>
  <c r="G103" i="9"/>
  <c r="G275" i="9"/>
  <c r="G163" i="9"/>
  <c r="G99" i="9"/>
  <c r="G363" i="9"/>
  <c r="G451" i="9"/>
  <c r="G84" i="9"/>
  <c r="G116" i="9"/>
  <c r="G148" i="9"/>
  <c r="G182" i="9"/>
  <c r="G246" i="9"/>
  <c r="G310" i="9"/>
  <c r="G374" i="9"/>
  <c r="G438" i="9"/>
  <c r="G502" i="9"/>
  <c r="G77" i="9"/>
  <c r="G141" i="9"/>
  <c r="G231" i="9"/>
  <c r="G359" i="9"/>
  <c r="G487" i="9"/>
  <c r="G102" i="9"/>
  <c r="G166" i="9"/>
  <c r="G282" i="9"/>
  <c r="G410" i="9"/>
  <c r="G184" i="9"/>
  <c r="G248" i="9"/>
  <c r="G312" i="9"/>
  <c r="G376" i="9"/>
  <c r="G440" i="9"/>
  <c r="G504" i="9"/>
  <c r="G229" i="9"/>
  <c r="G293" i="9"/>
  <c r="G357" i="9"/>
  <c r="G421" i="9"/>
  <c r="G485" i="9"/>
  <c r="G119" i="9"/>
  <c r="G115" i="9"/>
  <c r="G76" i="9"/>
  <c r="G172" i="9"/>
  <c r="G422" i="9"/>
  <c r="G125" i="9"/>
  <c r="G455" i="9"/>
  <c r="G250" i="9"/>
  <c r="G232" i="9"/>
  <c r="G424" i="9"/>
  <c r="G277" i="9"/>
  <c r="G341" i="9"/>
  <c r="G155" i="9"/>
  <c r="G91" i="9"/>
  <c r="G75" i="9"/>
  <c r="G171" i="9"/>
  <c r="G107" i="9"/>
  <c r="G195" i="9"/>
  <c r="G139" i="9"/>
  <c r="G123" i="9"/>
  <c r="G299" i="9"/>
  <c r="G79" i="9"/>
  <c r="G143" i="9"/>
  <c r="G235" i="9"/>
  <c r="G513" i="9"/>
  <c r="G497" i="9"/>
  <c r="G481" i="9"/>
  <c r="G465" i="9"/>
  <c r="G449" i="9"/>
  <c r="G433" i="9"/>
  <c r="G417" i="9"/>
  <c r="G401" i="9"/>
  <c r="G385" i="9"/>
  <c r="G369" i="9"/>
  <c r="G353" i="9"/>
  <c r="G337" i="9"/>
  <c r="G321" i="9"/>
  <c r="G305" i="9"/>
  <c r="G289" i="9"/>
  <c r="G273" i="9"/>
  <c r="G257" i="9"/>
  <c r="G241" i="9"/>
  <c r="G225" i="9"/>
  <c r="G209" i="9"/>
  <c r="G193" i="9"/>
  <c r="G516" i="9"/>
  <c r="G500" i="9"/>
  <c r="G484" i="9"/>
  <c r="G468" i="9"/>
  <c r="G452" i="9"/>
  <c r="G436" i="9"/>
  <c r="G420" i="9"/>
  <c r="G404" i="9"/>
  <c r="G388" i="9"/>
  <c r="G372" i="9"/>
  <c r="G356" i="9"/>
  <c r="G340" i="9"/>
  <c r="G324" i="9"/>
  <c r="G308" i="9"/>
  <c r="G292" i="9"/>
  <c r="G276" i="9"/>
  <c r="G260" i="9"/>
  <c r="G244" i="9"/>
  <c r="G228" i="9"/>
  <c r="G212" i="9"/>
  <c r="G196" i="9"/>
  <c r="G180" i="9"/>
  <c r="G498" i="9"/>
  <c r="G466" i="9"/>
  <c r="G434" i="9"/>
  <c r="G402" i="9"/>
  <c r="G370" i="9"/>
  <c r="G338" i="9"/>
  <c r="G306" i="9"/>
  <c r="G274" i="9"/>
  <c r="G242" i="9"/>
  <c r="G210" i="9"/>
  <c r="G178" i="9"/>
  <c r="G162" i="9"/>
  <c r="G146" i="9"/>
  <c r="G130" i="9"/>
  <c r="G114" i="9"/>
  <c r="G98" i="9"/>
  <c r="G82" i="9"/>
  <c r="G475" i="9"/>
  <c r="G511" i="9"/>
  <c r="G479" i="9"/>
  <c r="G447" i="9"/>
  <c r="G415" i="9"/>
  <c r="G383" i="9"/>
  <c r="G351" i="9"/>
  <c r="G319" i="9"/>
  <c r="G287" i="9"/>
  <c r="G255" i="9"/>
  <c r="G223" i="9"/>
  <c r="G191" i="9"/>
  <c r="G169" i="9"/>
  <c r="G153" i="9"/>
  <c r="G137" i="9"/>
  <c r="G121" i="9"/>
  <c r="G105" i="9"/>
  <c r="G89" i="9"/>
  <c r="G73" i="9"/>
  <c r="G459" i="9"/>
  <c r="G395" i="9"/>
  <c r="G510" i="9"/>
  <c r="G478" i="9"/>
  <c r="G446" i="9"/>
  <c r="G414" i="9"/>
  <c r="G382" i="9"/>
  <c r="G350" i="9"/>
  <c r="G318" i="9"/>
  <c r="G286" i="9"/>
  <c r="G254" i="9"/>
  <c r="G222" i="9"/>
  <c r="G190" i="9"/>
  <c r="G168" i="9"/>
  <c r="G152" i="9"/>
  <c r="G136" i="9"/>
  <c r="G120" i="9"/>
  <c r="G104" i="9"/>
  <c r="G88" i="9"/>
  <c r="G72" i="9"/>
  <c r="G467" i="9"/>
  <c r="G227" i="9"/>
  <c r="G95" i="9"/>
  <c r="G159" i="9"/>
  <c r="G267" i="9"/>
  <c r="G509" i="9"/>
  <c r="G493" i="9"/>
  <c r="G477" i="9"/>
  <c r="G461" i="9"/>
  <c r="G445" i="9"/>
  <c r="G429" i="9"/>
  <c r="G413" i="9"/>
  <c r="G397" i="9"/>
  <c r="G381" i="9"/>
  <c r="G365" i="9"/>
  <c r="G349" i="9"/>
  <c r="G333" i="9"/>
  <c r="G317" i="9"/>
  <c r="G301" i="9"/>
  <c r="G285" i="9"/>
  <c r="G269" i="9"/>
  <c r="G253" i="9"/>
  <c r="G237" i="9"/>
  <c r="G221" i="9"/>
  <c r="G205" i="9"/>
  <c r="G189" i="9"/>
  <c r="G512" i="9"/>
  <c r="G496" i="9"/>
  <c r="G480" i="9"/>
  <c r="G464" i="9"/>
  <c r="G448" i="9"/>
  <c r="G432" i="9"/>
  <c r="G416" i="9"/>
  <c r="G400" i="9"/>
  <c r="G384" i="9"/>
  <c r="G368" i="9"/>
  <c r="G352" i="9"/>
  <c r="G336" i="9"/>
  <c r="G320" i="9"/>
  <c r="G304" i="9"/>
  <c r="G288" i="9"/>
  <c r="G272" i="9"/>
  <c r="G256" i="9"/>
  <c r="G240" i="9"/>
  <c r="G224" i="9"/>
  <c r="G208" i="9"/>
  <c r="G192" i="9"/>
  <c r="G515" i="9"/>
  <c r="G490" i="9"/>
  <c r="G458" i="9"/>
  <c r="G426" i="9"/>
  <c r="G394" i="9"/>
  <c r="G362" i="9"/>
  <c r="G330" i="9"/>
  <c r="G298" i="9"/>
  <c r="G266" i="9"/>
  <c r="G234" i="9"/>
  <c r="G202" i="9"/>
  <c r="G174" i="9"/>
  <c r="G158" i="9"/>
  <c r="G142" i="9"/>
  <c r="G126" i="9"/>
  <c r="G110" i="9"/>
  <c r="G94" i="9"/>
  <c r="G78" i="9"/>
  <c r="G387" i="9"/>
  <c r="G503" i="9"/>
  <c r="G471" i="9"/>
  <c r="G439" i="9"/>
  <c r="G407" i="9"/>
  <c r="G375" i="9"/>
  <c r="G343" i="9"/>
  <c r="G311" i="9"/>
  <c r="G279" i="9"/>
  <c r="G247" i="9"/>
  <c r="G215" i="9"/>
  <c r="G183" i="9"/>
  <c r="G165" i="9"/>
  <c r="G149" i="9"/>
  <c r="G133" i="9"/>
  <c r="G117" i="9"/>
  <c r="G101" i="9"/>
  <c r="G85" i="9"/>
  <c r="G69" i="9"/>
  <c r="G443" i="9"/>
  <c r="G371" i="9"/>
  <c r="G259" i="9"/>
  <c r="G111" i="9"/>
  <c r="G175" i="9"/>
  <c r="G505" i="9"/>
  <c r="G489" i="9"/>
  <c r="G473" i="9"/>
  <c r="G457" i="9"/>
  <c r="G441" i="9"/>
  <c r="G425" i="9"/>
  <c r="G409" i="9"/>
  <c r="G393" i="9"/>
  <c r="G377" i="9"/>
  <c r="G361" i="9"/>
  <c r="G345" i="9"/>
  <c r="G329" i="9"/>
  <c r="G313" i="9"/>
  <c r="G297" i="9"/>
  <c r="G281" i="9"/>
  <c r="G265" i="9"/>
  <c r="G249" i="9"/>
  <c r="G233" i="9"/>
  <c r="G217" i="9"/>
  <c r="G201" i="9"/>
  <c r="G185" i="9"/>
  <c r="G508" i="9"/>
  <c r="G492" i="9"/>
  <c r="G476" i="9"/>
  <c r="G460" i="9"/>
  <c r="G444" i="9"/>
  <c r="G428" i="9"/>
  <c r="G412" i="9"/>
  <c r="G396" i="9"/>
  <c r="G380" i="9"/>
  <c r="G364" i="9"/>
  <c r="G348" i="9"/>
  <c r="G332" i="9"/>
  <c r="G316" i="9"/>
  <c r="G300" i="9"/>
  <c r="G284" i="9"/>
  <c r="G268" i="9"/>
  <c r="G252" i="9"/>
  <c r="G236" i="9"/>
  <c r="G220" i="9"/>
  <c r="G204" i="9"/>
  <c r="G188" i="9"/>
  <c r="G514" i="9"/>
  <c r="G482" i="9"/>
  <c r="G450" i="9"/>
  <c r="G418" i="9"/>
  <c r="G386" i="9"/>
  <c r="G354" i="9"/>
  <c r="G322" i="9"/>
  <c r="G290" i="9"/>
  <c r="G258" i="9"/>
  <c r="G226" i="9"/>
  <c r="G194" i="9"/>
  <c r="G170" i="9"/>
  <c r="G154" i="9"/>
  <c r="G138" i="9"/>
  <c r="G122" i="9"/>
  <c r="G106" i="9"/>
  <c r="G90" i="9"/>
  <c r="G74" i="9"/>
  <c r="G355" i="9"/>
  <c r="G495" i="9"/>
  <c r="G463" i="9"/>
  <c r="G431" i="9"/>
  <c r="G399" i="9"/>
  <c r="G367" i="9"/>
  <c r="G335" i="9"/>
  <c r="G303" i="9"/>
  <c r="G271" i="9"/>
  <c r="G239" i="9"/>
  <c r="G207" i="9"/>
  <c r="G177" i="9"/>
  <c r="G161" i="9"/>
  <c r="G145" i="9"/>
  <c r="G129" i="9"/>
  <c r="G113" i="9"/>
  <c r="G97" i="9"/>
  <c r="G81" i="9"/>
  <c r="G507" i="9"/>
  <c r="G427" i="9"/>
  <c r="G347" i="9"/>
  <c r="G494" i="9"/>
  <c r="G462" i="9"/>
  <c r="G430" i="9"/>
  <c r="G398" i="9"/>
  <c r="G366" i="9"/>
  <c r="G334" i="9"/>
  <c r="G302" i="9"/>
  <c r="G270" i="9"/>
  <c r="G238" i="9"/>
  <c r="G206" i="9"/>
  <c r="G176" i="9"/>
  <c r="G160" i="9"/>
  <c r="G144" i="9"/>
  <c r="G128" i="9"/>
  <c r="G112" i="9"/>
  <c r="G96" i="9"/>
  <c r="G80" i="9"/>
  <c r="G499" i="9"/>
  <c r="G435" i="9"/>
  <c r="G251" i="9"/>
  <c r="G151" i="9"/>
  <c r="G87" i="9"/>
  <c r="G243" i="9"/>
  <c r="G147" i="9"/>
  <c r="G83" i="9"/>
  <c r="G379" i="9"/>
  <c r="G483" i="9"/>
  <c r="G92" i="9"/>
  <c r="G124" i="9"/>
  <c r="G156" i="9"/>
  <c r="G198" i="9"/>
  <c r="G262" i="9"/>
  <c r="G326" i="9"/>
  <c r="G390" i="9"/>
  <c r="G454" i="9"/>
  <c r="G331" i="9"/>
  <c r="G93" i="9"/>
  <c r="G157" i="9"/>
  <c r="G263" i="9"/>
  <c r="G391" i="9"/>
  <c r="G323" i="9"/>
  <c r="G118" i="9"/>
  <c r="G186" i="9"/>
  <c r="G314" i="9"/>
  <c r="G442" i="9"/>
  <c r="G200" i="9"/>
  <c r="G264" i="9"/>
  <c r="G328" i="9"/>
  <c r="G392" i="9"/>
  <c r="G456" i="9"/>
  <c r="G181" i="9"/>
  <c r="G245" i="9"/>
  <c r="G309" i="9"/>
  <c r="G373" i="9"/>
  <c r="G437" i="9"/>
  <c r="G501" i="9"/>
  <c r="G127" i="9"/>
  <c r="G315" i="9"/>
  <c r="G307" i="9"/>
  <c r="G339" i="9"/>
  <c r="G108" i="9"/>
  <c r="G230" i="9"/>
  <c r="G358" i="9"/>
  <c r="G491" i="9"/>
  <c r="G327" i="9"/>
  <c r="G150" i="9"/>
  <c r="G506" i="9"/>
  <c r="G360" i="9"/>
  <c r="G213" i="9"/>
  <c r="G219" i="9"/>
  <c r="G135" i="9"/>
  <c r="G71" i="9"/>
  <c r="G211" i="9"/>
  <c r="G131" i="9"/>
  <c r="G18" i="9"/>
  <c r="G403" i="9"/>
  <c r="G68" i="9"/>
  <c r="G100" i="9"/>
  <c r="G132" i="9"/>
  <c r="G164" i="9"/>
  <c r="G214" i="9"/>
  <c r="G278" i="9"/>
  <c r="G342" i="9"/>
  <c r="G406" i="9"/>
  <c r="G470" i="9"/>
  <c r="G411" i="9"/>
  <c r="G109" i="9"/>
  <c r="G173" i="9"/>
  <c r="G295" i="9"/>
  <c r="G423" i="9"/>
  <c r="G70" i="9"/>
  <c r="G134" i="9"/>
  <c r="G218" i="9"/>
  <c r="G346" i="9"/>
  <c r="G474" i="9"/>
  <c r="G216" i="9"/>
  <c r="G280" i="9"/>
  <c r="G344" i="9"/>
  <c r="G408" i="9"/>
  <c r="G472" i="9"/>
  <c r="G197" i="9"/>
  <c r="G261" i="9"/>
  <c r="G325" i="9"/>
  <c r="G389" i="9"/>
  <c r="G453" i="9"/>
  <c r="G517" i="9"/>
  <c r="G291" i="9"/>
  <c r="AG28" i="3"/>
  <c r="AD27" i="3"/>
  <c r="AV27" i="3" s="1"/>
  <c r="AG24" i="3"/>
  <c r="AG22" i="3"/>
  <c r="AG20" i="3"/>
  <c r="AG25" i="3"/>
  <c r="AG23" i="3"/>
  <c r="AG21" i="3"/>
  <c r="AG19" i="3"/>
  <c r="AD26" i="3"/>
  <c r="AG26" i="3" s="1"/>
  <c r="AG18" i="3"/>
  <c r="AU24" i="3"/>
  <c r="AV24" i="3"/>
  <c r="AU28" i="3"/>
  <c r="AV28" i="3"/>
  <c r="AU25" i="3"/>
  <c r="AV25" i="3"/>
  <c r="AU19" i="3"/>
  <c r="AV19" i="3"/>
  <c r="AU26" i="3"/>
  <c r="AU22" i="3"/>
  <c r="AV22" i="3"/>
  <c r="AV18" i="3"/>
  <c r="AU18" i="3"/>
  <c r="AU23" i="3"/>
  <c r="AV23" i="3"/>
  <c r="AU27" i="3"/>
  <c r="T27" i="9"/>
  <c r="T26" i="9"/>
  <c r="T25" i="9"/>
  <c r="T24" i="9"/>
  <c r="T23" i="9"/>
  <c r="T22" i="9"/>
  <c r="T21" i="9"/>
  <c r="T20" i="9"/>
  <c r="Q24" i="9"/>
  <c r="R24" i="9" s="1"/>
  <c r="Q25" i="9"/>
  <c r="R25" i="9" s="1"/>
  <c r="U25" i="9" s="1"/>
  <c r="Q26" i="9"/>
  <c r="R26" i="9" s="1"/>
  <c r="U26" i="9" s="1"/>
  <c r="Q27" i="9"/>
  <c r="R27" i="9" s="1"/>
  <c r="U27" i="9" s="1"/>
  <c r="Q28" i="9"/>
  <c r="R28" i="9" s="1"/>
  <c r="U28" i="9" s="1"/>
  <c r="Q29" i="9"/>
  <c r="R29" i="9" s="1"/>
  <c r="U29" i="9" s="1"/>
  <c r="Q30" i="9"/>
  <c r="R30" i="9" s="1"/>
  <c r="U30" i="9" s="1"/>
  <c r="Q31" i="9"/>
  <c r="Q32" i="9"/>
  <c r="R32" i="9" s="1"/>
  <c r="U32" i="9" s="1"/>
  <c r="Q33" i="9"/>
  <c r="R33" i="9" s="1"/>
  <c r="U33" i="9" s="1"/>
  <c r="Q34" i="9"/>
  <c r="R34" i="9" s="1"/>
  <c r="U34" i="9" s="1"/>
  <c r="Q35" i="9"/>
  <c r="Q36" i="9"/>
  <c r="R36" i="9" s="1"/>
  <c r="U36" i="9" s="1"/>
  <c r="Q37" i="9"/>
  <c r="R37" i="9" s="1"/>
  <c r="U37" i="9" s="1"/>
  <c r="Q38" i="9"/>
  <c r="R38" i="9" s="1"/>
  <c r="U38" i="9" s="1"/>
  <c r="Q39" i="9"/>
  <c r="Q40" i="9"/>
  <c r="R40" i="9" s="1"/>
  <c r="U40" i="9" s="1"/>
  <c r="Q41" i="9"/>
  <c r="R41" i="9" s="1"/>
  <c r="U41" i="9" s="1"/>
  <c r="Q42" i="9"/>
  <c r="R42" i="9" s="1"/>
  <c r="U42" i="9" s="1"/>
  <c r="Q43" i="9"/>
  <c r="Q44" i="9"/>
  <c r="R44" i="9" s="1"/>
  <c r="U44" i="9" s="1"/>
  <c r="Q45" i="9"/>
  <c r="R45" i="9" s="1"/>
  <c r="U45" i="9" s="1"/>
  <c r="Q46" i="9"/>
  <c r="R46" i="9" s="1"/>
  <c r="U46" i="9" s="1"/>
  <c r="Q47" i="9"/>
  <c r="Q48" i="9"/>
  <c r="R48" i="9" s="1"/>
  <c r="U48" i="9" s="1"/>
  <c r="Q49" i="9"/>
  <c r="R49" i="9" s="1"/>
  <c r="U49" i="9" s="1"/>
  <c r="Q50" i="9"/>
  <c r="R50" i="9" s="1"/>
  <c r="U50" i="9" s="1"/>
  <c r="Q51" i="9"/>
  <c r="Q52" i="9"/>
  <c r="R52" i="9" s="1"/>
  <c r="U52" i="9" s="1"/>
  <c r="Q53" i="9"/>
  <c r="R53" i="9" s="1"/>
  <c r="U53" i="9" s="1"/>
  <c r="Q54" i="9"/>
  <c r="R54" i="9" s="1"/>
  <c r="U54" i="9" s="1"/>
  <c r="Q55" i="9"/>
  <c r="Q56" i="9"/>
  <c r="R56" i="9" s="1"/>
  <c r="U56" i="9" s="1"/>
  <c r="Q57" i="9"/>
  <c r="R57" i="9" s="1"/>
  <c r="U57" i="9" s="1"/>
  <c r="Q58" i="9"/>
  <c r="R58" i="9" s="1"/>
  <c r="Q59" i="9"/>
  <c r="Q60" i="9"/>
  <c r="R60" i="9" s="1"/>
  <c r="U60" i="9" s="1"/>
  <c r="Q61" i="9"/>
  <c r="R61" i="9" s="1"/>
  <c r="U61" i="9" s="1"/>
  <c r="Q62" i="9"/>
  <c r="R62" i="9" s="1"/>
  <c r="Q63" i="9"/>
  <c r="Q64" i="9"/>
  <c r="R64" i="9" s="1"/>
  <c r="U64" i="9" s="1"/>
  <c r="Q65" i="9"/>
  <c r="R65" i="9" s="1"/>
  <c r="U65" i="9" s="1"/>
  <c r="Q66" i="9"/>
  <c r="R66" i="9" s="1"/>
  <c r="U66" i="9" s="1"/>
  <c r="Q67" i="9"/>
  <c r="Q68" i="9"/>
  <c r="R68" i="9" s="1"/>
  <c r="U68" i="9" s="1"/>
  <c r="Q69" i="9"/>
  <c r="R69" i="9" s="1"/>
  <c r="U69" i="9" s="1"/>
  <c r="Q70" i="9"/>
  <c r="R70" i="9" s="1"/>
  <c r="U70" i="9" s="1"/>
  <c r="Q71" i="9"/>
  <c r="Q72" i="9"/>
  <c r="R72" i="9" s="1"/>
  <c r="U72" i="9" s="1"/>
  <c r="Q73" i="9"/>
  <c r="R73" i="9" s="1"/>
  <c r="Q74" i="9"/>
  <c r="R74" i="9" s="1"/>
  <c r="Q75" i="9"/>
  <c r="Q76" i="9"/>
  <c r="R76" i="9" s="1"/>
  <c r="Q77" i="9"/>
  <c r="R77" i="9" s="1"/>
  <c r="Q78" i="9"/>
  <c r="R78" i="9" s="1"/>
  <c r="Q79" i="9"/>
  <c r="Q80" i="9"/>
  <c r="R80" i="9" s="1"/>
  <c r="Q81" i="9"/>
  <c r="R81" i="9" s="1"/>
  <c r="Q82" i="9"/>
  <c r="R82" i="9" s="1"/>
  <c r="Q83" i="9"/>
  <c r="Q84" i="9"/>
  <c r="R84" i="9" s="1"/>
  <c r="Q85" i="9"/>
  <c r="R85" i="9" s="1"/>
  <c r="Q86" i="9"/>
  <c r="R86" i="9" s="1"/>
  <c r="U86" i="9" s="1"/>
  <c r="Q87" i="9"/>
  <c r="Q88" i="9"/>
  <c r="R88" i="9" s="1"/>
  <c r="Q89" i="9"/>
  <c r="R89" i="9" s="1"/>
  <c r="Q90" i="9"/>
  <c r="R90" i="9" s="1"/>
  <c r="U90" i="9" s="1"/>
  <c r="Q91" i="9"/>
  <c r="Q92" i="9"/>
  <c r="R92" i="9" s="1"/>
  <c r="U92" i="9" s="1"/>
  <c r="Q93" i="9"/>
  <c r="R93" i="9" s="1"/>
  <c r="Q94" i="9"/>
  <c r="R94" i="9" s="1"/>
  <c r="U94" i="9" s="1"/>
  <c r="Q95" i="9"/>
  <c r="Q96" i="9"/>
  <c r="R96" i="9" s="1"/>
  <c r="Q97" i="9"/>
  <c r="R97" i="9" s="1"/>
  <c r="U97" i="9" s="1"/>
  <c r="Q98" i="9"/>
  <c r="R98" i="9" s="1"/>
  <c r="Q99" i="9"/>
  <c r="Q100" i="9"/>
  <c r="R100" i="9" s="1"/>
  <c r="Q101" i="9"/>
  <c r="R101" i="9" s="1"/>
  <c r="U101" i="9" s="1"/>
  <c r="Q102" i="9"/>
  <c r="R102" i="9" s="1"/>
  <c r="U102" i="9" s="1"/>
  <c r="Q103" i="9"/>
  <c r="Q104" i="9"/>
  <c r="R104" i="9" s="1"/>
  <c r="Q105" i="9"/>
  <c r="R105" i="9" s="1"/>
  <c r="U105" i="9" s="1"/>
  <c r="Q106" i="9"/>
  <c r="Q107" i="9"/>
  <c r="Q108" i="9"/>
  <c r="R108" i="9" s="1"/>
  <c r="Q109" i="9"/>
  <c r="R109" i="9" s="1"/>
  <c r="Q110" i="9"/>
  <c r="R110" i="9" s="1"/>
  <c r="Q111" i="9"/>
  <c r="Q112" i="9"/>
  <c r="R112" i="9" s="1"/>
  <c r="U112" i="9" s="1"/>
  <c r="Q113" i="9"/>
  <c r="R113" i="9" s="1"/>
  <c r="U113" i="9" s="1"/>
  <c r="Q114" i="9"/>
  <c r="R114" i="9" s="1"/>
  <c r="Q115" i="9"/>
  <c r="Q116" i="9"/>
  <c r="R116" i="9" s="1"/>
  <c r="Q117" i="9"/>
  <c r="R117" i="9" s="1"/>
  <c r="Q118" i="9"/>
  <c r="R118" i="9" s="1"/>
  <c r="U118" i="9" s="1"/>
  <c r="Q119" i="9"/>
  <c r="Q120" i="9"/>
  <c r="R120" i="9" s="1"/>
  <c r="Q121" i="9"/>
  <c r="R121" i="9" s="1"/>
  <c r="U121" i="9" s="1"/>
  <c r="Q122" i="9"/>
  <c r="Q123" i="9"/>
  <c r="Q124" i="9"/>
  <c r="R124" i="9" s="1"/>
  <c r="U124" i="9" s="1"/>
  <c r="Q125" i="9"/>
  <c r="R125" i="9" s="1"/>
  <c r="Q126" i="9"/>
  <c r="R126" i="9" s="1"/>
  <c r="Q127" i="9"/>
  <c r="Q128" i="9"/>
  <c r="R128" i="9" s="1"/>
  <c r="Q129" i="9"/>
  <c r="R129" i="9" s="1"/>
  <c r="U129" i="9" s="1"/>
  <c r="Q130" i="9"/>
  <c r="R130" i="9" s="1"/>
  <c r="U130" i="9" s="1"/>
  <c r="Q131" i="9"/>
  <c r="Q132" i="9"/>
  <c r="R132" i="9" s="1"/>
  <c r="Q133" i="9"/>
  <c r="R133" i="9" s="1"/>
  <c r="U133" i="9" s="1"/>
  <c r="Q134" i="9"/>
  <c r="R134" i="9" s="1"/>
  <c r="Q135" i="9"/>
  <c r="Q136" i="9"/>
  <c r="R136" i="9" s="1"/>
  <c r="Q137" i="9"/>
  <c r="R137" i="9" s="1"/>
  <c r="U137" i="9" s="1"/>
  <c r="Q138" i="9"/>
  <c r="Q139" i="9"/>
  <c r="Q140" i="9"/>
  <c r="R140" i="9" s="1"/>
  <c r="Q141" i="9"/>
  <c r="R141" i="9" s="1"/>
  <c r="Q142" i="9"/>
  <c r="R142" i="9" s="1"/>
  <c r="U142" i="9" s="1"/>
  <c r="Q143" i="9"/>
  <c r="Q144" i="9"/>
  <c r="R144" i="9" s="1"/>
  <c r="U144" i="9" s="1"/>
  <c r="Q145" i="9"/>
  <c r="R145" i="9" s="1"/>
  <c r="U145" i="9" s="1"/>
  <c r="Q146" i="9"/>
  <c r="R146" i="9" s="1"/>
  <c r="U146" i="9" s="1"/>
  <c r="Q147" i="9"/>
  <c r="Q148" i="9"/>
  <c r="R148" i="9" s="1"/>
  <c r="Q149" i="9"/>
  <c r="R149" i="9" s="1"/>
  <c r="Q150" i="9"/>
  <c r="R150" i="9" s="1"/>
  <c r="Q151" i="9"/>
  <c r="Q152" i="9"/>
  <c r="R152" i="9" s="1"/>
  <c r="Q153" i="9"/>
  <c r="R153" i="9" s="1"/>
  <c r="U153" i="9" s="1"/>
  <c r="Q154" i="9"/>
  <c r="Q155" i="9"/>
  <c r="Q156" i="9"/>
  <c r="R156" i="9" s="1"/>
  <c r="U156" i="9" s="1"/>
  <c r="Q157" i="9"/>
  <c r="R157" i="9" s="1"/>
  <c r="Q158" i="9"/>
  <c r="R158" i="9" s="1"/>
  <c r="U158" i="9" s="1"/>
  <c r="Q159" i="9"/>
  <c r="Q160" i="9"/>
  <c r="R160" i="9" s="1"/>
  <c r="Q161" i="9"/>
  <c r="R161" i="9" s="1"/>
  <c r="U161" i="9" s="1"/>
  <c r="Q162" i="9"/>
  <c r="R162" i="9" s="1"/>
  <c r="Q163" i="9"/>
  <c r="Q164" i="9"/>
  <c r="R164" i="9" s="1"/>
  <c r="Q165" i="9"/>
  <c r="R165" i="9" s="1"/>
  <c r="U165" i="9" s="1"/>
  <c r="Q166" i="9"/>
  <c r="R166" i="9" s="1"/>
  <c r="U166" i="9" s="1"/>
  <c r="Q167" i="9"/>
  <c r="Q168" i="9"/>
  <c r="R168" i="9" s="1"/>
  <c r="U168" i="9" s="1"/>
  <c r="Q169" i="9"/>
  <c r="R169" i="9" s="1"/>
  <c r="U169" i="9" s="1"/>
  <c r="Q170" i="9"/>
  <c r="R170" i="9" s="1"/>
  <c r="U170" i="9" s="1"/>
  <c r="Q171" i="9"/>
  <c r="Q172" i="9"/>
  <c r="R172" i="9" s="1"/>
  <c r="Q173" i="9"/>
  <c r="R173" i="9" s="1"/>
  <c r="U173" i="9" s="1"/>
  <c r="Q174" i="9"/>
  <c r="R174" i="9" s="1"/>
  <c r="Q175" i="9"/>
  <c r="Q176" i="9"/>
  <c r="R176" i="9" s="1"/>
  <c r="Q177" i="9"/>
  <c r="R177" i="9" s="1"/>
  <c r="U177" i="9" s="1"/>
  <c r="Q178" i="9"/>
  <c r="R178" i="9" s="1"/>
  <c r="Q179" i="9"/>
  <c r="Q180" i="9"/>
  <c r="R180" i="9" s="1"/>
  <c r="Q181" i="9"/>
  <c r="R181" i="9" s="1"/>
  <c r="U181" i="9" s="1"/>
  <c r="Q182" i="9"/>
  <c r="R182" i="9" s="1"/>
  <c r="U182" i="9" s="1"/>
  <c r="Q183" i="9"/>
  <c r="Q184" i="9"/>
  <c r="R184" i="9" s="1"/>
  <c r="U184" i="9" s="1"/>
  <c r="Q185" i="9"/>
  <c r="R185" i="9" s="1"/>
  <c r="U185" i="9" s="1"/>
  <c r="Q186" i="9"/>
  <c r="R186" i="9" s="1"/>
  <c r="U186" i="9" s="1"/>
  <c r="Q187" i="9"/>
  <c r="Q188" i="9"/>
  <c r="R188" i="9" s="1"/>
  <c r="Q189" i="9"/>
  <c r="R189" i="9" s="1"/>
  <c r="U189" i="9" s="1"/>
  <c r="Q190" i="9"/>
  <c r="R190" i="9" s="1"/>
  <c r="Q191" i="9"/>
  <c r="Q192" i="9"/>
  <c r="R192" i="9" s="1"/>
  <c r="Q193" i="9"/>
  <c r="R193" i="9" s="1"/>
  <c r="U193" i="9" s="1"/>
  <c r="Q194" i="9"/>
  <c r="R194" i="9" s="1"/>
  <c r="Q195" i="9"/>
  <c r="R195" i="9" s="1"/>
  <c r="Q196" i="9"/>
  <c r="R196" i="9" s="1"/>
  <c r="Q197" i="9"/>
  <c r="R197" i="9" s="1"/>
  <c r="U197" i="9" s="1"/>
  <c r="Q198" i="9"/>
  <c r="Q199" i="9"/>
  <c r="Q200" i="9"/>
  <c r="R200" i="9" s="1"/>
  <c r="U200" i="9" s="1"/>
  <c r="Q201" i="9"/>
  <c r="R201" i="9" s="1"/>
  <c r="U201" i="9" s="1"/>
  <c r="Q202" i="9"/>
  <c r="Q203" i="9"/>
  <c r="Q204" i="9"/>
  <c r="R204" i="9" s="1"/>
  <c r="Q205" i="9"/>
  <c r="R205" i="9" s="1"/>
  <c r="U205" i="9" s="1"/>
  <c r="Q206" i="9"/>
  <c r="R206" i="9" s="1"/>
  <c r="U206" i="9" s="1"/>
  <c r="Q207" i="9"/>
  <c r="Q208" i="9"/>
  <c r="R208" i="9" s="1"/>
  <c r="Q209" i="9"/>
  <c r="R209" i="9" s="1"/>
  <c r="U209" i="9" s="1"/>
  <c r="Q210" i="9"/>
  <c r="R210" i="9" s="1"/>
  <c r="U210" i="9" s="1"/>
  <c r="Q211" i="9"/>
  <c r="Q212" i="9"/>
  <c r="R212" i="9" s="1"/>
  <c r="Q213" i="9"/>
  <c r="R213" i="9" s="1"/>
  <c r="U213" i="9" s="1"/>
  <c r="Q214" i="9"/>
  <c r="Q215" i="9"/>
  <c r="Q216" i="9"/>
  <c r="R216" i="9" s="1"/>
  <c r="U216" i="9" s="1"/>
  <c r="Q217" i="9"/>
  <c r="R217" i="9" s="1"/>
  <c r="U217" i="9" s="1"/>
  <c r="Q218" i="9"/>
  <c r="R218" i="9" s="1"/>
  <c r="U218" i="9" s="1"/>
  <c r="Q219" i="9"/>
  <c r="Q220" i="9"/>
  <c r="R220" i="9" s="1"/>
  <c r="Q221" i="9"/>
  <c r="R221" i="9" s="1"/>
  <c r="U221" i="9" s="1"/>
  <c r="Q222" i="9"/>
  <c r="Q223" i="9"/>
  <c r="Q224" i="9"/>
  <c r="R224" i="9" s="1"/>
  <c r="Q225" i="9"/>
  <c r="R225" i="9" s="1"/>
  <c r="U225" i="9" s="1"/>
  <c r="Q226" i="9"/>
  <c r="Q227" i="9"/>
  <c r="Q228" i="9"/>
  <c r="R228" i="9" s="1"/>
  <c r="Q229" i="9"/>
  <c r="R229" i="9" s="1"/>
  <c r="U229" i="9" s="1"/>
  <c r="Q230" i="9"/>
  <c r="R230" i="9" s="1"/>
  <c r="U230" i="9" s="1"/>
  <c r="Q231" i="9"/>
  <c r="Q232" i="9"/>
  <c r="R232" i="9" s="1"/>
  <c r="U232" i="9" s="1"/>
  <c r="Q233" i="9"/>
  <c r="R233" i="9" s="1"/>
  <c r="U233" i="9" s="1"/>
  <c r="Q234" i="9"/>
  <c r="R234" i="9" s="1"/>
  <c r="U234" i="9" s="1"/>
  <c r="Q235" i="9"/>
  <c r="Q236" i="9"/>
  <c r="R236" i="9" s="1"/>
  <c r="Q237" i="9"/>
  <c r="R237" i="9" s="1"/>
  <c r="U237" i="9" s="1"/>
  <c r="Q238" i="9"/>
  <c r="Q239" i="9"/>
  <c r="Q240" i="9"/>
  <c r="R240" i="9" s="1"/>
  <c r="Q241" i="9"/>
  <c r="R241" i="9" s="1"/>
  <c r="U241" i="9" s="1"/>
  <c r="Q242" i="9"/>
  <c r="Q243" i="9"/>
  <c r="Q244" i="9"/>
  <c r="R244" i="9" s="1"/>
  <c r="Q245" i="9"/>
  <c r="R245" i="9" s="1"/>
  <c r="U245" i="9" s="1"/>
  <c r="Q246" i="9"/>
  <c r="R246" i="9" s="1"/>
  <c r="U246" i="9" s="1"/>
  <c r="Q247" i="9"/>
  <c r="Q248" i="9"/>
  <c r="R248" i="9" s="1"/>
  <c r="U248" i="9" s="1"/>
  <c r="Q249" i="9"/>
  <c r="R249" i="9" s="1"/>
  <c r="U249" i="9" s="1"/>
  <c r="Q250" i="9"/>
  <c r="Q251" i="9"/>
  <c r="Q252" i="9"/>
  <c r="R252" i="9" s="1"/>
  <c r="Q253" i="9"/>
  <c r="R253" i="9" s="1"/>
  <c r="U253" i="9" s="1"/>
  <c r="Q254" i="9"/>
  <c r="R254" i="9" s="1"/>
  <c r="U254" i="9" s="1"/>
  <c r="Q255" i="9"/>
  <c r="Q256" i="9"/>
  <c r="R256" i="9" s="1"/>
  <c r="Q257" i="9"/>
  <c r="R257" i="9" s="1"/>
  <c r="U257" i="9" s="1"/>
  <c r="Q258" i="9"/>
  <c r="R258" i="9" s="1"/>
  <c r="U258" i="9" s="1"/>
  <c r="Q259" i="9"/>
  <c r="Q260" i="9"/>
  <c r="R260" i="9" s="1"/>
  <c r="Q261" i="9"/>
  <c r="R261" i="9" s="1"/>
  <c r="U261" i="9" s="1"/>
  <c r="Q262" i="9"/>
  <c r="Q263" i="9"/>
  <c r="Q264" i="9"/>
  <c r="R264" i="9" s="1"/>
  <c r="U264" i="9" s="1"/>
  <c r="Q265" i="9"/>
  <c r="R265" i="9" s="1"/>
  <c r="Q266" i="9"/>
  <c r="Q267" i="9"/>
  <c r="Q268" i="9"/>
  <c r="R268" i="9" s="1"/>
  <c r="Q269" i="9"/>
  <c r="R269" i="9" s="1"/>
  <c r="U269" i="9" s="1"/>
  <c r="Q270" i="9"/>
  <c r="R270" i="9" s="1"/>
  <c r="U270" i="9" s="1"/>
  <c r="Q271" i="9"/>
  <c r="Q272" i="9"/>
  <c r="R272" i="9" s="1"/>
  <c r="Q273" i="9"/>
  <c r="R273" i="9" s="1"/>
  <c r="U273" i="9" s="1"/>
  <c r="Q274" i="9"/>
  <c r="R274" i="9" s="1"/>
  <c r="Q275" i="9"/>
  <c r="Q276" i="9"/>
  <c r="R276" i="9" s="1"/>
  <c r="U276" i="9" s="1"/>
  <c r="Q277" i="9"/>
  <c r="R277" i="9" s="1"/>
  <c r="U277" i="9" s="1"/>
  <c r="Q278" i="9"/>
  <c r="Q279" i="9"/>
  <c r="Q280" i="9"/>
  <c r="R280" i="9" s="1"/>
  <c r="Q281" i="9"/>
  <c r="R281" i="9" s="1"/>
  <c r="Q282" i="9"/>
  <c r="Q283" i="9"/>
  <c r="Q284" i="9"/>
  <c r="R284" i="9" s="1"/>
  <c r="Q285" i="9"/>
  <c r="R285" i="9" s="1"/>
  <c r="U285" i="9" s="1"/>
  <c r="Q286" i="9"/>
  <c r="Q287" i="9"/>
  <c r="Q288" i="9"/>
  <c r="R288" i="9" s="1"/>
  <c r="U288" i="9" s="1"/>
  <c r="Q289" i="9"/>
  <c r="R289" i="9" s="1"/>
  <c r="U289" i="9" s="1"/>
  <c r="Q290" i="9"/>
  <c r="Q291" i="9"/>
  <c r="Q292" i="9"/>
  <c r="R292" i="9" s="1"/>
  <c r="Q293" i="9"/>
  <c r="R293" i="9" s="1"/>
  <c r="U293" i="9" s="1"/>
  <c r="Q294" i="9"/>
  <c r="R294" i="9" s="1"/>
  <c r="U294" i="9" s="1"/>
  <c r="Q295" i="9"/>
  <c r="Q296" i="9"/>
  <c r="R296" i="9" s="1"/>
  <c r="Q297" i="9"/>
  <c r="R297" i="9" s="1"/>
  <c r="Q298" i="9"/>
  <c r="R298" i="9" s="1"/>
  <c r="U298" i="9" s="1"/>
  <c r="Q299" i="9"/>
  <c r="Q300" i="9"/>
  <c r="R300" i="9" s="1"/>
  <c r="U300" i="9" s="1"/>
  <c r="Q301" i="9"/>
  <c r="R301" i="9" s="1"/>
  <c r="U301" i="9" s="1"/>
  <c r="Q302" i="9"/>
  <c r="Q303" i="9"/>
  <c r="Q304" i="9"/>
  <c r="R304" i="9" s="1"/>
  <c r="Q305" i="9"/>
  <c r="R305" i="9" s="1"/>
  <c r="U305" i="9" s="1"/>
  <c r="Q306" i="9"/>
  <c r="Q307" i="9"/>
  <c r="Q308" i="9"/>
  <c r="R308" i="9" s="1"/>
  <c r="Q309" i="9"/>
  <c r="R309" i="9" s="1"/>
  <c r="U309" i="9" s="1"/>
  <c r="Q310" i="9"/>
  <c r="R310" i="9" s="1"/>
  <c r="U310" i="9" s="1"/>
  <c r="Q311" i="9"/>
  <c r="Q312" i="9"/>
  <c r="R312" i="9" s="1"/>
  <c r="Q313" i="9"/>
  <c r="R313" i="9" s="1"/>
  <c r="U313" i="9" s="1"/>
  <c r="Q314" i="9"/>
  <c r="R314" i="9" s="1"/>
  <c r="U314" i="9" s="1"/>
  <c r="Q315" i="9"/>
  <c r="Q316" i="9"/>
  <c r="R316" i="9" s="1"/>
  <c r="Q317" i="9"/>
  <c r="R317" i="9" s="1"/>
  <c r="U317" i="9" s="1"/>
  <c r="Q318" i="9"/>
  <c r="R318" i="9" s="1"/>
  <c r="U318" i="9" s="1"/>
  <c r="Q319" i="9"/>
  <c r="Q320" i="9"/>
  <c r="R320" i="9" s="1"/>
  <c r="Q321" i="9"/>
  <c r="R321" i="9" s="1"/>
  <c r="U321" i="9" s="1"/>
  <c r="Q322" i="9"/>
  <c r="R322" i="9" s="1"/>
  <c r="U322" i="9" s="1"/>
  <c r="Q323" i="9"/>
  <c r="Q324" i="9"/>
  <c r="R324" i="9" s="1"/>
  <c r="U324" i="9" s="1"/>
  <c r="Q325" i="9"/>
  <c r="R325" i="9" s="1"/>
  <c r="U325" i="9" s="1"/>
  <c r="Q326" i="9"/>
  <c r="Q327" i="9"/>
  <c r="Q328" i="9"/>
  <c r="R328" i="9" s="1"/>
  <c r="Q329" i="9"/>
  <c r="R329" i="9" s="1"/>
  <c r="U329" i="9" s="1"/>
  <c r="Q330" i="9"/>
  <c r="Q331" i="9"/>
  <c r="Q332" i="9"/>
  <c r="R332" i="9" s="1"/>
  <c r="Q333" i="9"/>
  <c r="R333" i="9" s="1"/>
  <c r="U333" i="9" s="1"/>
  <c r="Q334" i="9"/>
  <c r="R334" i="9" s="1"/>
  <c r="U334" i="9" s="1"/>
  <c r="Q335" i="9"/>
  <c r="Q336" i="9"/>
  <c r="R336" i="9" s="1"/>
  <c r="Q337" i="9"/>
  <c r="R337" i="9" s="1"/>
  <c r="U337" i="9" s="1"/>
  <c r="Q338" i="9"/>
  <c r="R338" i="9" s="1"/>
  <c r="U338" i="9" s="1"/>
  <c r="Q339" i="9"/>
  <c r="Q340" i="9"/>
  <c r="R340" i="9" s="1"/>
  <c r="U340" i="9" s="1"/>
  <c r="Q341" i="9"/>
  <c r="R341" i="9" s="1"/>
  <c r="U341" i="9" s="1"/>
  <c r="Q342" i="9"/>
  <c r="Q343" i="9"/>
  <c r="Q344" i="9"/>
  <c r="R344" i="9" s="1"/>
  <c r="Q345" i="9"/>
  <c r="R345" i="9" s="1"/>
  <c r="U345" i="9" s="1"/>
  <c r="Q346" i="9"/>
  <c r="R346" i="9" s="1"/>
  <c r="U346" i="9" s="1"/>
  <c r="Q347" i="9"/>
  <c r="Q348" i="9"/>
  <c r="R348" i="9" s="1"/>
  <c r="Q349" i="9"/>
  <c r="R349" i="9" s="1"/>
  <c r="U349" i="9" s="1"/>
  <c r="Q350" i="9"/>
  <c r="R350" i="9" s="1"/>
  <c r="U350" i="9" s="1"/>
  <c r="Q351" i="9"/>
  <c r="Q352" i="9"/>
  <c r="R352" i="9" s="1"/>
  <c r="Q353" i="9"/>
  <c r="R353" i="9" s="1"/>
  <c r="U353" i="9" s="1"/>
  <c r="Q354" i="9"/>
  <c r="Q355" i="9"/>
  <c r="Q356" i="9"/>
  <c r="R356" i="9" s="1"/>
  <c r="U356" i="9" s="1"/>
  <c r="Q357" i="9"/>
  <c r="R357" i="9" s="1"/>
  <c r="U357" i="9" s="1"/>
  <c r="Q358" i="9"/>
  <c r="R358" i="9" s="1"/>
  <c r="U358" i="9" s="1"/>
  <c r="Q359" i="9"/>
  <c r="Q360" i="9"/>
  <c r="R360" i="9" s="1"/>
  <c r="Q361" i="9"/>
  <c r="R361" i="9" s="1"/>
  <c r="U361" i="9" s="1"/>
  <c r="Q362" i="9"/>
  <c r="R362" i="9" s="1"/>
  <c r="U362" i="9" s="1"/>
  <c r="Q363" i="9"/>
  <c r="Q364" i="9"/>
  <c r="R364" i="9" s="1"/>
  <c r="U364" i="9" s="1"/>
  <c r="Q365" i="9"/>
  <c r="R365" i="9" s="1"/>
  <c r="U365" i="9" s="1"/>
  <c r="Q366" i="9"/>
  <c r="Q367" i="9"/>
  <c r="Q368" i="9"/>
  <c r="R368" i="9" s="1"/>
  <c r="Q369" i="9"/>
  <c r="R369" i="9" s="1"/>
  <c r="U369" i="9" s="1"/>
  <c r="Q370" i="9"/>
  <c r="Q371" i="9"/>
  <c r="Q372" i="9"/>
  <c r="R372" i="9" s="1"/>
  <c r="Q373" i="9"/>
  <c r="R373" i="9" s="1"/>
  <c r="U373" i="9" s="1"/>
  <c r="Q374" i="9"/>
  <c r="R374" i="9" s="1"/>
  <c r="U374" i="9" s="1"/>
  <c r="Q375" i="9"/>
  <c r="Q376" i="9"/>
  <c r="R376" i="9" s="1"/>
  <c r="U376" i="9" s="1"/>
  <c r="Q377" i="9"/>
  <c r="R377" i="9" s="1"/>
  <c r="U377" i="9" s="1"/>
  <c r="Q378" i="9"/>
  <c r="R378" i="9" s="1"/>
  <c r="U378" i="9" s="1"/>
  <c r="Q379" i="9"/>
  <c r="Q380" i="9"/>
  <c r="R380" i="9" s="1"/>
  <c r="Q381" i="9"/>
  <c r="R381" i="9" s="1"/>
  <c r="U381" i="9" s="1"/>
  <c r="Q382" i="9"/>
  <c r="Q383" i="9"/>
  <c r="Q384" i="9"/>
  <c r="R384" i="9" s="1"/>
  <c r="U384" i="9" s="1"/>
  <c r="Q385" i="9"/>
  <c r="R385" i="9" s="1"/>
  <c r="U385" i="9" s="1"/>
  <c r="Q386" i="9"/>
  <c r="Q387" i="9"/>
  <c r="Q388" i="9"/>
  <c r="R388" i="9" s="1"/>
  <c r="Q389" i="9"/>
  <c r="R389" i="9" s="1"/>
  <c r="U389" i="9" s="1"/>
  <c r="Q390" i="9"/>
  <c r="Q391" i="9"/>
  <c r="Q392" i="9"/>
  <c r="R392" i="9" s="1"/>
  <c r="U392" i="9" s="1"/>
  <c r="Q393" i="9"/>
  <c r="R393" i="9" s="1"/>
  <c r="U393" i="9" s="1"/>
  <c r="Q394" i="9"/>
  <c r="R394" i="9" s="1"/>
  <c r="U394" i="9" s="1"/>
  <c r="Q395" i="9"/>
  <c r="Q396" i="9"/>
  <c r="R396" i="9" s="1"/>
  <c r="Q397" i="9"/>
  <c r="R397" i="9" s="1"/>
  <c r="U397" i="9" s="1"/>
  <c r="Q398" i="9"/>
  <c r="Q399" i="9"/>
  <c r="Q400" i="9"/>
  <c r="R400" i="9" s="1"/>
  <c r="Q401" i="9"/>
  <c r="R401" i="9" s="1"/>
  <c r="U401" i="9" s="1"/>
  <c r="Q402" i="9"/>
  <c r="R402" i="9" s="1"/>
  <c r="U402" i="9" s="1"/>
  <c r="Q403" i="9"/>
  <c r="Q404" i="9"/>
  <c r="R404" i="9" s="1"/>
  <c r="U404" i="9" s="1"/>
  <c r="Q405" i="9"/>
  <c r="R405" i="9" s="1"/>
  <c r="U405" i="9" s="1"/>
  <c r="Q406" i="9"/>
  <c r="Q407" i="9"/>
  <c r="Q408" i="9"/>
  <c r="R408" i="9" s="1"/>
  <c r="U408" i="9" s="1"/>
  <c r="Q409" i="9"/>
  <c r="R409" i="9" s="1"/>
  <c r="U409" i="9" s="1"/>
  <c r="Q410" i="9"/>
  <c r="Q411" i="9"/>
  <c r="Q412" i="9"/>
  <c r="R412" i="9" s="1"/>
  <c r="Q413" i="9"/>
  <c r="R413" i="9" s="1"/>
  <c r="U413" i="9" s="1"/>
  <c r="Q414" i="9"/>
  <c r="Q415" i="9"/>
  <c r="Q416" i="9"/>
  <c r="R416" i="9" s="1"/>
  <c r="Q417" i="9"/>
  <c r="R417" i="9" s="1"/>
  <c r="U417" i="9" s="1"/>
  <c r="Q418" i="9"/>
  <c r="R418" i="9" s="1"/>
  <c r="U418" i="9" s="1"/>
  <c r="Q419" i="9"/>
  <c r="Q420" i="9"/>
  <c r="R420" i="9" s="1"/>
  <c r="Q421" i="9"/>
  <c r="R421" i="9" s="1"/>
  <c r="U421" i="9" s="1"/>
  <c r="Q422" i="9"/>
  <c r="R422" i="9" s="1"/>
  <c r="U422" i="9" s="1"/>
  <c r="Q423" i="9"/>
  <c r="Q424" i="9"/>
  <c r="R424" i="9" s="1"/>
  <c r="U424" i="9" s="1"/>
  <c r="Q425" i="9"/>
  <c r="R425" i="9" s="1"/>
  <c r="U425" i="9" s="1"/>
  <c r="Q426" i="9"/>
  <c r="Q427" i="9"/>
  <c r="Q428" i="9"/>
  <c r="R428" i="9" s="1"/>
  <c r="U428" i="9" s="1"/>
  <c r="Q429" i="9"/>
  <c r="R429" i="9" s="1"/>
  <c r="U429" i="9" s="1"/>
  <c r="Q430" i="9"/>
  <c r="Q431" i="9"/>
  <c r="Q432" i="9"/>
  <c r="R432" i="9" s="1"/>
  <c r="Q433" i="9"/>
  <c r="R433" i="9" s="1"/>
  <c r="U433" i="9" s="1"/>
  <c r="Q434" i="9"/>
  <c r="Q435" i="9"/>
  <c r="Q436" i="9"/>
  <c r="R436" i="9" s="1"/>
  <c r="U436" i="9" s="1"/>
  <c r="Q437" i="9"/>
  <c r="R437" i="9" s="1"/>
  <c r="U437" i="9" s="1"/>
  <c r="Q438" i="9"/>
  <c r="R438" i="9" s="1"/>
  <c r="U438" i="9" s="1"/>
  <c r="Q439" i="9"/>
  <c r="Q440" i="9"/>
  <c r="R440" i="9" s="1"/>
  <c r="U440" i="9" s="1"/>
  <c r="Q441" i="9"/>
  <c r="R441" i="9" s="1"/>
  <c r="U441" i="9" s="1"/>
  <c r="Q442" i="9"/>
  <c r="R442" i="9" s="1"/>
  <c r="Q443" i="9"/>
  <c r="Q444" i="9"/>
  <c r="R444" i="9" s="1"/>
  <c r="Q445" i="9"/>
  <c r="R445" i="9" s="1"/>
  <c r="U445" i="9" s="1"/>
  <c r="Q446" i="9"/>
  <c r="Q447" i="9"/>
  <c r="Q448" i="9"/>
  <c r="R448" i="9" s="1"/>
  <c r="U448" i="9" s="1"/>
  <c r="Q449" i="9"/>
  <c r="R449" i="9" s="1"/>
  <c r="U449" i="9" s="1"/>
  <c r="Q450" i="9"/>
  <c r="Q451" i="9"/>
  <c r="Q452" i="9"/>
  <c r="R452" i="9" s="1"/>
  <c r="U452" i="9" s="1"/>
  <c r="Q453" i="9"/>
  <c r="R453" i="9" s="1"/>
  <c r="U453" i="9" s="1"/>
  <c r="Q454" i="9"/>
  <c r="Q455" i="9"/>
  <c r="Q456" i="9"/>
  <c r="R456" i="9" s="1"/>
  <c r="U456" i="9" s="1"/>
  <c r="Q457" i="9"/>
  <c r="R457" i="9" s="1"/>
  <c r="U457" i="9" s="1"/>
  <c r="Q458" i="9"/>
  <c r="R458" i="9" s="1"/>
  <c r="U458" i="9" s="1"/>
  <c r="Q459" i="9"/>
  <c r="Q460" i="9"/>
  <c r="R460" i="9" s="1"/>
  <c r="U460" i="9" s="1"/>
  <c r="Q461" i="9"/>
  <c r="R461" i="9" s="1"/>
  <c r="U461" i="9" s="1"/>
  <c r="Q462" i="9"/>
  <c r="Q463" i="9"/>
  <c r="Q464" i="9"/>
  <c r="R464" i="9" s="1"/>
  <c r="U464" i="9" s="1"/>
  <c r="Q465" i="9"/>
  <c r="R465" i="9" s="1"/>
  <c r="U465" i="9" s="1"/>
  <c r="Q466" i="9"/>
  <c r="R466" i="9" s="1"/>
  <c r="Q467" i="9"/>
  <c r="Q468" i="9"/>
  <c r="R468" i="9" s="1"/>
  <c r="U468" i="9" s="1"/>
  <c r="Q469" i="9"/>
  <c r="R469" i="9" s="1"/>
  <c r="U469" i="9" s="1"/>
  <c r="Q470" i="9"/>
  <c r="Q471" i="9"/>
  <c r="Q472" i="9"/>
  <c r="R472" i="9" s="1"/>
  <c r="U472" i="9" s="1"/>
  <c r="Q473" i="9"/>
  <c r="R473" i="9" s="1"/>
  <c r="U473" i="9" s="1"/>
  <c r="Q474" i="9"/>
  <c r="Q475" i="9"/>
  <c r="Q476" i="9"/>
  <c r="R476" i="9" s="1"/>
  <c r="U476" i="9" s="1"/>
  <c r="Q477" i="9"/>
  <c r="R477" i="9" s="1"/>
  <c r="U477" i="9" s="1"/>
  <c r="Q478" i="9"/>
  <c r="Q479" i="9"/>
  <c r="Q480" i="9"/>
  <c r="R480" i="9" s="1"/>
  <c r="U480" i="9" s="1"/>
  <c r="Q481" i="9"/>
  <c r="R481" i="9" s="1"/>
  <c r="U481" i="9" s="1"/>
  <c r="Q482" i="9"/>
  <c r="R482" i="9" s="1"/>
  <c r="U482" i="9" s="1"/>
  <c r="Q483" i="9"/>
  <c r="Q484" i="9"/>
  <c r="R484" i="9" s="1"/>
  <c r="U484" i="9" s="1"/>
  <c r="Q485" i="9"/>
  <c r="R485" i="9" s="1"/>
  <c r="U485" i="9" s="1"/>
  <c r="Q486" i="9"/>
  <c r="R486" i="9" s="1"/>
  <c r="U486" i="9" s="1"/>
  <c r="Q487" i="9"/>
  <c r="Q488" i="9"/>
  <c r="R488" i="9" s="1"/>
  <c r="U488" i="9" s="1"/>
  <c r="Q489" i="9"/>
  <c r="R489" i="9" s="1"/>
  <c r="U489" i="9" s="1"/>
  <c r="Q490" i="9"/>
  <c r="Q491" i="9"/>
  <c r="Q492" i="9"/>
  <c r="R492" i="9" s="1"/>
  <c r="U492" i="9" s="1"/>
  <c r="Q493" i="9"/>
  <c r="R493" i="9" s="1"/>
  <c r="U493" i="9" s="1"/>
  <c r="Q494" i="9"/>
  <c r="Q495" i="9"/>
  <c r="Q496" i="9"/>
  <c r="R496" i="9" s="1"/>
  <c r="U496" i="9" s="1"/>
  <c r="Q497" i="9"/>
  <c r="R497" i="9" s="1"/>
  <c r="U497" i="9" s="1"/>
  <c r="Q498" i="9"/>
  <c r="Q499" i="9"/>
  <c r="Q500" i="9"/>
  <c r="R500" i="9" s="1"/>
  <c r="U500" i="9" s="1"/>
  <c r="Q501" i="9"/>
  <c r="R501" i="9" s="1"/>
  <c r="U501" i="9" s="1"/>
  <c r="Q502" i="9"/>
  <c r="Q503" i="9"/>
  <c r="Q504" i="9"/>
  <c r="R504" i="9" s="1"/>
  <c r="U504" i="9" s="1"/>
  <c r="Q505" i="9"/>
  <c r="R505" i="9" s="1"/>
  <c r="U505" i="9" s="1"/>
  <c r="Q506" i="9"/>
  <c r="R506" i="9" s="1"/>
  <c r="U506" i="9" s="1"/>
  <c r="Q507" i="9"/>
  <c r="Q508" i="9"/>
  <c r="R508" i="9" s="1"/>
  <c r="U508" i="9" s="1"/>
  <c r="Q509" i="9"/>
  <c r="R509" i="9" s="1"/>
  <c r="U509" i="9" s="1"/>
  <c r="Q510" i="9"/>
  <c r="Q511" i="9"/>
  <c r="Q512" i="9"/>
  <c r="R512" i="9" s="1"/>
  <c r="U512" i="9" s="1"/>
  <c r="Q513" i="9"/>
  <c r="R513" i="9" s="1"/>
  <c r="U513" i="9" s="1"/>
  <c r="Q514" i="9"/>
  <c r="Q515" i="9"/>
  <c r="Q516" i="9"/>
  <c r="R516" i="9" s="1"/>
  <c r="U516" i="9" s="1"/>
  <c r="Q517" i="9"/>
  <c r="R517" i="9" s="1"/>
  <c r="U517" i="9" s="1"/>
  <c r="U194" i="9"/>
  <c r="U274" i="9"/>
  <c r="U442" i="9"/>
  <c r="U466" i="9"/>
  <c r="U360" i="9"/>
  <c r="U368" i="9"/>
  <c r="U372" i="9"/>
  <c r="U380" i="9"/>
  <c r="U388" i="9"/>
  <c r="U396" i="9"/>
  <c r="U400" i="9"/>
  <c r="U412" i="9"/>
  <c r="U416" i="9"/>
  <c r="U420" i="9"/>
  <c r="U432" i="9"/>
  <c r="U444" i="9"/>
  <c r="U73" i="9"/>
  <c r="U76" i="9"/>
  <c r="U77" i="9"/>
  <c r="U80" i="9"/>
  <c r="U81" i="9"/>
  <c r="U84" i="9"/>
  <c r="U85" i="9"/>
  <c r="U88" i="9"/>
  <c r="U89" i="9"/>
  <c r="U93" i="9"/>
  <c r="U96" i="9"/>
  <c r="U100" i="9"/>
  <c r="U104" i="9"/>
  <c r="U108" i="9"/>
  <c r="U109" i="9"/>
  <c r="U116" i="9"/>
  <c r="U117" i="9"/>
  <c r="U120" i="9"/>
  <c r="U125" i="9"/>
  <c r="U128" i="9"/>
  <c r="U132" i="9"/>
  <c r="U136" i="9"/>
  <c r="U140" i="9"/>
  <c r="U141" i="9"/>
  <c r="U148" i="9"/>
  <c r="U149" i="9"/>
  <c r="U152" i="9"/>
  <c r="U157" i="9"/>
  <c r="U160" i="9"/>
  <c r="U164" i="9"/>
  <c r="U172" i="9"/>
  <c r="U176" i="9"/>
  <c r="U180" i="9"/>
  <c r="U188" i="9"/>
  <c r="U192" i="9"/>
  <c r="U196" i="9"/>
  <c r="U204" i="9"/>
  <c r="U208" i="9"/>
  <c r="U212" i="9"/>
  <c r="U220" i="9"/>
  <c r="U224" i="9"/>
  <c r="U228" i="9"/>
  <c r="U236" i="9"/>
  <c r="U240" i="9"/>
  <c r="U244" i="9"/>
  <c r="U252" i="9"/>
  <c r="U256" i="9"/>
  <c r="U260" i="9"/>
  <c r="U265" i="9"/>
  <c r="U268" i="9"/>
  <c r="U272" i="9"/>
  <c r="U280" i="9"/>
  <c r="U281" i="9"/>
  <c r="U284" i="9"/>
  <c r="U292" i="9"/>
  <c r="U296" i="9"/>
  <c r="U297" i="9"/>
  <c r="U304" i="9"/>
  <c r="U308" i="9"/>
  <c r="U312" i="9"/>
  <c r="U316" i="9"/>
  <c r="U320" i="9"/>
  <c r="U328" i="9"/>
  <c r="U332" i="9"/>
  <c r="U336" i="9"/>
  <c r="U344" i="9"/>
  <c r="U348" i="9"/>
  <c r="U352" i="9"/>
  <c r="P517" i="9"/>
  <c r="P516" i="9"/>
  <c r="P515" i="9"/>
  <c r="P514" i="9"/>
  <c r="P513" i="9"/>
  <c r="P512" i="9"/>
  <c r="P511" i="9"/>
  <c r="P510" i="9"/>
  <c r="P509" i="9"/>
  <c r="P508" i="9"/>
  <c r="P507" i="9"/>
  <c r="P506" i="9"/>
  <c r="P505" i="9"/>
  <c r="P504" i="9"/>
  <c r="P503" i="9"/>
  <c r="P502" i="9"/>
  <c r="P501" i="9"/>
  <c r="P500" i="9"/>
  <c r="P499" i="9"/>
  <c r="P498" i="9"/>
  <c r="P497" i="9"/>
  <c r="P496" i="9"/>
  <c r="P495" i="9"/>
  <c r="P494" i="9"/>
  <c r="P493" i="9"/>
  <c r="P492" i="9"/>
  <c r="P491" i="9"/>
  <c r="P490" i="9"/>
  <c r="P489" i="9"/>
  <c r="P488" i="9"/>
  <c r="P487" i="9"/>
  <c r="P486" i="9"/>
  <c r="P485" i="9"/>
  <c r="P484" i="9"/>
  <c r="P483" i="9"/>
  <c r="P482" i="9"/>
  <c r="P481" i="9"/>
  <c r="P480" i="9"/>
  <c r="P479" i="9"/>
  <c r="P478" i="9"/>
  <c r="P477" i="9"/>
  <c r="P476" i="9"/>
  <c r="P475" i="9"/>
  <c r="P474" i="9"/>
  <c r="P473" i="9"/>
  <c r="P472" i="9"/>
  <c r="P471" i="9"/>
  <c r="P470" i="9"/>
  <c r="P469" i="9"/>
  <c r="P468" i="9"/>
  <c r="P467" i="9"/>
  <c r="P466" i="9"/>
  <c r="P465" i="9"/>
  <c r="P464" i="9"/>
  <c r="P463" i="9"/>
  <c r="P462" i="9"/>
  <c r="P461" i="9"/>
  <c r="P460" i="9"/>
  <c r="P459" i="9"/>
  <c r="P458" i="9"/>
  <c r="P457" i="9"/>
  <c r="P456" i="9"/>
  <c r="P455" i="9"/>
  <c r="P454" i="9"/>
  <c r="P453" i="9"/>
  <c r="P452" i="9"/>
  <c r="P451" i="9"/>
  <c r="P450" i="9"/>
  <c r="P449" i="9"/>
  <c r="P448" i="9"/>
  <c r="P447" i="9"/>
  <c r="P446" i="9"/>
  <c r="P445" i="9"/>
  <c r="P444" i="9"/>
  <c r="P443" i="9"/>
  <c r="P442" i="9"/>
  <c r="P441" i="9"/>
  <c r="P440" i="9"/>
  <c r="P439" i="9"/>
  <c r="P438" i="9"/>
  <c r="P437" i="9"/>
  <c r="P436" i="9"/>
  <c r="P435" i="9"/>
  <c r="P434" i="9"/>
  <c r="P433" i="9"/>
  <c r="P432" i="9"/>
  <c r="P431" i="9"/>
  <c r="P430" i="9"/>
  <c r="P429" i="9"/>
  <c r="P428" i="9"/>
  <c r="P427" i="9"/>
  <c r="P426" i="9"/>
  <c r="P425" i="9"/>
  <c r="P424" i="9"/>
  <c r="P423" i="9"/>
  <c r="P422" i="9"/>
  <c r="P421" i="9"/>
  <c r="P420" i="9"/>
  <c r="P419" i="9"/>
  <c r="P418" i="9"/>
  <c r="P417" i="9"/>
  <c r="P416" i="9"/>
  <c r="P415" i="9"/>
  <c r="P414" i="9"/>
  <c r="P413" i="9"/>
  <c r="P412" i="9"/>
  <c r="P411" i="9"/>
  <c r="P410" i="9"/>
  <c r="P409" i="9"/>
  <c r="P408" i="9"/>
  <c r="P407" i="9"/>
  <c r="P406" i="9"/>
  <c r="P405" i="9"/>
  <c r="P404" i="9"/>
  <c r="P403" i="9"/>
  <c r="P402" i="9"/>
  <c r="P401" i="9"/>
  <c r="P400" i="9"/>
  <c r="P399" i="9"/>
  <c r="P398" i="9"/>
  <c r="P397" i="9"/>
  <c r="P396" i="9"/>
  <c r="P395" i="9"/>
  <c r="P394" i="9"/>
  <c r="P393" i="9"/>
  <c r="P392" i="9"/>
  <c r="P391" i="9"/>
  <c r="P390" i="9"/>
  <c r="P389" i="9"/>
  <c r="P388" i="9"/>
  <c r="P387" i="9"/>
  <c r="P386" i="9"/>
  <c r="P385" i="9"/>
  <c r="P384" i="9"/>
  <c r="P383" i="9"/>
  <c r="P382" i="9"/>
  <c r="P381" i="9"/>
  <c r="P380" i="9"/>
  <c r="P379" i="9"/>
  <c r="P378" i="9"/>
  <c r="P377" i="9"/>
  <c r="P376" i="9"/>
  <c r="P375" i="9"/>
  <c r="P374" i="9"/>
  <c r="P373" i="9"/>
  <c r="P372" i="9"/>
  <c r="P371" i="9"/>
  <c r="P370" i="9"/>
  <c r="P369" i="9"/>
  <c r="P368" i="9"/>
  <c r="P367" i="9"/>
  <c r="P366" i="9"/>
  <c r="P365" i="9"/>
  <c r="P364" i="9"/>
  <c r="P363" i="9"/>
  <c r="P362" i="9"/>
  <c r="P361" i="9"/>
  <c r="P360" i="9"/>
  <c r="P359" i="9"/>
  <c r="P358" i="9"/>
  <c r="P357" i="9"/>
  <c r="P356" i="9"/>
  <c r="P355" i="9"/>
  <c r="P354" i="9"/>
  <c r="P353" i="9"/>
  <c r="P352" i="9"/>
  <c r="P351" i="9"/>
  <c r="P350" i="9"/>
  <c r="P349" i="9"/>
  <c r="P348" i="9"/>
  <c r="P347" i="9"/>
  <c r="P346" i="9"/>
  <c r="P345" i="9"/>
  <c r="P344" i="9"/>
  <c r="P343" i="9"/>
  <c r="P342" i="9"/>
  <c r="P341" i="9"/>
  <c r="P340" i="9"/>
  <c r="P339" i="9"/>
  <c r="P338" i="9"/>
  <c r="P337" i="9"/>
  <c r="P336" i="9"/>
  <c r="P335" i="9"/>
  <c r="P334" i="9"/>
  <c r="P333" i="9"/>
  <c r="P332" i="9"/>
  <c r="P331" i="9"/>
  <c r="P330" i="9"/>
  <c r="P329" i="9"/>
  <c r="P328" i="9"/>
  <c r="P327" i="9"/>
  <c r="P326" i="9"/>
  <c r="P325" i="9"/>
  <c r="P324" i="9"/>
  <c r="P323" i="9"/>
  <c r="P322" i="9"/>
  <c r="P321" i="9"/>
  <c r="P320" i="9"/>
  <c r="P319" i="9"/>
  <c r="P318" i="9"/>
  <c r="P317" i="9"/>
  <c r="P316" i="9"/>
  <c r="P315" i="9"/>
  <c r="P314" i="9"/>
  <c r="P313" i="9"/>
  <c r="P312" i="9"/>
  <c r="P311" i="9"/>
  <c r="P310" i="9"/>
  <c r="P309" i="9"/>
  <c r="P308" i="9"/>
  <c r="P307" i="9"/>
  <c r="P306" i="9"/>
  <c r="P305" i="9"/>
  <c r="P304" i="9"/>
  <c r="P303" i="9"/>
  <c r="P302" i="9"/>
  <c r="P301" i="9"/>
  <c r="P300" i="9"/>
  <c r="P299" i="9"/>
  <c r="P298" i="9"/>
  <c r="P297" i="9"/>
  <c r="P296" i="9"/>
  <c r="P295" i="9"/>
  <c r="P294" i="9"/>
  <c r="P293" i="9"/>
  <c r="P292" i="9"/>
  <c r="P291" i="9"/>
  <c r="P290" i="9"/>
  <c r="P289" i="9"/>
  <c r="P288" i="9"/>
  <c r="P287" i="9"/>
  <c r="P286" i="9"/>
  <c r="P285" i="9"/>
  <c r="P284" i="9"/>
  <c r="P283" i="9"/>
  <c r="P282" i="9"/>
  <c r="P281" i="9"/>
  <c r="P280" i="9"/>
  <c r="P279" i="9"/>
  <c r="P278" i="9"/>
  <c r="P277" i="9"/>
  <c r="P276" i="9"/>
  <c r="P275" i="9"/>
  <c r="P274" i="9"/>
  <c r="P273" i="9"/>
  <c r="P272" i="9"/>
  <c r="P271" i="9"/>
  <c r="P270" i="9"/>
  <c r="P269" i="9"/>
  <c r="P268" i="9"/>
  <c r="P267" i="9"/>
  <c r="P266" i="9"/>
  <c r="P265" i="9"/>
  <c r="P264" i="9"/>
  <c r="P263" i="9"/>
  <c r="P262" i="9"/>
  <c r="P261" i="9"/>
  <c r="P260" i="9"/>
  <c r="P259" i="9"/>
  <c r="P258" i="9"/>
  <c r="P257" i="9"/>
  <c r="P256" i="9"/>
  <c r="P255" i="9"/>
  <c r="P254" i="9"/>
  <c r="P253" i="9"/>
  <c r="P252" i="9"/>
  <c r="P251" i="9"/>
  <c r="P250" i="9"/>
  <c r="P249" i="9"/>
  <c r="P248" i="9"/>
  <c r="P247" i="9"/>
  <c r="P246" i="9"/>
  <c r="P245" i="9"/>
  <c r="P244" i="9"/>
  <c r="P243" i="9"/>
  <c r="P242" i="9"/>
  <c r="P241" i="9"/>
  <c r="P240" i="9"/>
  <c r="P239" i="9"/>
  <c r="P238" i="9"/>
  <c r="P237" i="9"/>
  <c r="P236" i="9"/>
  <c r="P235" i="9"/>
  <c r="P234" i="9"/>
  <c r="P233" i="9"/>
  <c r="P232" i="9"/>
  <c r="P231" i="9"/>
  <c r="P230" i="9"/>
  <c r="P229" i="9"/>
  <c r="P228" i="9"/>
  <c r="P227" i="9"/>
  <c r="P226" i="9"/>
  <c r="P225" i="9"/>
  <c r="P224" i="9"/>
  <c r="P223" i="9"/>
  <c r="P222" i="9"/>
  <c r="P221" i="9"/>
  <c r="P220" i="9"/>
  <c r="P219" i="9"/>
  <c r="P218" i="9"/>
  <c r="P217" i="9"/>
  <c r="P216" i="9"/>
  <c r="P215" i="9"/>
  <c r="P214" i="9"/>
  <c r="P213" i="9"/>
  <c r="P212" i="9"/>
  <c r="P211" i="9"/>
  <c r="P210" i="9"/>
  <c r="P209" i="9"/>
  <c r="P208" i="9"/>
  <c r="P207" i="9"/>
  <c r="P206" i="9"/>
  <c r="P205" i="9"/>
  <c r="P204" i="9"/>
  <c r="P203" i="9"/>
  <c r="P202" i="9"/>
  <c r="P201" i="9"/>
  <c r="P200" i="9"/>
  <c r="P199" i="9"/>
  <c r="P198" i="9"/>
  <c r="P197" i="9"/>
  <c r="P196" i="9"/>
  <c r="P195" i="9"/>
  <c r="P194" i="9"/>
  <c r="P193" i="9"/>
  <c r="P192" i="9"/>
  <c r="P191" i="9"/>
  <c r="P190" i="9"/>
  <c r="P189" i="9"/>
  <c r="P188" i="9"/>
  <c r="P187" i="9"/>
  <c r="P186" i="9"/>
  <c r="P185" i="9"/>
  <c r="P184" i="9"/>
  <c r="P183" i="9"/>
  <c r="P182" i="9"/>
  <c r="P181" i="9"/>
  <c r="P180" i="9"/>
  <c r="P179" i="9"/>
  <c r="P178" i="9"/>
  <c r="P177" i="9"/>
  <c r="P176" i="9"/>
  <c r="P175" i="9"/>
  <c r="P174" i="9"/>
  <c r="P173" i="9"/>
  <c r="P172" i="9"/>
  <c r="P171" i="9"/>
  <c r="P170" i="9"/>
  <c r="P169" i="9"/>
  <c r="P168" i="9"/>
  <c r="P167" i="9"/>
  <c r="P166" i="9"/>
  <c r="P165" i="9"/>
  <c r="P164" i="9"/>
  <c r="P163" i="9"/>
  <c r="P162" i="9"/>
  <c r="P161" i="9"/>
  <c r="P160" i="9"/>
  <c r="P159" i="9"/>
  <c r="P158" i="9"/>
  <c r="P157" i="9"/>
  <c r="P156" i="9"/>
  <c r="P155" i="9"/>
  <c r="P154" i="9"/>
  <c r="P153" i="9"/>
  <c r="P152" i="9"/>
  <c r="P151" i="9"/>
  <c r="P150" i="9"/>
  <c r="P149" i="9"/>
  <c r="P148" i="9"/>
  <c r="P147" i="9"/>
  <c r="P146" i="9"/>
  <c r="P145" i="9"/>
  <c r="P144" i="9"/>
  <c r="P143" i="9"/>
  <c r="P142" i="9"/>
  <c r="P141" i="9"/>
  <c r="P140" i="9"/>
  <c r="P139" i="9"/>
  <c r="P138" i="9"/>
  <c r="P137" i="9"/>
  <c r="P136" i="9"/>
  <c r="P135" i="9"/>
  <c r="P134" i="9"/>
  <c r="P133" i="9"/>
  <c r="P132" i="9"/>
  <c r="P131" i="9"/>
  <c r="P130" i="9"/>
  <c r="P129" i="9"/>
  <c r="P128" i="9"/>
  <c r="P127" i="9"/>
  <c r="P126" i="9"/>
  <c r="P125" i="9"/>
  <c r="P124" i="9"/>
  <c r="P123" i="9"/>
  <c r="P122" i="9"/>
  <c r="P121" i="9"/>
  <c r="P120" i="9"/>
  <c r="P119" i="9"/>
  <c r="P118" i="9"/>
  <c r="P117" i="9"/>
  <c r="P116" i="9"/>
  <c r="P115" i="9"/>
  <c r="P114" i="9"/>
  <c r="P113" i="9"/>
  <c r="P112" i="9"/>
  <c r="P111" i="9"/>
  <c r="P110" i="9"/>
  <c r="P109" i="9"/>
  <c r="P108" i="9"/>
  <c r="P107" i="9"/>
  <c r="P106" i="9"/>
  <c r="P105" i="9"/>
  <c r="P104" i="9"/>
  <c r="P103" i="9"/>
  <c r="P102" i="9"/>
  <c r="P101" i="9"/>
  <c r="P100" i="9"/>
  <c r="P99" i="9"/>
  <c r="P98" i="9"/>
  <c r="P97" i="9"/>
  <c r="P96" i="9"/>
  <c r="P95" i="9"/>
  <c r="P94" i="9"/>
  <c r="P93" i="9"/>
  <c r="P92" i="9"/>
  <c r="P91" i="9"/>
  <c r="P90" i="9"/>
  <c r="P89" i="9"/>
  <c r="P88" i="9"/>
  <c r="P87" i="9"/>
  <c r="P86" i="9"/>
  <c r="P85" i="9"/>
  <c r="P84" i="9"/>
  <c r="P83" i="9"/>
  <c r="P82" i="9"/>
  <c r="P81" i="9"/>
  <c r="P80" i="9"/>
  <c r="P79" i="9"/>
  <c r="P78" i="9"/>
  <c r="P77" i="9"/>
  <c r="P76" i="9"/>
  <c r="P75" i="9"/>
  <c r="P74" i="9"/>
  <c r="P73" i="9"/>
  <c r="P72" i="9"/>
  <c r="P71" i="9"/>
  <c r="P70" i="9"/>
  <c r="P69" i="9"/>
  <c r="P68" i="9"/>
  <c r="P67" i="9"/>
  <c r="P66" i="9"/>
  <c r="P65" i="9"/>
  <c r="P64" i="9"/>
  <c r="P63" i="9"/>
  <c r="P62" i="9"/>
  <c r="P61" i="9"/>
  <c r="P60" i="9"/>
  <c r="P59" i="9"/>
  <c r="P58" i="9"/>
  <c r="P57" i="9"/>
  <c r="P56" i="9"/>
  <c r="P55" i="9"/>
  <c r="P54" i="9"/>
  <c r="P53" i="9"/>
  <c r="P52" i="9"/>
  <c r="P51" i="9"/>
  <c r="P50" i="9"/>
  <c r="P49" i="9"/>
  <c r="P48" i="9"/>
  <c r="P47" i="9"/>
  <c r="P46" i="9"/>
  <c r="P45" i="9"/>
  <c r="P44" i="9"/>
  <c r="P43" i="9"/>
  <c r="P42" i="9"/>
  <c r="P41" i="9"/>
  <c r="P40" i="9"/>
  <c r="P39" i="9"/>
  <c r="P38" i="9"/>
  <c r="P37" i="9"/>
  <c r="P36" i="9"/>
  <c r="P35" i="9"/>
  <c r="P34" i="9"/>
  <c r="P33" i="9"/>
  <c r="P32" i="9"/>
  <c r="P31" i="9"/>
  <c r="P30" i="9"/>
  <c r="P29" i="9"/>
  <c r="P28" i="9"/>
  <c r="P27" i="9"/>
  <c r="P26" i="9"/>
  <c r="P25" i="9"/>
  <c r="P24" i="9"/>
  <c r="P23" i="9"/>
  <c r="P22" i="9"/>
  <c r="P21" i="9"/>
  <c r="P20" i="9"/>
  <c r="P18" i="9"/>
  <c r="O18" i="9"/>
  <c r="O20" i="9"/>
  <c r="O21" i="9"/>
  <c r="O22" i="9"/>
  <c r="O23" i="9"/>
  <c r="O24" i="9"/>
  <c r="O25" i="9"/>
  <c r="O26" i="9"/>
  <c r="O27" i="9"/>
  <c r="O28" i="9"/>
  <c r="O29" i="9"/>
  <c r="O30" i="9"/>
  <c r="O31" i="9"/>
  <c r="O32" i="9"/>
  <c r="O33" i="9"/>
  <c r="O34" i="9"/>
  <c r="O35" i="9"/>
  <c r="O36" i="9"/>
  <c r="O37" i="9"/>
  <c r="O38" i="9"/>
  <c r="O39" i="9"/>
  <c r="O40" i="9"/>
  <c r="O41" i="9"/>
  <c r="O42" i="9"/>
  <c r="O43" i="9"/>
  <c r="O44" i="9"/>
  <c r="O45" i="9"/>
  <c r="O46" i="9"/>
  <c r="O47" i="9"/>
  <c r="O48" i="9"/>
  <c r="O49" i="9"/>
  <c r="O50" i="9"/>
  <c r="O51" i="9"/>
  <c r="O52" i="9"/>
  <c r="O53" i="9"/>
  <c r="O54" i="9"/>
  <c r="O55" i="9"/>
  <c r="O56" i="9"/>
  <c r="O57" i="9"/>
  <c r="O58" i="9"/>
  <c r="O59" i="9"/>
  <c r="O60" i="9"/>
  <c r="O61" i="9"/>
  <c r="O62" i="9"/>
  <c r="O63" i="9"/>
  <c r="O64" i="9"/>
  <c r="O65" i="9"/>
  <c r="O66" i="9"/>
  <c r="O67" i="9"/>
  <c r="O68" i="9"/>
  <c r="O69" i="9"/>
  <c r="O70" i="9"/>
  <c r="O71" i="9"/>
  <c r="O72" i="9"/>
  <c r="O73" i="9"/>
  <c r="O74" i="9"/>
  <c r="O75" i="9"/>
  <c r="O76" i="9"/>
  <c r="O77" i="9"/>
  <c r="O78" i="9"/>
  <c r="O79" i="9"/>
  <c r="O80" i="9"/>
  <c r="O81" i="9"/>
  <c r="O82" i="9"/>
  <c r="O83" i="9"/>
  <c r="O84" i="9"/>
  <c r="O85" i="9"/>
  <c r="O86" i="9"/>
  <c r="O87" i="9"/>
  <c r="O88" i="9"/>
  <c r="O89" i="9"/>
  <c r="O90" i="9"/>
  <c r="O91" i="9"/>
  <c r="O92" i="9"/>
  <c r="O93" i="9"/>
  <c r="O94" i="9"/>
  <c r="O95" i="9"/>
  <c r="O96" i="9"/>
  <c r="O97" i="9"/>
  <c r="O98" i="9"/>
  <c r="O99" i="9"/>
  <c r="O100" i="9"/>
  <c r="O101" i="9"/>
  <c r="O102" i="9"/>
  <c r="O103" i="9"/>
  <c r="O104" i="9"/>
  <c r="O105" i="9"/>
  <c r="O106" i="9"/>
  <c r="O107" i="9"/>
  <c r="O108" i="9"/>
  <c r="O109" i="9"/>
  <c r="O110" i="9"/>
  <c r="O111" i="9"/>
  <c r="O112" i="9"/>
  <c r="O113" i="9"/>
  <c r="O114" i="9"/>
  <c r="O115" i="9"/>
  <c r="O116" i="9"/>
  <c r="O117" i="9"/>
  <c r="O118" i="9"/>
  <c r="O119" i="9"/>
  <c r="O120" i="9"/>
  <c r="O121" i="9"/>
  <c r="O122" i="9"/>
  <c r="O123" i="9"/>
  <c r="O124" i="9"/>
  <c r="O125" i="9"/>
  <c r="O126" i="9"/>
  <c r="O127" i="9"/>
  <c r="O128" i="9"/>
  <c r="O129" i="9"/>
  <c r="O130" i="9"/>
  <c r="O131" i="9"/>
  <c r="O132" i="9"/>
  <c r="O133" i="9"/>
  <c r="O134" i="9"/>
  <c r="O135" i="9"/>
  <c r="O136" i="9"/>
  <c r="O137" i="9"/>
  <c r="O138" i="9"/>
  <c r="O139" i="9"/>
  <c r="O140" i="9"/>
  <c r="O141" i="9"/>
  <c r="O142" i="9"/>
  <c r="O143" i="9"/>
  <c r="O144" i="9"/>
  <c r="O145" i="9"/>
  <c r="O146" i="9"/>
  <c r="O147" i="9"/>
  <c r="O148" i="9"/>
  <c r="O149" i="9"/>
  <c r="O150" i="9"/>
  <c r="O151" i="9"/>
  <c r="O152" i="9"/>
  <c r="O153" i="9"/>
  <c r="O154" i="9"/>
  <c r="O155" i="9"/>
  <c r="O156" i="9"/>
  <c r="O157" i="9"/>
  <c r="O158" i="9"/>
  <c r="O159" i="9"/>
  <c r="O160" i="9"/>
  <c r="O161" i="9"/>
  <c r="O162" i="9"/>
  <c r="O163" i="9"/>
  <c r="O164" i="9"/>
  <c r="O165" i="9"/>
  <c r="O166" i="9"/>
  <c r="O167" i="9"/>
  <c r="O168" i="9"/>
  <c r="O169" i="9"/>
  <c r="O170" i="9"/>
  <c r="O171" i="9"/>
  <c r="O172" i="9"/>
  <c r="O173" i="9"/>
  <c r="O174" i="9"/>
  <c r="O175" i="9"/>
  <c r="O176" i="9"/>
  <c r="O177" i="9"/>
  <c r="O178" i="9"/>
  <c r="O179" i="9"/>
  <c r="O180" i="9"/>
  <c r="O181" i="9"/>
  <c r="O182" i="9"/>
  <c r="O183" i="9"/>
  <c r="O184" i="9"/>
  <c r="O185" i="9"/>
  <c r="O186" i="9"/>
  <c r="O187" i="9"/>
  <c r="O188" i="9"/>
  <c r="O189" i="9"/>
  <c r="O190" i="9"/>
  <c r="O191" i="9"/>
  <c r="O192" i="9"/>
  <c r="O193" i="9"/>
  <c r="O194" i="9"/>
  <c r="O195" i="9"/>
  <c r="O196" i="9"/>
  <c r="O197" i="9"/>
  <c r="O198" i="9"/>
  <c r="O199" i="9"/>
  <c r="O200" i="9"/>
  <c r="O201" i="9"/>
  <c r="O202" i="9"/>
  <c r="O203" i="9"/>
  <c r="O204" i="9"/>
  <c r="O205" i="9"/>
  <c r="O206" i="9"/>
  <c r="O207" i="9"/>
  <c r="O208" i="9"/>
  <c r="O209" i="9"/>
  <c r="O210" i="9"/>
  <c r="O211" i="9"/>
  <c r="O212" i="9"/>
  <c r="O213" i="9"/>
  <c r="O214" i="9"/>
  <c r="O215" i="9"/>
  <c r="O216" i="9"/>
  <c r="O217" i="9"/>
  <c r="O218" i="9"/>
  <c r="O219" i="9"/>
  <c r="O220" i="9"/>
  <c r="O221" i="9"/>
  <c r="O222" i="9"/>
  <c r="O223" i="9"/>
  <c r="O224" i="9"/>
  <c r="O225" i="9"/>
  <c r="O226" i="9"/>
  <c r="O227" i="9"/>
  <c r="O228" i="9"/>
  <c r="O229" i="9"/>
  <c r="O230" i="9"/>
  <c r="O231" i="9"/>
  <c r="O232" i="9"/>
  <c r="O233" i="9"/>
  <c r="O234" i="9"/>
  <c r="O235" i="9"/>
  <c r="O236" i="9"/>
  <c r="O237" i="9"/>
  <c r="O238" i="9"/>
  <c r="O239" i="9"/>
  <c r="O240" i="9"/>
  <c r="O241" i="9"/>
  <c r="O242" i="9"/>
  <c r="O243" i="9"/>
  <c r="O244" i="9"/>
  <c r="O245" i="9"/>
  <c r="O246" i="9"/>
  <c r="O247" i="9"/>
  <c r="O248" i="9"/>
  <c r="O249" i="9"/>
  <c r="O250" i="9"/>
  <c r="O251" i="9"/>
  <c r="O252" i="9"/>
  <c r="O253" i="9"/>
  <c r="O254" i="9"/>
  <c r="O255" i="9"/>
  <c r="O256" i="9"/>
  <c r="O257" i="9"/>
  <c r="O258" i="9"/>
  <c r="O259" i="9"/>
  <c r="O260" i="9"/>
  <c r="O261" i="9"/>
  <c r="O262" i="9"/>
  <c r="O263" i="9"/>
  <c r="O264" i="9"/>
  <c r="O265" i="9"/>
  <c r="O266" i="9"/>
  <c r="O267" i="9"/>
  <c r="O268" i="9"/>
  <c r="O269" i="9"/>
  <c r="O270" i="9"/>
  <c r="O271" i="9"/>
  <c r="O272" i="9"/>
  <c r="O273" i="9"/>
  <c r="O274" i="9"/>
  <c r="O275" i="9"/>
  <c r="O276" i="9"/>
  <c r="O277" i="9"/>
  <c r="O278" i="9"/>
  <c r="O279" i="9"/>
  <c r="O280" i="9"/>
  <c r="O281" i="9"/>
  <c r="O282" i="9"/>
  <c r="O283" i="9"/>
  <c r="O284" i="9"/>
  <c r="O285" i="9"/>
  <c r="O286" i="9"/>
  <c r="O287" i="9"/>
  <c r="O288" i="9"/>
  <c r="O289" i="9"/>
  <c r="O290" i="9"/>
  <c r="O291" i="9"/>
  <c r="O292" i="9"/>
  <c r="O293" i="9"/>
  <c r="O294" i="9"/>
  <c r="O295" i="9"/>
  <c r="O296" i="9"/>
  <c r="O297" i="9"/>
  <c r="O298" i="9"/>
  <c r="O299" i="9"/>
  <c r="O300" i="9"/>
  <c r="O301" i="9"/>
  <c r="O302" i="9"/>
  <c r="O303" i="9"/>
  <c r="O304" i="9"/>
  <c r="O305" i="9"/>
  <c r="O306" i="9"/>
  <c r="O307" i="9"/>
  <c r="O308" i="9"/>
  <c r="O309" i="9"/>
  <c r="O310" i="9"/>
  <c r="O311" i="9"/>
  <c r="O312" i="9"/>
  <c r="O313" i="9"/>
  <c r="O314" i="9"/>
  <c r="O315" i="9"/>
  <c r="O316" i="9"/>
  <c r="O317" i="9"/>
  <c r="O318" i="9"/>
  <c r="O319" i="9"/>
  <c r="O320" i="9"/>
  <c r="O321" i="9"/>
  <c r="O322" i="9"/>
  <c r="O323" i="9"/>
  <c r="O324" i="9"/>
  <c r="O325" i="9"/>
  <c r="O326" i="9"/>
  <c r="O327" i="9"/>
  <c r="O328" i="9"/>
  <c r="O329" i="9"/>
  <c r="O330" i="9"/>
  <c r="O331" i="9"/>
  <c r="O332" i="9"/>
  <c r="O333" i="9"/>
  <c r="O334" i="9"/>
  <c r="O335" i="9"/>
  <c r="O336" i="9"/>
  <c r="O337" i="9"/>
  <c r="O338" i="9"/>
  <c r="O339" i="9"/>
  <c r="O340" i="9"/>
  <c r="O341" i="9"/>
  <c r="O342" i="9"/>
  <c r="O343" i="9"/>
  <c r="O344" i="9"/>
  <c r="O345" i="9"/>
  <c r="O346" i="9"/>
  <c r="O347" i="9"/>
  <c r="O348" i="9"/>
  <c r="O349" i="9"/>
  <c r="O350" i="9"/>
  <c r="O351" i="9"/>
  <c r="O352" i="9"/>
  <c r="O353" i="9"/>
  <c r="O354" i="9"/>
  <c r="O355" i="9"/>
  <c r="O356" i="9"/>
  <c r="O357" i="9"/>
  <c r="O358" i="9"/>
  <c r="O359" i="9"/>
  <c r="O360" i="9"/>
  <c r="O361" i="9"/>
  <c r="O362" i="9"/>
  <c r="O363" i="9"/>
  <c r="O364" i="9"/>
  <c r="O365" i="9"/>
  <c r="O366" i="9"/>
  <c r="O367" i="9"/>
  <c r="O368" i="9"/>
  <c r="O369" i="9"/>
  <c r="O370" i="9"/>
  <c r="O371" i="9"/>
  <c r="O372" i="9"/>
  <c r="O373" i="9"/>
  <c r="O374" i="9"/>
  <c r="O375" i="9"/>
  <c r="O376" i="9"/>
  <c r="O377" i="9"/>
  <c r="O378" i="9"/>
  <c r="O379" i="9"/>
  <c r="O380" i="9"/>
  <c r="O381" i="9"/>
  <c r="O382" i="9"/>
  <c r="O383" i="9"/>
  <c r="O384" i="9"/>
  <c r="O385" i="9"/>
  <c r="O386" i="9"/>
  <c r="O387" i="9"/>
  <c r="O388" i="9"/>
  <c r="O389" i="9"/>
  <c r="O390" i="9"/>
  <c r="O391" i="9"/>
  <c r="O392" i="9"/>
  <c r="O393" i="9"/>
  <c r="O394" i="9"/>
  <c r="O395" i="9"/>
  <c r="O396" i="9"/>
  <c r="O397" i="9"/>
  <c r="O398" i="9"/>
  <c r="O399" i="9"/>
  <c r="O400" i="9"/>
  <c r="O401" i="9"/>
  <c r="O402" i="9"/>
  <c r="O403" i="9"/>
  <c r="O404" i="9"/>
  <c r="O405" i="9"/>
  <c r="O406" i="9"/>
  <c r="O407" i="9"/>
  <c r="O408" i="9"/>
  <c r="O409" i="9"/>
  <c r="O410" i="9"/>
  <c r="O411" i="9"/>
  <c r="O412" i="9"/>
  <c r="O413" i="9"/>
  <c r="O414" i="9"/>
  <c r="O415" i="9"/>
  <c r="O416" i="9"/>
  <c r="O417" i="9"/>
  <c r="O418" i="9"/>
  <c r="O419" i="9"/>
  <c r="O420" i="9"/>
  <c r="O421" i="9"/>
  <c r="O422" i="9"/>
  <c r="O423" i="9"/>
  <c r="O424" i="9"/>
  <c r="O425" i="9"/>
  <c r="O426" i="9"/>
  <c r="O427" i="9"/>
  <c r="O428" i="9"/>
  <c r="O429" i="9"/>
  <c r="O430" i="9"/>
  <c r="O431" i="9"/>
  <c r="O432" i="9"/>
  <c r="O433" i="9"/>
  <c r="O434" i="9"/>
  <c r="O435" i="9"/>
  <c r="O436" i="9"/>
  <c r="O437" i="9"/>
  <c r="O438" i="9"/>
  <c r="O439" i="9"/>
  <c r="O440" i="9"/>
  <c r="O441" i="9"/>
  <c r="O442" i="9"/>
  <c r="O443" i="9"/>
  <c r="O444" i="9"/>
  <c r="O445" i="9"/>
  <c r="O446" i="9"/>
  <c r="O447" i="9"/>
  <c r="O448" i="9"/>
  <c r="O449" i="9"/>
  <c r="O450" i="9"/>
  <c r="O451" i="9"/>
  <c r="O452" i="9"/>
  <c r="O453" i="9"/>
  <c r="O454" i="9"/>
  <c r="O455" i="9"/>
  <c r="O456" i="9"/>
  <c r="O457" i="9"/>
  <c r="O458" i="9"/>
  <c r="O459" i="9"/>
  <c r="O460" i="9"/>
  <c r="O461" i="9"/>
  <c r="O462" i="9"/>
  <c r="O463" i="9"/>
  <c r="O464" i="9"/>
  <c r="O465" i="9"/>
  <c r="O466" i="9"/>
  <c r="O467" i="9"/>
  <c r="O468" i="9"/>
  <c r="O469" i="9"/>
  <c r="O470" i="9"/>
  <c r="O471" i="9"/>
  <c r="O472" i="9"/>
  <c r="O473" i="9"/>
  <c r="O474" i="9"/>
  <c r="O475" i="9"/>
  <c r="O476" i="9"/>
  <c r="O477" i="9"/>
  <c r="O478" i="9"/>
  <c r="O479" i="9"/>
  <c r="O480" i="9"/>
  <c r="O481" i="9"/>
  <c r="O482" i="9"/>
  <c r="O483" i="9"/>
  <c r="O484" i="9"/>
  <c r="O485" i="9"/>
  <c r="O486" i="9"/>
  <c r="O487" i="9"/>
  <c r="O488" i="9"/>
  <c r="O489" i="9"/>
  <c r="O490" i="9"/>
  <c r="O491" i="9"/>
  <c r="O492" i="9"/>
  <c r="O493" i="9"/>
  <c r="O494" i="9"/>
  <c r="O495" i="9"/>
  <c r="O496" i="9"/>
  <c r="O497" i="9"/>
  <c r="O498" i="9"/>
  <c r="O499" i="9"/>
  <c r="O500" i="9"/>
  <c r="O501" i="9"/>
  <c r="O502" i="9"/>
  <c r="O503" i="9"/>
  <c r="O504" i="9"/>
  <c r="O505" i="9"/>
  <c r="O506" i="9"/>
  <c r="O507" i="9"/>
  <c r="O508" i="9"/>
  <c r="O509" i="9"/>
  <c r="O510" i="9"/>
  <c r="O511" i="9"/>
  <c r="O512" i="9"/>
  <c r="O513" i="9"/>
  <c r="O514" i="9"/>
  <c r="O515" i="9"/>
  <c r="O516" i="9"/>
  <c r="O517" i="9"/>
  <c r="N18" i="9"/>
  <c r="N20" i="9"/>
  <c r="N21" i="9"/>
  <c r="N22" i="9"/>
  <c r="N23" i="9"/>
  <c r="N24" i="9"/>
  <c r="N25" i="9"/>
  <c r="N26" i="9"/>
  <c r="N27" i="9"/>
  <c r="N28" i="9"/>
  <c r="N29" i="9"/>
  <c r="N30" i="9"/>
  <c r="N31" i="9"/>
  <c r="N32" i="9"/>
  <c r="N33" i="9"/>
  <c r="N34" i="9"/>
  <c r="N35" i="9"/>
  <c r="N36" i="9"/>
  <c r="N37" i="9"/>
  <c r="N38" i="9"/>
  <c r="N39" i="9"/>
  <c r="N40" i="9"/>
  <c r="N41" i="9"/>
  <c r="N42" i="9"/>
  <c r="N43" i="9"/>
  <c r="N44" i="9"/>
  <c r="N45" i="9"/>
  <c r="N46" i="9"/>
  <c r="N47" i="9"/>
  <c r="N48" i="9"/>
  <c r="N49" i="9"/>
  <c r="N50" i="9"/>
  <c r="N51" i="9"/>
  <c r="N52" i="9"/>
  <c r="N53" i="9"/>
  <c r="N54" i="9"/>
  <c r="N55" i="9"/>
  <c r="N56" i="9"/>
  <c r="N57" i="9"/>
  <c r="N58" i="9"/>
  <c r="N59" i="9"/>
  <c r="N60" i="9"/>
  <c r="N61" i="9"/>
  <c r="N62" i="9"/>
  <c r="N63" i="9"/>
  <c r="N64" i="9"/>
  <c r="N65" i="9"/>
  <c r="N66" i="9"/>
  <c r="N67" i="9"/>
  <c r="N68" i="9"/>
  <c r="N69" i="9"/>
  <c r="N70" i="9"/>
  <c r="N71" i="9"/>
  <c r="N72" i="9"/>
  <c r="N73" i="9"/>
  <c r="N74" i="9"/>
  <c r="N75" i="9"/>
  <c r="N76" i="9"/>
  <c r="N77" i="9"/>
  <c r="N78" i="9"/>
  <c r="N79" i="9"/>
  <c r="N80" i="9"/>
  <c r="N81" i="9"/>
  <c r="N82" i="9"/>
  <c r="N83" i="9"/>
  <c r="N84" i="9"/>
  <c r="N85" i="9"/>
  <c r="N86" i="9"/>
  <c r="N87" i="9"/>
  <c r="N88" i="9"/>
  <c r="N89" i="9"/>
  <c r="N90" i="9"/>
  <c r="N91" i="9"/>
  <c r="N92" i="9"/>
  <c r="N93" i="9"/>
  <c r="N94" i="9"/>
  <c r="N95" i="9"/>
  <c r="N96" i="9"/>
  <c r="N97" i="9"/>
  <c r="N98" i="9"/>
  <c r="N99" i="9"/>
  <c r="N100" i="9"/>
  <c r="N101" i="9"/>
  <c r="N102" i="9"/>
  <c r="N103" i="9"/>
  <c r="N104" i="9"/>
  <c r="N105" i="9"/>
  <c r="N106" i="9"/>
  <c r="N107" i="9"/>
  <c r="N108" i="9"/>
  <c r="N109" i="9"/>
  <c r="N110" i="9"/>
  <c r="N111" i="9"/>
  <c r="N112" i="9"/>
  <c r="N113" i="9"/>
  <c r="N114" i="9"/>
  <c r="N115" i="9"/>
  <c r="N116" i="9"/>
  <c r="N117" i="9"/>
  <c r="N118" i="9"/>
  <c r="N119" i="9"/>
  <c r="N120" i="9"/>
  <c r="N121" i="9"/>
  <c r="N122" i="9"/>
  <c r="N123" i="9"/>
  <c r="N124" i="9"/>
  <c r="N125" i="9"/>
  <c r="N126" i="9"/>
  <c r="N127" i="9"/>
  <c r="N128" i="9"/>
  <c r="N129" i="9"/>
  <c r="N130" i="9"/>
  <c r="N131" i="9"/>
  <c r="N132" i="9"/>
  <c r="N133" i="9"/>
  <c r="N134" i="9"/>
  <c r="N135" i="9"/>
  <c r="N136" i="9"/>
  <c r="N137" i="9"/>
  <c r="N138" i="9"/>
  <c r="N139" i="9"/>
  <c r="N140" i="9"/>
  <c r="N141" i="9"/>
  <c r="N142" i="9"/>
  <c r="N143" i="9"/>
  <c r="N144" i="9"/>
  <c r="N145" i="9"/>
  <c r="N146" i="9"/>
  <c r="N147" i="9"/>
  <c r="N148" i="9"/>
  <c r="N149" i="9"/>
  <c r="N150" i="9"/>
  <c r="N151" i="9"/>
  <c r="N152" i="9"/>
  <c r="N153" i="9"/>
  <c r="N154" i="9"/>
  <c r="N155" i="9"/>
  <c r="N156" i="9"/>
  <c r="N157" i="9"/>
  <c r="N158" i="9"/>
  <c r="N159" i="9"/>
  <c r="N160" i="9"/>
  <c r="N161" i="9"/>
  <c r="N162" i="9"/>
  <c r="N163" i="9"/>
  <c r="N164" i="9"/>
  <c r="N165" i="9"/>
  <c r="N166" i="9"/>
  <c r="N167" i="9"/>
  <c r="N168" i="9"/>
  <c r="N169" i="9"/>
  <c r="N170" i="9"/>
  <c r="N171" i="9"/>
  <c r="N172" i="9"/>
  <c r="N173" i="9"/>
  <c r="N174" i="9"/>
  <c r="N175" i="9"/>
  <c r="N176" i="9"/>
  <c r="N177" i="9"/>
  <c r="N178" i="9"/>
  <c r="N179" i="9"/>
  <c r="N180" i="9"/>
  <c r="N181" i="9"/>
  <c r="N182" i="9"/>
  <c r="N183" i="9"/>
  <c r="N184" i="9"/>
  <c r="N185" i="9"/>
  <c r="N186" i="9"/>
  <c r="N187" i="9"/>
  <c r="N188" i="9"/>
  <c r="N189" i="9"/>
  <c r="N190" i="9"/>
  <c r="N191" i="9"/>
  <c r="N192" i="9"/>
  <c r="N193" i="9"/>
  <c r="N194" i="9"/>
  <c r="N195" i="9"/>
  <c r="N196" i="9"/>
  <c r="N197" i="9"/>
  <c r="N198" i="9"/>
  <c r="N199" i="9"/>
  <c r="N200" i="9"/>
  <c r="N201" i="9"/>
  <c r="N202" i="9"/>
  <c r="N203" i="9"/>
  <c r="N204" i="9"/>
  <c r="N205" i="9"/>
  <c r="N206" i="9"/>
  <c r="N207" i="9"/>
  <c r="N208" i="9"/>
  <c r="N209" i="9"/>
  <c r="N210" i="9"/>
  <c r="N211" i="9"/>
  <c r="N212" i="9"/>
  <c r="N213" i="9"/>
  <c r="N214" i="9"/>
  <c r="N215" i="9"/>
  <c r="N216" i="9"/>
  <c r="N217" i="9"/>
  <c r="N218" i="9"/>
  <c r="N219" i="9"/>
  <c r="N220" i="9"/>
  <c r="N221" i="9"/>
  <c r="N222" i="9"/>
  <c r="N223" i="9"/>
  <c r="N224" i="9"/>
  <c r="N225" i="9"/>
  <c r="N226" i="9"/>
  <c r="N227" i="9"/>
  <c r="N228" i="9"/>
  <c r="N229" i="9"/>
  <c r="N230" i="9"/>
  <c r="N231" i="9"/>
  <c r="N232" i="9"/>
  <c r="N233" i="9"/>
  <c r="N234" i="9"/>
  <c r="N235" i="9"/>
  <c r="N236" i="9"/>
  <c r="N237" i="9"/>
  <c r="N238" i="9"/>
  <c r="N239" i="9"/>
  <c r="N240" i="9"/>
  <c r="N241" i="9"/>
  <c r="N242" i="9"/>
  <c r="N243" i="9"/>
  <c r="N244" i="9"/>
  <c r="N245" i="9"/>
  <c r="N246" i="9"/>
  <c r="N247" i="9"/>
  <c r="N248" i="9"/>
  <c r="N249" i="9"/>
  <c r="N250" i="9"/>
  <c r="N251" i="9"/>
  <c r="N252" i="9"/>
  <c r="N253" i="9"/>
  <c r="N254" i="9"/>
  <c r="N255" i="9"/>
  <c r="N256" i="9"/>
  <c r="N257" i="9"/>
  <c r="N258" i="9"/>
  <c r="N259" i="9"/>
  <c r="N260" i="9"/>
  <c r="N261" i="9"/>
  <c r="N262" i="9"/>
  <c r="N263" i="9"/>
  <c r="N264" i="9"/>
  <c r="N265" i="9"/>
  <c r="N266" i="9"/>
  <c r="N267" i="9"/>
  <c r="N268" i="9"/>
  <c r="N269" i="9"/>
  <c r="N270" i="9"/>
  <c r="N271" i="9"/>
  <c r="N272" i="9"/>
  <c r="N273" i="9"/>
  <c r="N274" i="9"/>
  <c r="N275" i="9"/>
  <c r="N276" i="9"/>
  <c r="N277" i="9"/>
  <c r="N278" i="9"/>
  <c r="N279" i="9"/>
  <c r="N280" i="9"/>
  <c r="N281" i="9"/>
  <c r="N282" i="9"/>
  <c r="N283" i="9"/>
  <c r="N284" i="9"/>
  <c r="N285" i="9"/>
  <c r="N286" i="9"/>
  <c r="N287" i="9"/>
  <c r="N288" i="9"/>
  <c r="N289" i="9"/>
  <c r="N290" i="9"/>
  <c r="N291" i="9"/>
  <c r="N292" i="9"/>
  <c r="N293" i="9"/>
  <c r="N294" i="9"/>
  <c r="N295" i="9"/>
  <c r="N296" i="9"/>
  <c r="N297" i="9"/>
  <c r="N298" i="9"/>
  <c r="N299" i="9"/>
  <c r="N300" i="9"/>
  <c r="N301" i="9"/>
  <c r="N302" i="9"/>
  <c r="N303" i="9"/>
  <c r="N304" i="9"/>
  <c r="N305" i="9"/>
  <c r="N306" i="9"/>
  <c r="N307" i="9"/>
  <c r="N308" i="9"/>
  <c r="N309" i="9"/>
  <c r="N310" i="9"/>
  <c r="N311" i="9"/>
  <c r="N312" i="9"/>
  <c r="N313" i="9"/>
  <c r="N314" i="9"/>
  <c r="N315" i="9"/>
  <c r="N316" i="9"/>
  <c r="N317" i="9"/>
  <c r="N318" i="9"/>
  <c r="N319" i="9"/>
  <c r="N320" i="9"/>
  <c r="N321" i="9"/>
  <c r="N322" i="9"/>
  <c r="N323" i="9"/>
  <c r="N324" i="9"/>
  <c r="N325" i="9"/>
  <c r="N326" i="9"/>
  <c r="N327" i="9"/>
  <c r="N328" i="9"/>
  <c r="N329" i="9"/>
  <c r="N330" i="9"/>
  <c r="N331" i="9"/>
  <c r="N332" i="9"/>
  <c r="N333" i="9"/>
  <c r="N334" i="9"/>
  <c r="N335" i="9"/>
  <c r="N336" i="9"/>
  <c r="N337" i="9"/>
  <c r="N338" i="9"/>
  <c r="N339" i="9"/>
  <c r="N340" i="9"/>
  <c r="N341" i="9"/>
  <c r="N342" i="9"/>
  <c r="N343" i="9"/>
  <c r="N344" i="9"/>
  <c r="N345" i="9"/>
  <c r="N346" i="9"/>
  <c r="N347" i="9"/>
  <c r="N348" i="9"/>
  <c r="N349" i="9"/>
  <c r="N350" i="9"/>
  <c r="N351" i="9"/>
  <c r="N352" i="9"/>
  <c r="N353" i="9"/>
  <c r="N354" i="9"/>
  <c r="N355" i="9"/>
  <c r="N356" i="9"/>
  <c r="N357" i="9"/>
  <c r="N358" i="9"/>
  <c r="N359" i="9"/>
  <c r="N360" i="9"/>
  <c r="N361" i="9"/>
  <c r="N362" i="9"/>
  <c r="N363" i="9"/>
  <c r="N364" i="9"/>
  <c r="N365" i="9"/>
  <c r="N366" i="9"/>
  <c r="N367" i="9"/>
  <c r="N368" i="9"/>
  <c r="N369" i="9"/>
  <c r="N370" i="9"/>
  <c r="N371" i="9"/>
  <c r="N372" i="9"/>
  <c r="N373" i="9"/>
  <c r="N374" i="9"/>
  <c r="N375" i="9"/>
  <c r="N376" i="9"/>
  <c r="N377" i="9"/>
  <c r="N378" i="9"/>
  <c r="N379" i="9"/>
  <c r="N380" i="9"/>
  <c r="N381" i="9"/>
  <c r="N382" i="9"/>
  <c r="N383" i="9"/>
  <c r="N384" i="9"/>
  <c r="N385" i="9"/>
  <c r="N386" i="9"/>
  <c r="N387" i="9"/>
  <c r="N388" i="9"/>
  <c r="N389" i="9"/>
  <c r="N390" i="9"/>
  <c r="N391" i="9"/>
  <c r="N392" i="9"/>
  <c r="N393" i="9"/>
  <c r="N394" i="9"/>
  <c r="N395" i="9"/>
  <c r="N396" i="9"/>
  <c r="N397" i="9"/>
  <c r="N398" i="9"/>
  <c r="N399" i="9"/>
  <c r="N400" i="9"/>
  <c r="N401" i="9"/>
  <c r="N402" i="9"/>
  <c r="N403" i="9"/>
  <c r="N404" i="9"/>
  <c r="N405" i="9"/>
  <c r="N406" i="9"/>
  <c r="N407" i="9"/>
  <c r="N408" i="9"/>
  <c r="N409" i="9"/>
  <c r="N410" i="9"/>
  <c r="N411" i="9"/>
  <c r="N412" i="9"/>
  <c r="N413" i="9"/>
  <c r="N414" i="9"/>
  <c r="N415" i="9"/>
  <c r="N416" i="9"/>
  <c r="N417" i="9"/>
  <c r="N418" i="9"/>
  <c r="N419" i="9"/>
  <c r="N420" i="9"/>
  <c r="N421" i="9"/>
  <c r="N422" i="9"/>
  <c r="N423" i="9"/>
  <c r="N424" i="9"/>
  <c r="N425" i="9"/>
  <c r="N426" i="9"/>
  <c r="N427" i="9"/>
  <c r="N428" i="9"/>
  <c r="N429" i="9"/>
  <c r="N430" i="9"/>
  <c r="N431" i="9"/>
  <c r="N432" i="9"/>
  <c r="N433" i="9"/>
  <c r="N434" i="9"/>
  <c r="N435" i="9"/>
  <c r="N436" i="9"/>
  <c r="N437" i="9"/>
  <c r="N438" i="9"/>
  <c r="N439" i="9"/>
  <c r="N440" i="9"/>
  <c r="N441" i="9"/>
  <c r="N442" i="9"/>
  <c r="N443" i="9"/>
  <c r="N444" i="9"/>
  <c r="N445" i="9"/>
  <c r="N446" i="9"/>
  <c r="N447" i="9"/>
  <c r="N448" i="9"/>
  <c r="N449" i="9"/>
  <c r="N450" i="9"/>
  <c r="N451" i="9"/>
  <c r="N452" i="9"/>
  <c r="N453" i="9"/>
  <c r="N454" i="9"/>
  <c r="N455" i="9"/>
  <c r="N456" i="9"/>
  <c r="N457" i="9"/>
  <c r="N458" i="9"/>
  <c r="N459" i="9"/>
  <c r="N460" i="9"/>
  <c r="N461" i="9"/>
  <c r="N462" i="9"/>
  <c r="N463" i="9"/>
  <c r="N464" i="9"/>
  <c r="N465" i="9"/>
  <c r="N466" i="9"/>
  <c r="N467" i="9"/>
  <c r="N468" i="9"/>
  <c r="N469" i="9"/>
  <c r="N470" i="9"/>
  <c r="N471" i="9"/>
  <c r="N472" i="9"/>
  <c r="N473" i="9"/>
  <c r="N474" i="9"/>
  <c r="N475" i="9"/>
  <c r="N476" i="9"/>
  <c r="N477" i="9"/>
  <c r="N478" i="9"/>
  <c r="N479" i="9"/>
  <c r="N480" i="9"/>
  <c r="N481" i="9"/>
  <c r="N482" i="9"/>
  <c r="N483" i="9"/>
  <c r="N484" i="9"/>
  <c r="N485" i="9"/>
  <c r="N486" i="9"/>
  <c r="N487" i="9"/>
  <c r="N488" i="9"/>
  <c r="N489" i="9"/>
  <c r="N490" i="9"/>
  <c r="N491" i="9"/>
  <c r="N492" i="9"/>
  <c r="N493" i="9"/>
  <c r="N494" i="9"/>
  <c r="N495" i="9"/>
  <c r="N496" i="9"/>
  <c r="N497" i="9"/>
  <c r="N498" i="9"/>
  <c r="N499" i="9"/>
  <c r="N500" i="9"/>
  <c r="N501" i="9"/>
  <c r="N502" i="9"/>
  <c r="N503" i="9"/>
  <c r="N504" i="9"/>
  <c r="N505" i="9"/>
  <c r="N506" i="9"/>
  <c r="N507" i="9"/>
  <c r="N508" i="9"/>
  <c r="N509" i="9"/>
  <c r="N510" i="9"/>
  <c r="N511" i="9"/>
  <c r="N512" i="9"/>
  <c r="N513" i="9"/>
  <c r="N514" i="9"/>
  <c r="N515" i="9"/>
  <c r="N516" i="9"/>
  <c r="N517" i="9"/>
  <c r="AG27" i="3" l="1"/>
  <c r="AV26" i="3"/>
  <c r="AY26" i="3" s="1"/>
  <c r="AY23" i="3"/>
  <c r="AW23" i="3"/>
  <c r="AY19" i="3"/>
  <c r="AW19" i="3"/>
  <c r="AY18" i="3"/>
  <c r="AW18" i="3"/>
  <c r="AY22" i="3"/>
  <c r="AW22" i="3"/>
  <c r="AY25" i="3"/>
  <c r="AW25" i="3"/>
  <c r="AY27" i="3"/>
  <c r="AW27" i="3"/>
  <c r="AW28" i="3"/>
  <c r="AY28" i="3"/>
  <c r="AY24" i="3"/>
  <c r="AW24" i="3"/>
  <c r="R515" i="9"/>
  <c r="U515" i="9" s="1"/>
  <c r="R511" i="9"/>
  <c r="U511" i="9" s="1"/>
  <c r="R507" i="9"/>
  <c r="U507" i="9" s="1"/>
  <c r="R503" i="9"/>
  <c r="U503" i="9" s="1"/>
  <c r="R499" i="9"/>
  <c r="U499" i="9" s="1"/>
  <c r="R495" i="9"/>
  <c r="U495" i="9" s="1"/>
  <c r="R491" i="9"/>
  <c r="U491" i="9" s="1"/>
  <c r="R487" i="9"/>
  <c r="U487" i="9" s="1"/>
  <c r="R483" i="9"/>
  <c r="U483" i="9" s="1"/>
  <c r="R479" i="9"/>
  <c r="U479" i="9" s="1"/>
  <c r="R475" i="9"/>
  <c r="U475" i="9" s="1"/>
  <c r="R471" i="9"/>
  <c r="U471" i="9" s="1"/>
  <c r="R467" i="9"/>
  <c r="U467" i="9" s="1"/>
  <c r="R463" i="9"/>
  <c r="U463" i="9" s="1"/>
  <c r="R459" i="9"/>
  <c r="U459" i="9" s="1"/>
  <c r="R455" i="9"/>
  <c r="U455" i="9" s="1"/>
  <c r="R451" i="9"/>
  <c r="U451" i="9" s="1"/>
  <c r="R447" i="9"/>
  <c r="U447" i="9" s="1"/>
  <c r="R443" i="9"/>
  <c r="U443" i="9" s="1"/>
  <c r="R439" i="9"/>
  <c r="U439" i="9" s="1"/>
  <c r="R435" i="9"/>
  <c r="U435" i="9" s="1"/>
  <c r="R431" i="9"/>
  <c r="U431" i="9" s="1"/>
  <c r="R427" i="9"/>
  <c r="U427" i="9" s="1"/>
  <c r="R423" i="9"/>
  <c r="U423" i="9" s="1"/>
  <c r="R419" i="9"/>
  <c r="U419" i="9" s="1"/>
  <c r="R415" i="9"/>
  <c r="U415" i="9" s="1"/>
  <c r="R411" i="9"/>
  <c r="U411" i="9" s="1"/>
  <c r="R407" i="9"/>
  <c r="U407" i="9" s="1"/>
  <c r="R403" i="9"/>
  <c r="U403" i="9" s="1"/>
  <c r="R399" i="9"/>
  <c r="U399" i="9" s="1"/>
  <c r="R395" i="9"/>
  <c r="U395" i="9" s="1"/>
  <c r="R391" i="9"/>
  <c r="U391" i="9" s="1"/>
  <c r="R387" i="9"/>
  <c r="U387" i="9" s="1"/>
  <c r="R383" i="9"/>
  <c r="U383" i="9" s="1"/>
  <c r="R379" i="9"/>
  <c r="U379" i="9" s="1"/>
  <c r="R375" i="9"/>
  <c r="U375" i="9" s="1"/>
  <c r="R371" i="9"/>
  <c r="U371" i="9" s="1"/>
  <c r="R367" i="9"/>
  <c r="U367" i="9" s="1"/>
  <c r="R363" i="9"/>
  <c r="U363" i="9" s="1"/>
  <c r="R359" i="9"/>
  <c r="U359" i="9" s="1"/>
  <c r="R355" i="9"/>
  <c r="U355" i="9" s="1"/>
  <c r="R351" i="9"/>
  <c r="U351" i="9" s="1"/>
  <c r="R347" i="9"/>
  <c r="U347" i="9" s="1"/>
  <c r="R343" i="9"/>
  <c r="U343" i="9" s="1"/>
  <c r="R339" i="9"/>
  <c r="U339" i="9" s="1"/>
  <c r="R335" i="9"/>
  <c r="U335" i="9" s="1"/>
  <c r="R331" i="9"/>
  <c r="U331" i="9" s="1"/>
  <c r="R327" i="9"/>
  <c r="U327" i="9" s="1"/>
  <c r="R323" i="9"/>
  <c r="U323" i="9" s="1"/>
  <c r="R319" i="9"/>
  <c r="U319" i="9" s="1"/>
  <c r="R315" i="9"/>
  <c r="U315" i="9" s="1"/>
  <c r="R311" i="9"/>
  <c r="U311" i="9" s="1"/>
  <c r="R307" i="9"/>
  <c r="U307" i="9" s="1"/>
  <c r="R303" i="9"/>
  <c r="U303" i="9" s="1"/>
  <c r="R299" i="9"/>
  <c r="U299" i="9" s="1"/>
  <c r="R295" i="9"/>
  <c r="U295" i="9" s="1"/>
  <c r="R291" i="9"/>
  <c r="U291" i="9" s="1"/>
  <c r="R287" i="9"/>
  <c r="U287" i="9" s="1"/>
  <c r="R283" i="9"/>
  <c r="U283" i="9" s="1"/>
  <c r="R279" i="9"/>
  <c r="U279" i="9" s="1"/>
  <c r="R275" i="9"/>
  <c r="U275" i="9" s="1"/>
  <c r="R271" i="9"/>
  <c r="U271" i="9" s="1"/>
  <c r="R267" i="9"/>
  <c r="U267" i="9" s="1"/>
  <c r="R263" i="9"/>
  <c r="U263" i="9" s="1"/>
  <c r="R259" i="9"/>
  <c r="U259" i="9" s="1"/>
  <c r="R255" i="9"/>
  <c r="U255" i="9" s="1"/>
  <c r="R251" i="9"/>
  <c r="U251" i="9" s="1"/>
  <c r="R247" i="9"/>
  <c r="U247" i="9" s="1"/>
  <c r="R243" i="9"/>
  <c r="U243" i="9" s="1"/>
  <c r="R239" i="9"/>
  <c r="U239" i="9" s="1"/>
  <c r="R235" i="9"/>
  <c r="U235" i="9" s="1"/>
  <c r="R231" i="9"/>
  <c r="U231" i="9" s="1"/>
  <c r="R227" i="9"/>
  <c r="U227" i="9" s="1"/>
  <c r="R223" i="9"/>
  <c r="U223" i="9" s="1"/>
  <c r="R219" i="9"/>
  <c r="U219" i="9" s="1"/>
  <c r="R215" i="9"/>
  <c r="U215" i="9" s="1"/>
  <c r="R211" i="9"/>
  <c r="U211" i="9" s="1"/>
  <c r="R207" i="9"/>
  <c r="U207" i="9" s="1"/>
  <c r="R203" i="9"/>
  <c r="U203" i="9" s="1"/>
  <c r="R199" i="9"/>
  <c r="U199" i="9" s="1"/>
  <c r="U195" i="9"/>
  <c r="R191" i="9"/>
  <c r="U191" i="9" s="1"/>
  <c r="R187" i="9"/>
  <c r="U187" i="9" s="1"/>
  <c r="R183" i="9"/>
  <c r="U183" i="9" s="1"/>
  <c r="R179" i="9"/>
  <c r="U179" i="9" s="1"/>
  <c r="R175" i="9"/>
  <c r="U175" i="9" s="1"/>
  <c r="R171" i="9"/>
  <c r="U171" i="9" s="1"/>
  <c r="R167" i="9"/>
  <c r="U167" i="9" s="1"/>
  <c r="R163" i="9"/>
  <c r="U163" i="9" s="1"/>
  <c r="R159" i="9"/>
  <c r="U159" i="9" s="1"/>
  <c r="R155" i="9"/>
  <c r="U155" i="9" s="1"/>
  <c r="R151" i="9"/>
  <c r="U151" i="9" s="1"/>
  <c r="R147" i="9"/>
  <c r="U147" i="9" s="1"/>
  <c r="R143" i="9"/>
  <c r="U143" i="9" s="1"/>
  <c r="R139" i="9"/>
  <c r="U139" i="9" s="1"/>
  <c r="R135" i="9"/>
  <c r="U135" i="9" s="1"/>
  <c r="R131" i="9"/>
  <c r="U131" i="9" s="1"/>
  <c r="R127" i="9"/>
  <c r="U127" i="9" s="1"/>
  <c r="R123" i="9"/>
  <c r="U123" i="9" s="1"/>
  <c r="R119" i="9"/>
  <c r="U119" i="9" s="1"/>
  <c r="R115" i="9"/>
  <c r="U115" i="9" s="1"/>
  <c r="R111" i="9"/>
  <c r="U111" i="9" s="1"/>
  <c r="R107" i="9"/>
  <c r="U107" i="9" s="1"/>
  <c r="R103" i="9"/>
  <c r="U103" i="9" s="1"/>
  <c r="R99" i="9"/>
  <c r="U99" i="9" s="1"/>
  <c r="R514" i="9"/>
  <c r="U514" i="9" s="1"/>
  <c r="R510" i="9"/>
  <c r="U510" i="9" s="1"/>
  <c r="R502" i="9"/>
  <c r="U502" i="9" s="1"/>
  <c r="R498" i="9"/>
  <c r="U498" i="9" s="1"/>
  <c r="R494" i="9"/>
  <c r="U494" i="9" s="1"/>
  <c r="R490" i="9"/>
  <c r="U490" i="9" s="1"/>
  <c r="R478" i="9"/>
  <c r="U478" i="9" s="1"/>
  <c r="R474" i="9"/>
  <c r="U474" i="9" s="1"/>
  <c r="R470" i="9"/>
  <c r="U470" i="9" s="1"/>
  <c r="R462" i="9"/>
  <c r="U462" i="9" s="1"/>
  <c r="R454" i="9"/>
  <c r="U454" i="9" s="1"/>
  <c r="R450" i="9"/>
  <c r="U450" i="9" s="1"/>
  <c r="R446" i="9"/>
  <c r="U446" i="9" s="1"/>
  <c r="R434" i="9"/>
  <c r="U434" i="9" s="1"/>
  <c r="R430" i="9"/>
  <c r="U430" i="9" s="1"/>
  <c r="R426" i="9"/>
  <c r="U426" i="9" s="1"/>
  <c r="R414" i="9"/>
  <c r="U414" i="9" s="1"/>
  <c r="R410" i="9"/>
  <c r="U410" i="9" s="1"/>
  <c r="R406" i="9"/>
  <c r="U406" i="9" s="1"/>
  <c r="R398" i="9"/>
  <c r="U398" i="9" s="1"/>
  <c r="R390" i="9"/>
  <c r="U390" i="9" s="1"/>
  <c r="R386" i="9"/>
  <c r="U386" i="9" s="1"/>
  <c r="R382" i="9"/>
  <c r="U382" i="9" s="1"/>
  <c r="R370" i="9"/>
  <c r="U370" i="9" s="1"/>
  <c r="R366" i="9"/>
  <c r="U366" i="9" s="1"/>
  <c r="R354" i="9"/>
  <c r="U354" i="9" s="1"/>
  <c r="R342" i="9"/>
  <c r="U342" i="9" s="1"/>
  <c r="R330" i="9"/>
  <c r="U330" i="9" s="1"/>
  <c r="R326" i="9"/>
  <c r="U326" i="9" s="1"/>
  <c r="R306" i="9"/>
  <c r="U306" i="9" s="1"/>
  <c r="R302" i="9"/>
  <c r="U302" i="9" s="1"/>
  <c r="R290" i="9"/>
  <c r="U290" i="9" s="1"/>
  <c r="R286" i="9"/>
  <c r="U286" i="9" s="1"/>
  <c r="R282" i="9"/>
  <c r="U282" i="9" s="1"/>
  <c r="R278" i="9"/>
  <c r="U278" i="9" s="1"/>
  <c r="R266" i="9"/>
  <c r="U266" i="9" s="1"/>
  <c r="R262" i="9"/>
  <c r="U262" i="9" s="1"/>
  <c r="R250" i="9"/>
  <c r="U250" i="9" s="1"/>
  <c r="R242" i="9"/>
  <c r="U242" i="9" s="1"/>
  <c r="R238" i="9"/>
  <c r="U238" i="9" s="1"/>
  <c r="R226" i="9"/>
  <c r="U226" i="9" s="1"/>
  <c r="R222" i="9"/>
  <c r="U222" i="9" s="1"/>
  <c r="R214" i="9"/>
  <c r="U214" i="9" s="1"/>
  <c r="R202" i="9"/>
  <c r="U202" i="9" s="1"/>
  <c r="R198" i="9"/>
  <c r="U198" i="9" s="1"/>
  <c r="U190" i="9"/>
  <c r="U178" i="9"/>
  <c r="U174" i="9"/>
  <c r="U162" i="9"/>
  <c r="U150" i="9"/>
  <c r="U134" i="9"/>
  <c r="U126" i="9"/>
  <c r="U114" i="9"/>
  <c r="U110" i="9"/>
  <c r="U98" i="9"/>
  <c r="R106" i="9"/>
  <c r="U106" i="9" s="1"/>
  <c r="R122" i="9"/>
  <c r="U122" i="9" s="1"/>
  <c r="R138" i="9"/>
  <c r="U138" i="9" s="1"/>
  <c r="R154" i="9"/>
  <c r="U154" i="9" s="1"/>
  <c r="U24" i="9"/>
  <c r="R31" i="9"/>
  <c r="U31" i="9" s="1"/>
  <c r="R35" i="9"/>
  <c r="U35" i="9" s="1"/>
  <c r="R39" i="9"/>
  <c r="U39" i="9" s="1"/>
  <c r="R43" i="9"/>
  <c r="U43" i="9" s="1"/>
  <c r="R47" i="9"/>
  <c r="U47" i="9" s="1"/>
  <c r="R51" i="9"/>
  <c r="U51" i="9" s="1"/>
  <c r="R55" i="9"/>
  <c r="U55" i="9" s="1"/>
  <c r="R59" i="9"/>
  <c r="U59" i="9" s="1"/>
  <c r="R63" i="9"/>
  <c r="U63" i="9" s="1"/>
  <c r="R67" i="9"/>
  <c r="U67" i="9" s="1"/>
  <c r="R71" i="9"/>
  <c r="U71" i="9" s="1"/>
  <c r="R75" i="9"/>
  <c r="U75" i="9" s="1"/>
  <c r="R79" i="9"/>
  <c r="U79" i="9" s="1"/>
  <c r="R83" i="9"/>
  <c r="U83" i="9" s="1"/>
  <c r="R87" i="9"/>
  <c r="U87" i="9" s="1"/>
  <c r="R91" i="9"/>
  <c r="U91" i="9" s="1"/>
  <c r="R95" i="9"/>
  <c r="U95" i="9" s="1"/>
  <c r="U82" i="9"/>
  <c r="U78" i="9"/>
  <c r="U74" i="9"/>
  <c r="U62" i="9"/>
  <c r="U58" i="9"/>
  <c r="Q21" i="9"/>
  <c r="R21" i="9" s="1"/>
  <c r="Q18" i="9"/>
  <c r="R18" i="9" s="1"/>
  <c r="Q23" i="9"/>
  <c r="R23" i="9" s="1"/>
  <c r="U23" i="9" s="1"/>
  <c r="Q22" i="9"/>
  <c r="R22" i="9" s="1"/>
  <c r="U22" i="9" s="1"/>
  <c r="Q20" i="9"/>
  <c r="R20" i="9" s="1"/>
  <c r="I11" i="3"/>
  <c r="AW26" i="3" l="1"/>
  <c r="I8" i="3"/>
  <c r="I8" i="9"/>
  <c r="I12" i="9"/>
  <c r="T18" i="9"/>
  <c r="U18" i="9" s="1"/>
  <c r="U20" i="9"/>
  <c r="U21" i="9"/>
  <c r="K8" i="10"/>
  <c r="K52" i="1"/>
  <c r="K51" i="1"/>
  <c r="K50" i="1"/>
  <c r="K49" i="1"/>
  <c r="K48" i="1"/>
  <c r="K47" i="1"/>
  <c r="K46" i="1"/>
  <c r="K45" i="1"/>
  <c r="K44" i="1"/>
  <c r="K43" i="1"/>
  <c r="K42" i="1"/>
  <c r="F29" i="12"/>
  <c r="F28" i="12"/>
  <c r="F23" i="12"/>
  <c r="K41" i="1"/>
  <c r="T58" i="9"/>
  <c r="T19" i="12"/>
  <c r="T20" i="12"/>
  <c r="T21" i="12"/>
  <c r="T22" i="12"/>
  <c r="T23" i="12"/>
  <c r="T24" i="12"/>
  <c r="T25" i="12"/>
  <c r="T26" i="12"/>
  <c r="T27" i="12"/>
  <c r="T28" i="12"/>
  <c r="T29" i="12"/>
  <c r="T30" i="12"/>
  <c r="T31" i="12"/>
  <c r="T32" i="12"/>
  <c r="T33" i="12"/>
  <c r="T34" i="12"/>
  <c r="T35" i="12"/>
  <c r="T36" i="12"/>
  <c r="T37" i="12"/>
  <c r="T38" i="12"/>
  <c r="T39" i="12"/>
  <c r="T40" i="12"/>
  <c r="T41" i="12"/>
  <c r="T42" i="12"/>
  <c r="T43" i="12"/>
  <c r="T44" i="12"/>
  <c r="T45" i="12"/>
  <c r="T46" i="12"/>
  <c r="T47" i="12"/>
  <c r="T48" i="12"/>
  <c r="T49" i="12"/>
  <c r="T50" i="12"/>
  <c r="T51" i="12"/>
  <c r="T52" i="12"/>
  <c r="T53" i="12"/>
  <c r="T54" i="12"/>
  <c r="T55" i="12"/>
  <c r="T56" i="12"/>
  <c r="T57" i="12"/>
  <c r="T58" i="12"/>
  <c r="T59" i="12"/>
  <c r="T60" i="12"/>
  <c r="T61" i="12"/>
  <c r="T62" i="12"/>
  <c r="T63" i="12"/>
  <c r="T64" i="12"/>
  <c r="T65" i="12"/>
  <c r="T66" i="12"/>
  <c r="T18" i="12"/>
  <c r="J19" i="12"/>
  <c r="J20" i="12"/>
  <c r="J21" i="12"/>
  <c r="J22" i="12"/>
  <c r="J23" i="12"/>
  <c r="J24" i="12"/>
  <c r="J25" i="12"/>
  <c r="J26" i="12"/>
  <c r="J27" i="12"/>
  <c r="J28" i="12"/>
  <c r="J29" i="12"/>
  <c r="J30" i="12"/>
  <c r="J31" i="12"/>
  <c r="J32" i="12"/>
  <c r="J33" i="12"/>
  <c r="J34" i="12"/>
  <c r="J35" i="12"/>
  <c r="J36" i="12"/>
  <c r="J37" i="12"/>
  <c r="J38" i="12"/>
  <c r="J39" i="12"/>
  <c r="J40" i="12"/>
  <c r="J41" i="12"/>
  <c r="J42" i="12"/>
  <c r="J43" i="12"/>
  <c r="J44" i="12"/>
  <c r="J45" i="12"/>
  <c r="J46" i="12"/>
  <c r="J47" i="12"/>
  <c r="J48" i="12"/>
  <c r="J49" i="12"/>
  <c r="J50" i="12"/>
  <c r="J51" i="12"/>
  <c r="J52" i="12"/>
  <c r="J53" i="12"/>
  <c r="J54" i="12"/>
  <c r="J55" i="12"/>
  <c r="J56" i="12"/>
  <c r="J57" i="12"/>
  <c r="J58" i="12"/>
  <c r="J59" i="12"/>
  <c r="J60" i="12"/>
  <c r="J61" i="12"/>
  <c r="J62" i="12"/>
  <c r="J63" i="12"/>
  <c r="J64" i="12"/>
  <c r="J65" i="12"/>
  <c r="J66" i="12"/>
  <c r="J18" i="12"/>
  <c r="H19" i="12"/>
  <c r="H20" i="12"/>
  <c r="H21" i="12"/>
  <c r="H22" i="12"/>
  <c r="H23" i="12"/>
  <c r="H24" i="12"/>
  <c r="H25" i="12"/>
  <c r="H26" i="12"/>
  <c r="H27" i="12"/>
  <c r="H28" i="12"/>
  <c r="H29" i="12"/>
  <c r="H30" i="12"/>
  <c r="H31" i="12"/>
  <c r="H32" i="12"/>
  <c r="H33" i="12"/>
  <c r="H34" i="12"/>
  <c r="H35" i="12"/>
  <c r="H36" i="12"/>
  <c r="H37" i="12"/>
  <c r="H38" i="12"/>
  <c r="H39" i="12"/>
  <c r="H40" i="12"/>
  <c r="H41" i="12"/>
  <c r="H42" i="12"/>
  <c r="H43" i="12"/>
  <c r="H44" i="12"/>
  <c r="H45" i="12"/>
  <c r="H46" i="12"/>
  <c r="H47" i="12"/>
  <c r="H48" i="12"/>
  <c r="H49" i="12"/>
  <c r="H50" i="12"/>
  <c r="H51" i="12"/>
  <c r="H52" i="12"/>
  <c r="H53" i="12"/>
  <c r="H54" i="12"/>
  <c r="H55" i="12"/>
  <c r="H56" i="12"/>
  <c r="H57" i="12"/>
  <c r="H58" i="12"/>
  <c r="H59" i="12"/>
  <c r="H60" i="12"/>
  <c r="H61" i="12"/>
  <c r="H62" i="12"/>
  <c r="H63" i="12"/>
  <c r="H64" i="12"/>
  <c r="H65" i="12"/>
  <c r="H66" i="12"/>
  <c r="H18" i="12"/>
  <c r="R9" i="12"/>
  <c r="R7" i="12"/>
  <c r="F47" i="12"/>
  <c r="F56" i="12"/>
  <c r="F57" i="12"/>
  <c r="F50" i="12"/>
  <c r="F58" i="12"/>
  <c r="F66" i="12"/>
  <c r="F43" i="12"/>
  <c r="F51" i="12"/>
  <c r="F59" i="12"/>
  <c r="F63" i="12"/>
  <c r="F64" i="12"/>
  <c r="F49" i="12"/>
  <c r="F65" i="12"/>
  <c r="F52" i="12"/>
  <c r="F45" i="12"/>
  <c r="F53" i="12"/>
  <c r="F61" i="12"/>
  <c r="F55" i="12"/>
  <c r="F48" i="12"/>
  <c r="F44" i="12"/>
  <c r="F60" i="12"/>
  <c r="F46" i="12"/>
  <c r="F54" i="12"/>
  <c r="F62" i="12"/>
  <c r="F30" i="12"/>
  <c r="F32" i="12"/>
  <c r="F34" i="12"/>
  <c r="F36" i="12"/>
  <c r="F38" i="12"/>
  <c r="F40" i="12"/>
  <c r="F35" i="12"/>
  <c r="F37" i="12"/>
  <c r="F39" i="12"/>
  <c r="F41" i="12"/>
  <c r="F33" i="12"/>
  <c r="F31" i="12"/>
  <c r="F42" i="12"/>
  <c r="AV39" i="2"/>
  <c r="K10" i="10"/>
  <c r="K12" i="10"/>
  <c r="AR50" i="2"/>
  <c r="AR49" i="2"/>
  <c r="AS50" i="2"/>
  <c r="AS49" i="2"/>
  <c r="T28" i="9"/>
  <c r="T29" i="9"/>
  <c r="T30" i="9"/>
  <c r="T31" i="9"/>
  <c r="T32" i="9"/>
  <c r="T33" i="9"/>
  <c r="T34" i="9"/>
  <c r="T35" i="9"/>
  <c r="T36" i="9"/>
  <c r="T37" i="9"/>
  <c r="T38" i="9"/>
  <c r="T39" i="9"/>
  <c r="T40" i="9"/>
  <c r="T41" i="9"/>
  <c r="T42" i="9"/>
  <c r="T43" i="9"/>
  <c r="T44" i="9"/>
  <c r="T45" i="9"/>
  <c r="T46" i="9"/>
  <c r="T47" i="9"/>
  <c r="T48" i="9"/>
  <c r="T49" i="9"/>
  <c r="T50" i="9"/>
  <c r="T51" i="9"/>
  <c r="T52" i="9"/>
  <c r="T53" i="9"/>
  <c r="T54" i="9"/>
  <c r="T55" i="9"/>
  <c r="T56" i="9"/>
  <c r="T57" i="9"/>
  <c r="T59" i="9"/>
  <c r="T60" i="9"/>
  <c r="T61" i="9"/>
  <c r="T62" i="9"/>
  <c r="T63" i="9"/>
  <c r="T64" i="9"/>
  <c r="T65" i="9"/>
  <c r="T66" i="9"/>
  <c r="T67" i="9"/>
  <c r="T68" i="9"/>
  <c r="T69" i="9"/>
  <c r="T70" i="9"/>
  <c r="T71" i="9"/>
  <c r="T72" i="9"/>
  <c r="T73" i="9"/>
  <c r="T74" i="9"/>
  <c r="T75" i="9"/>
  <c r="T76" i="9"/>
  <c r="T77" i="9"/>
  <c r="T78" i="9"/>
  <c r="T79" i="9"/>
  <c r="T80" i="9"/>
  <c r="T81" i="9"/>
  <c r="T82" i="9"/>
  <c r="T83" i="9"/>
  <c r="T84" i="9"/>
  <c r="T85" i="9"/>
  <c r="T86" i="9"/>
  <c r="T87" i="9"/>
  <c r="T88" i="9"/>
  <c r="T89" i="9"/>
  <c r="T90" i="9"/>
  <c r="T91" i="9"/>
  <c r="T92" i="9"/>
  <c r="T93" i="9"/>
  <c r="T94" i="9"/>
  <c r="T95" i="9"/>
  <c r="T96" i="9"/>
  <c r="T97" i="9"/>
  <c r="T98" i="9"/>
  <c r="T99" i="9"/>
  <c r="T100" i="9"/>
  <c r="T101" i="9"/>
  <c r="T102" i="9"/>
  <c r="T103" i="9"/>
  <c r="T104" i="9"/>
  <c r="T105" i="9"/>
  <c r="T106" i="9"/>
  <c r="T107" i="9"/>
  <c r="T108" i="9"/>
  <c r="T109" i="9"/>
  <c r="T110" i="9"/>
  <c r="T111" i="9"/>
  <c r="T112" i="9"/>
  <c r="T113" i="9"/>
  <c r="T114" i="9"/>
  <c r="T115" i="9"/>
  <c r="T116" i="9"/>
  <c r="T117" i="9"/>
  <c r="T118" i="9"/>
  <c r="T119" i="9"/>
  <c r="T120" i="9"/>
  <c r="T121" i="9"/>
  <c r="T122" i="9"/>
  <c r="T123" i="9"/>
  <c r="T124" i="9"/>
  <c r="T125" i="9"/>
  <c r="T126" i="9"/>
  <c r="T127" i="9"/>
  <c r="T128" i="9"/>
  <c r="T129" i="9"/>
  <c r="T130" i="9"/>
  <c r="T131" i="9"/>
  <c r="T132" i="9"/>
  <c r="T133" i="9"/>
  <c r="T134" i="9"/>
  <c r="T135" i="9"/>
  <c r="T136" i="9"/>
  <c r="T137" i="9"/>
  <c r="T138" i="9"/>
  <c r="T139" i="9"/>
  <c r="T140" i="9"/>
  <c r="T141" i="9"/>
  <c r="T142" i="9"/>
  <c r="T143" i="9"/>
  <c r="T144" i="9"/>
  <c r="T145" i="9"/>
  <c r="T146" i="9"/>
  <c r="T147" i="9"/>
  <c r="T148" i="9"/>
  <c r="T149" i="9"/>
  <c r="T150" i="9"/>
  <c r="T151" i="9"/>
  <c r="T152" i="9"/>
  <c r="T153" i="9"/>
  <c r="T154" i="9"/>
  <c r="T155" i="9"/>
  <c r="T156" i="9"/>
  <c r="T157" i="9"/>
  <c r="T158" i="9"/>
  <c r="T159" i="9"/>
  <c r="T160" i="9"/>
  <c r="T161" i="9"/>
  <c r="T162" i="9"/>
  <c r="T163" i="9"/>
  <c r="T164" i="9"/>
  <c r="T165" i="9"/>
  <c r="T166" i="9"/>
  <c r="T167" i="9"/>
  <c r="T168" i="9"/>
  <c r="T169" i="9"/>
  <c r="T170" i="9"/>
  <c r="T171" i="9"/>
  <c r="T172" i="9"/>
  <c r="T173" i="9"/>
  <c r="T174" i="9"/>
  <c r="T175" i="9"/>
  <c r="T176" i="9"/>
  <c r="T177" i="9"/>
  <c r="T178" i="9"/>
  <c r="T179" i="9"/>
  <c r="T180" i="9"/>
  <c r="T181" i="9"/>
  <c r="T182" i="9"/>
  <c r="T183" i="9"/>
  <c r="T184" i="9"/>
  <c r="T185" i="9"/>
  <c r="T186" i="9"/>
  <c r="T187" i="9"/>
  <c r="T188" i="9"/>
  <c r="T189" i="9"/>
  <c r="T190" i="9"/>
  <c r="T191" i="9"/>
  <c r="T192" i="9"/>
  <c r="T193" i="9"/>
  <c r="T194" i="9"/>
  <c r="T195" i="9"/>
  <c r="T196" i="9"/>
  <c r="T197" i="9"/>
  <c r="T198" i="9"/>
  <c r="T199" i="9"/>
  <c r="T200" i="9"/>
  <c r="T201" i="9"/>
  <c r="T202" i="9"/>
  <c r="T203" i="9"/>
  <c r="T204" i="9"/>
  <c r="T205" i="9"/>
  <c r="T206" i="9"/>
  <c r="T207" i="9"/>
  <c r="T208" i="9"/>
  <c r="T209" i="9"/>
  <c r="T210" i="9"/>
  <c r="T211" i="9"/>
  <c r="T212" i="9"/>
  <c r="T213" i="9"/>
  <c r="T214" i="9"/>
  <c r="T215" i="9"/>
  <c r="T216" i="9"/>
  <c r="T217" i="9"/>
  <c r="T218" i="9"/>
  <c r="T219" i="9"/>
  <c r="T220" i="9"/>
  <c r="T221" i="9"/>
  <c r="T222" i="9"/>
  <c r="T223" i="9"/>
  <c r="T224" i="9"/>
  <c r="T225" i="9"/>
  <c r="T226" i="9"/>
  <c r="T227" i="9"/>
  <c r="T228" i="9"/>
  <c r="T229" i="9"/>
  <c r="T230" i="9"/>
  <c r="T231" i="9"/>
  <c r="T232" i="9"/>
  <c r="T233" i="9"/>
  <c r="T234" i="9"/>
  <c r="T235" i="9"/>
  <c r="T236" i="9"/>
  <c r="T237" i="9"/>
  <c r="T238" i="9"/>
  <c r="T239" i="9"/>
  <c r="T240" i="9"/>
  <c r="T241" i="9"/>
  <c r="T242" i="9"/>
  <c r="T243" i="9"/>
  <c r="T244" i="9"/>
  <c r="T245" i="9"/>
  <c r="T246" i="9"/>
  <c r="T247" i="9"/>
  <c r="T248" i="9"/>
  <c r="T249" i="9"/>
  <c r="T250" i="9"/>
  <c r="T251" i="9"/>
  <c r="T252" i="9"/>
  <c r="T253" i="9"/>
  <c r="T254" i="9"/>
  <c r="T255" i="9"/>
  <c r="T256" i="9"/>
  <c r="T257" i="9"/>
  <c r="T258" i="9"/>
  <c r="T259" i="9"/>
  <c r="T260" i="9"/>
  <c r="T261" i="9"/>
  <c r="T262" i="9"/>
  <c r="T263" i="9"/>
  <c r="T264" i="9"/>
  <c r="T265" i="9"/>
  <c r="T266" i="9"/>
  <c r="T267" i="9"/>
  <c r="T268" i="9"/>
  <c r="T269" i="9"/>
  <c r="T270" i="9"/>
  <c r="T271" i="9"/>
  <c r="T272" i="9"/>
  <c r="T273" i="9"/>
  <c r="T274" i="9"/>
  <c r="T275" i="9"/>
  <c r="T276" i="9"/>
  <c r="T277" i="9"/>
  <c r="T278" i="9"/>
  <c r="T279" i="9"/>
  <c r="T280" i="9"/>
  <c r="T281" i="9"/>
  <c r="T282" i="9"/>
  <c r="T283" i="9"/>
  <c r="T284" i="9"/>
  <c r="T285" i="9"/>
  <c r="T286" i="9"/>
  <c r="T287" i="9"/>
  <c r="T288" i="9"/>
  <c r="T289" i="9"/>
  <c r="T290" i="9"/>
  <c r="T291" i="9"/>
  <c r="T292" i="9"/>
  <c r="T293" i="9"/>
  <c r="T294" i="9"/>
  <c r="T295" i="9"/>
  <c r="T296" i="9"/>
  <c r="T297" i="9"/>
  <c r="T298" i="9"/>
  <c r="T299" i="9"/>
  <c r="T300" i="9"/>
  <c r="T301" i="9"/>
  <c r="T302" i="9"/>
  <c r="T303" i="9"/>
  <c r="T304" i="9"/>
  <c r="T305" i="9"/>
  <c r="T306" i="9"/>
  <c r="T307" i="9"/>
  <c r="T308" i="9"/>
  <c r="T309" i="9"/>
  <c r="T310" i="9"/>
  <c r="T311" i="9"/>
  <c r="T312" i="9"/>
  <c r="T313" i="9"/>
  <c r="T314" i="9"/>
  <c r="T315" i="9"/>
  <c r="T316" i="9"/>
  <c r="T317" i="9"/>
  <c r="T318" i="9"/>
  <c r="T319" i="9"/>
  <c r="T320" i="9"/>
  <c r="T321" i="9"/>
  <c r="T322" i="9"/>
  <c r="T323" i="9"/>
  <c r="T324" i="9"/>
  <c r="T325" i="9"/>
  <c r="T326" i="9"/>
  <c r="T327" i="9"/>
  <c r="T328" i="9"/>
  <c r="T329" i="9"/>
  <c r="T330" i="9"/>
  <c r="T331" i="9"/>
  <c r="T332" i="9"/>
  <c r="T333" i="9"/>
  <c r="T334" i="9"/>
  <c r="T335" i="9"/>
  <c r="T336" i="9"/>
  <c r="T337" i="9"/>
  <c r="T338" i="9"/>
  <c r="T339" i="9"/>
  <c r="T340" i="9"/>
  <c r="T341" i="9"/>
  <c r="T342" i="9"/>
  <c r="T343" i="9"/>
  <c r="T344" i="9"/>
  <c r="T345" i="9"/>
  <c r="T346" i="9"/>
  <c r="T347" i="9"/>
  <c r="T348" i="9"/>
  <c r="T349" i="9"/>
  <c r="T350" i="9"/>
  <c r="T351" i="9"/>
  <c r="T352" i="9"/>
  <c r="T353" i="9"/>
  <c r="T354" i="9"/>
  <c r="T355" i="9"/>
  <c r="T356" i="9"/>
  <c r="T357" i="9"/>
  <c r="T358" i="9"/>
  <c r="T359" i="9"/>
  <c r="T360" i="9"/>
  <c r="T361" i="9"/>
  <c r="T362" i="9"/>
  <c r="T363" i="9"/>
  <c r="T364" i="9"/>
  <c r="T365" i="9"/>
  <c r="T366" i="9"/>
  <c r="T367" i="9"/>
  <c r="T368" i="9"/>
  <c r="T369" i="9"/>
  <c r="T370" i="9"/>
  <c r="T371" i="9"/>
  <c r="T372" i="9"/>
  <c r="T373" i="9"/>
  <c r="T374" i="9"/>
  <c r="T375" i="9"/>
  <c r="T376" i="9"/>
  <c r="T377" i="9"/>
  <c r="T378" i="9"/>
  <c r="T379" i="9"/>
  <c r="T380" i="9"/>
  <c r="T381" i="9"/>
  <c r="T382" i="9"/>
  <c r="T383" i="9"/>
  <c r="T384" i="9"/>
  <c r="T385" i="9"/>
  <c r="T386" i="9"/>
  <c r="T387" i="9"/>
  <c r="T388" i="9"/>
  <c r="T389" i="9"/>
  <c r="T390" i="9"/>
  <c r="T391" i="9"/>
  <c r="T392" i="9"/>
  <c r="T393" i="9"/>
  <c r="T394" i="9"/>
  <c r="T395" i="9"/>
  <c r="T396" i="9"/>
  <c r="T397" i="9"/>
  <c r="T398" i="9"/>
  <c r="T399" i="9"/>
  <c r="T400" i="9"/>
  <c r="T401" i="9"/>
  <c r="T402" i="9"/>
  <c r="T403" i="9"/>
  <c r="T404" i="9"/>
  <c r="T405" i="9"/>
  <c r="T406" i="9"/>
  <c r="T407" i="9"/>
  <c r="T408" i="9"/>
  <c r="T409" i="9"/>
  <c r="T410" i="9"/>
  <c r="T411" i="9"/>
  <c r="T412" i="9"/>
  <c r="T413" i="9"/>
  <c r="T414" i="9"/>
  <c r="T415" i="9"/>
  <c r="T416" i="9"/>
  <c r="T417" i="9"/>
  <c r="T418" i="9"/>
  <c r="T419" i="9"/>
  <c r="T420" i="9"/>
  <c r="T421" i="9"/>
  <c r="T422" i="9"/>
  <c r="T423" i="9"/>
  <c r="T424" i="9"/>
  <c r="T425" i="9"/>
  <c r="T426" i="9"/>
  <c r="T427" i="9"/>
  <c r="T428" i="9"/>
  <c r="T429" i="9"/>
  <c r="T430" i="9"/>
  <c r="T431" i="9"/>
  <c r="T432" i="9"/>
  <c r="T433" i="9"/>
  <c r="T434" i="9"/>
  <c r="T435" i="9"/>
  <c r="T436" i="9"/>
  <c r="T437" i="9"/>
  <c r="T438" i="9"/>
  <c r="T439" i="9"/>
  <c r="T440" i="9"/>
  <c r="T441" i="9"/>
  <c r="T442" i="9"/>
  <c r="T443" i="9"/>
  <c r="T444" i="9"/>
  <c r="T445" i="9"/>
  <c r="T446" i="9"/>
  <c r="T447" i="9"/>
  <c r="T448" i="9"/>
  <c r="T449" i="9"/>
  <c r="T450" i="9"/>
  <c r="T451" i="9"/>
  <c r="T452" i="9"/>
  <c r="T453" i="9"/>
  <c r="T454" i="9"/>
  <c r="T455" i="9"/>
  <c r="T456" i="9"/>
  <c r="T457" i="9"/>
  <c r="T458" i="9"/>
  <c r="T459" i="9"/>
  <c r="T460" i="9"/>
  <c r="T461" i="9"/>
  <c r="T462" i="9"/>
  <c r="T463" i="9"/>
  <c r="T464" i="9"/>
  <c r="T465" i="9"/>
  <c r="T466" i="9"/>
  <c r="T467" i="9"/>
  <c r="T468" i="9"/>
  <c r="T469" i="9"/>
  <c r="T470" i="9"/>
  <c r="T471" i="9"/>
  <c r="T472" i="9"/>
  <c r="T473" i="9"/>
  <c r="T474" i="9"/>
  <c r="T475" i="9"/>
  <c r="T476" i="9"/>
  <c r="T477" i="9"/>
  <c r="T478" i="9"/>
  <c r="T479" i="9"/>
  <c r="T480" i="9"/>
  <c r="T481" i="9"/>
  <c r="T482" i="9"/>
  <c r="T483" i="9"/>
  <c r="T484" i="9"/>
  <c r="T485" i="9"/>
  <c r="T486" i="9"/>
  <c r="T487" i="9"/>
  <c r="T488" i="9"/>
  <c r="T489" i="9"/>
  <c r="T490" i="9"/>
  <c r="T491" i="9"/>
  <c r="T492" i="9"/>
  <c r="T493" i="9"/>
  <c r="T494" i="9"/>
  <c r="T495" i="9"/>
  <c r="T496" i="9"/>
  <c r="T497" i="9"/>
  <c r="T498" i="9"/>
  <c r="T499" i="9"/>
  <c r="T500" i="9"/>
  <c r="T501" i="9"/>
  <c r="T502" i="9"/>
  <c r="T503" i="9"/>
  <c r="T504" i="9"/>
  <c r="T505" i="9"/>
  <c r="T506" i="9"/>
  <c r="T507" i="9"/>
  <c r="T508" i="9"/>
  <c r="T509" i="9"/>
  <c r="T510" i="9"/>
  <c r="T511" i="9"/>
  <c r="T512" i="9"/>
  <c r="T513" i="9"/>
  <c r="T514" i="9"/>
  <c r="T515" i="9"/>
  <c r="T516" i="9"/>
  <c r="T517" i="9"/>
  <c r="AL52" i="1"/>
  <c r="AL51" i="1"/>
  <c r="AL50" i="1"/>
  <c r="AL49" i="1"/>
  <c r="AL48" i="1"/>
  <c r="AL47" i="1"/>
  <c r="AL46" i="1"/>
  <c r="AL45" i="1"/>
  <c r="AL44" i="1"/>
  <c r="AL43" i="1"/>
  <c r="AL42" i="1"/>
  <c r="AL41" i="1"/>
  <c r="J12" i="4"/>
  <c r="J11" i="4"/>
  <c r="J10" i="4"/>
  <c r="J9" i="4"/>
  <c r="J8" i="4"/>
  <c r="K9" i="4"/>
  <c r="K10" i="4"/>
  <c r="K11" i="4"/>
  <c r="K12" i="4"/>
  <c r="K13" i="4"/>
  <c r="K8" i="4"/>
  <c r="F26" i="12"/>
  <c r="F22" i="12"/>
  <c r="F19" i="12"/>
  <c r="F27" i="12"/>
  <c r="F24" i="12"/>
  <c r="F25" i="12"/>
  <c r="F21" i="12"/>
  <c r="F18" i="12"/>
  <c r="F20" i="12"/>
  <c r="L56" i="12"/>
  <c r="L40" i="12"/>
  <c r="L51" i="12"/>
  <c r="L64" i="12"/>
  <c r="L39" i="12"/>
  <c r="L31" i="12"/>
  <c r="L42" i="12"/>
  <c r="L60" i="12"/>
  <c r="L30" i="12"/>
  <c r="L36" i="12"/>
  <c r="L48" i="12"/>
  <c r="L32" i="12"/>
  <c r="L49" i="12"/>
  <c r="L43" i="12"/>
  <c r="L65" i="12"/>
  <c r="L35" i="12"/>
  <c r="L53" i="12"/>
  <c r="L34" i="12"/>
  <c r="L66" i="12"/>
  <c r="L41" i="12"/>
  <c r="L37" i="12"/>
  <c r="L33" i="12"/>
  <c r="L62" i="12"/>
  <c r="L59" i="12"/>
  <c r="L52" i="12"/>
  <c r="L61" i="12"/>
  <c r="L50" i="12"/>
  <c r="L38" i="12"/>
  <c r="L46" i="12"/>
  <c r="L54" i="12"/>
  <c r="L63" i="12"/>
  <c r="L55" i="12"/>
  <c r="L47" i="12"/>
  <c r="L58" i="12"/>
  <c r="L45" i="12"/>
  <c r="L44" i="12"/>
  <c r="L57" i="12"/>
  <c r="G52" i="9"/>
  <c r="G44" i="9"/>
  <c r="G50" i="9"/>
  <c r="G34" i="9"/>
  <c r="G24" i="9"/>
  <c r="G38" i="9"/>
  <c r="G53" i="9"/>
  <c r="G46" i="9"/>
  <c r="G31" i="9"/>
  <c r="G32" i="9"/>
  <c r="G62" i="9"/>
  <c r="G60" i="9"/>
  <c r="G57" i="9"/>
  <c r="G61" i="9"/>
  <c r="R37" i="12"/>
  <c r="R45" i="12"/>
  <c r="R36" i="12"/>
  <c r="R64" i="12"/>
  <c r="R56" i="12"/>
  <c r="R48" i="12"/>
  <c r="R32" i="12"/>
  <c r="R62" i="12"/>
  <c r="R54" i="12"/>
  <c r="R46" i="12"/>
  <c r="R30" i="12"/>
  <c r="R65" i="12"/>
  <c r="R57" i="12"/>
  <c r="R42" i="12"/>
  <c r="R43" i="12"/>
  <c r="R59" i="12"/>
  <c r="R47" i="12"/>
  <c r="R63" i="12"/>
  <c r="R33" i="12"/>
  <c r="R49" i="12"/>
  <c r="R44" i="12"/>
  <c r="R60" i="12"/>
  <c r="R40" i="12"/>
  <c r="R58" i="12"/>
  <c r="R38" i="12"/>
  <c r="R61" i="12"/>
  <c r="R35" i="12"/>
  <c r="R51" i="12"/>
  <c r="R34" i="12"/>
  <c r="R39" i="12"/>
  <c r="R55" i="12"/>
  <c r="R41" i="12"/>
  <c r="R31" i="12"/>
  <c r="R52" i="12"/>
  <c r="R66" i="12"/>
  <c r="R50" i="12"/>
  <c r="R53" i="12"/>
  <c r="AX17" i="3"/>
  <c r="AI17" i="3"/>
  <c r="AK28" i="3" l="1"/>
  <c r="AM28" i="3" s="1"/>
  <c r="AO28" i="3" s="1"/>
  <c r="AK18" i="3"/>
  <c r="AM18" i="3" s="1"/>
  <c r="AO18" i="3" s="1"/>
  <c r="AK20" i="3"/>
  <c r="AM20" i="3" s="1"/>
  <c r="AK22" i="3"/>
  <c r="AM22" i="3" s="1"/>
  <c r="AO22" i="3" s="1"/>
  <c r="AK24" i="3"/>
  <c r="AM24" i="3" s="1"/>
  <c r="AO24" i="3" s="1"/>
  <c r="AK26" i="3"/>
  <c r="AM26" i="3" s="1"/>
  <c r="AO26" i="3" s="1"/>
  <c r="AK27" i="3"/>
  <c r="AM27" i="3" s="1"/>
  <c r="AO27" i="3" s="1"/>
  <c r="AK19" i="3"/>
  <c r="AM19" i="3" s="1"/>
  <c r="AO19" i="3" s="1"/>
  <c r="AK21" i="3"/>
  <c r="AM21" i="3" s="1"/>
  <c r="AK23" i="3"/>
  <c r="AM23" i="3" s="1"/>
  <c r="AO23" i="3" s="1"/>
  <c r="AK25" i="3"/>
  <c r="AM25" i="3" s="1"/>
  <c r="AO25" i="3" s="1"/>
  <c r="R17" i="3"/>
  <c r="Z17" i="3"/>
  <c r="G55" i="9"/>
  <c r="AF17" i="3"/>
  <c r="AK17" i="3"/>
  <c r="AM17" i="3" s="1"/>
  <c r="G64" i="9"/>
  <c r="G66" i="9"/>
  <c r="G42" i="9"/>
  <c r="G37" i="9"/>
  <c r="G25" i="9"/>
  <c r="G49" i="9"/>
  <c r="G29" i="9"/>
  <c r="G23" i="9"/>
  <c r="G45" i="9"/>
  <c r="G36" i="9"/>
  <c r="G65" i="9"/>
  <c r="G67" i="9"/>
  <c r="G51" i="9"/>
  <c r="G35" i="9"/>
  <c r="G26" i="9"/>
  <c r="G39" i="9"/>
  <c r="G47" i="9"/>
  <c r="G59" i="9"/>
  <c r="G56" i="9"/>
  <c r="G22" i="9"/>
  <c r="G40" i="9"/>
  <c r="G20" i="9"/>
  <c r="G63" i="9"/>
  <c r="G58" i="9"/>
  <c r="G30" i="9"/>
  <c r="G48" i="9"/>
  <c r="G41" i="9"/>
  <c r="G27" i="9"/>
  <c r="G21" i="9"/>
  <c r="G33" i="9"/>
  <c r="G43" i="9"/>
  <c r="G54" i="9"/>
  <c r="G28" i="9"/>
  <c r="L21" i="12"/>
  <c r="L27" i="12"/>
  <c r="L26" i="12"/>
  <c r="L29" i="12"/>
  <c r="L25" i="12"/>
  <c r="L18" i="12"/>
  <c r="L20" i="12"/>
  <c r="L22" i="12"/>
  <c r="L23" i="12"/>
  <c r="L28" i="12"/>
  <c r="L24" i="12"/>
  <c r="AO20" i="3" l="1"/>
  <c r="AV20" i="3"/>
  <c r="AU20" i="3"/>
  <c r="AO21" i="3"/>
  <c r="AV21" i="3"/>
  <c r="AU21" i="3"/>
  <c r="AB17" i="3"/>
  <c r="R26" i="12"/>
  <c r="R25" i="12"/>
  <c r="R27" i="12"/>
  <c r="R28" i="12"/>
  <c r="R20" i="12"/>
  <c r="R29" i="12"/>
  <c r="R24" i="12"/>
  <c r="AU17" i="3"/>
  <c r="L19" i="12"/>
  <c r="R21" i="12"/>
  <c r="AY20" i="3" l="1"/>
  <c r="AW20" i="3"/>
  <c r="AY21" i="3"/>
  <c r="AW21" i="3"/>
  <c r="AD17" i="3"/>
  <c r="AV17" i="3" s="1"/>
  <c r="AW17" i="3" s="1"/>
  <c r="R23" i="12"/>
  <c r="R19" i="12"/>
  <c r="R22" i="12"/>
  <c r="AO17" i="3"/>
  <c r="R18" i="12"/>
  <c r="AE17" i="3" l="1"/>
  <c r="AG17" i="3"/>
  <c r="AY17" i="3"/>
  <c r="J36" i="10"/>
  <c r="M24" i="10"/>
  <c r="U22" i="10"/>
  <c r="K34" i="10"/>
  <c r="I35" i="10"/>
  <c r="S25" i="10"/>
  <c r="M23" i="10"/>
  <c r="W23" i="10"/>
  <c r="U26" i="10"/>
  <c r="V25" i="10"/>
  <c r="T35" i="10"/>
  <c r="V26" i="10"/>
  <c r="S34" i="10"/>
  <c r="I24" i="10"/>
  <c r="L22" i="10"/>
  <c r="S32" i="10"/>
  <c r="S24" i="10"/>
  <c r="K35" i="10"/>
  <c r="T32" i="10"/>
  <c r="J33" i="10"/>
  <c r="J25" i="10"/>
  <c r="T23" i="10"/>
  <c r="I36" i="10"/>
  <c r="V22" i="10"/>
  <c r="U25" i="10"/>
  <c r="L23" i="10"/>
  <c r="L26" i="10"/>
  <c r="J24" i="10"/>
  <c r="T34" i="10"/>
  <c r="I34" i="10"/>
  <c r="U36" i="10"/>
  <c r="K36" i="10"/>
  <c r="L25" i="10"/>
  <c r="K24" i="10"/>
  <c r="T25" i="10"/>
  <c r="K26" i="10"/>
  <c r="S36" i="10"/>
  <c r="M26" i="10"/>
  <c r="W24" i="10"/>
  <c r="K23" i="10"/>
  <c r="M22" i="10"/>
  <c r="T26" i="10"/>
  <c r="S23" i="10"/>
  <c r="I22" i="10"/>
  <c r="U32" i="10"/>
  <c r="S35" i="10"/>
  <c r="J34" i="10"/>
  <c r="I32" i="10"/>
  <c r="I33" i="10"/>
  <c r="U24" i="10"/>
  <c r="I26" i="10"/>
  <c r="W22" i="10"/>
  <c r="T36" i="10"/>
  <c r="K22" i="10"/>
  <c r="S33" i="10"/>
  <c r="J22" i="10"/>
  <c r="K32" i="10"/>
  <c r="V24" i="10"/>
  <c r="L24" i="10"/>
  <c r="J32" i="10"/>
  <c r="S26" i="10"/>
  <c r="S22" i="10"/>
  <c r="J35" i="10"/>
  <c r="J26" i="10"/>
  <c r="T24" i="10"/>
  <c r="W25" i="10"/>
  <c r="J23" i="10"/>
  <c r="T22" i="10"/>
  <c r="K25" i="10"/>
  <c r="K33" i="10"/>
  <c r="W26" i="10"/>
  <c r="U33" i="10"/>
  <c r="V23" i="10"/>
  <c r="U23" i="10"/>
  <c r="U35" i="10"/>
  <c r="M25" i="10"/>
  <c r="U34" i="10"/>
  <c r="I23" i="10"/>
  <c r="T33" i="10"/>
  <c r="I25"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Jorge Alvarez Viviescas</author>
    <author>Fredy Geobany Zea Rodriguez</author>
    <author>Runner warrior</author>
    <author>usuario</author>
    <author>Sandra Garcia Martinez</author>
  </authors>
  <commentList>
    <comment ref="M9" authorId="0" shapeId="0" xr:uid="{FF3EB05D-CD1E-43A6-9B8F-122373E43464}">
      <text>
        <r>
          <rPr>
            <b/>
            <sz val="9"/>
            <color indexed="81"/>
            <rFont val="Tahoma"/>
            <family val="2"/>
          </rPr>
          <t>Jorge Alvarez Viviescas:</t>
        </r>
        <r>
          <rPr>
            <sz val="9"/>
            <color indexed="81"/>
            <rFont val="Tahoma"/>
            <family val="2"/>
          </rPr>
          <t xml:space="preserve">
Actualizar listado de CZ
OK
</t>
        </r>
      </text>
    </comment>
    <comment ref="K14" authorId="1" shapeId="0" xr:uid="{00000000-0006-0000-0000-000001000000}">
      <text>
        <r>
          <rPr>
            <b/>
            <sz val="9"/>
            <color indexed="81"/>
            <rFont val="Tahoma"/>
            <family val="2"/>
          </rPr>
          <t>Fecha: Formato DD/MM/AAAA</t>
        </r>
      </text>
    </comment>
    <comment ref="H17" authorId="0" shapeId="0" xr:uid="{B215BFC6-57A8-42D4-BFF6-ACA1D7589C7F}">
      <text>
        <r>
          <rPr>
            <b/>
            <sz val="9"/>
            <color indexed="81"/>
            <rFont val="Tahoma"/>
            <family val="2"/>
          </rPr>
          <t>Jorge Alvarez Viviescas:</t>
        </r>
        <r>
          <rPr>
            <sz val="9"/>
            <color indexed="81"/>
            <rFont val="Tahoma"/>
            <family val="2"/>
          </rPr>
          <t xml:space="preserve">
Actualizar el contexto</t>
        </r>
      </text>
    </comment>
    <comment ref="H20" authorId="0" shapeId="0" xr:uid="{D66BC69C-8BA9-418E-A485-9461F23B161E}">
      <text>
        <r>
          <rPr>
            <b/>
            <sz val="9"/>
            <color indexed="81"/>
            <rFont val="Tahoma"/>
            <family val="2"/>
          </rPr>
          <t>Jorge Alvarez Viviescas:</t>
        </r>
        <r>
          <rPr>
            <sz val="9"/>
            <color indexed="81"/>
            <rFont val="Tahoma"/>
            <family val="2"/>
          </rPr>
          <t xml:space="preserve">
Actualizar factores</t>
        </r>
      </text>
    </comment>
    <comment ref="H23" authorId="0" shapeId="0" xr:uid="{22EB1E6A-FB45-43CA-A185-F0D4BCB9AF34}">
      <text>
        <r>
          <rPr>
            <b/>
            <sz val="9"/>
            <color indexed="81"/>
            <rFont val="Tahoma"/>
            <family val="2"/>
          </rPr>
          <t>Jorge Alvarez Viviescas:</t>
        </r>
        <r>
          <rPr>
            <sz val="9"/>
            <color indexed="81"/>
            <rFont val="Tahoma"/>
            <family val="2"/>
          </rPr>
          <t xml:space="preserve">
Actualizar Factores</t>
        </r>
      </text>
    </comment>
    <comment ref="H27" authorId="2" shapeId="0" xr:uid="{00000000-0006-0000-0000-000003000000}">
      <text>
        <r>
          <rPr>
            <sz val="9"/>
            <color indexed="81"/>
            <rFont val="Tahoma"/>
            <family val="2"/>
          </rPr>
          <t xml:space="preserve">Escoja el  proceso a trabajar
</t>
        </r>
      </text>
    </comment>
    <comment ref="K27" authorId="3" shapeId="0" xr:uid="{00000000-0006-0000-0000-000004000000}">
      <text>
        <r>
          <rPr>
            <sz val="9"/>
            <color indexed="81"/>
            <rFont val="Tahoma"/>
            <family val="2"/>
          </rPr>
          <t xml:space="preserve">
CAMPO AUTOMATICO  que corresponde al Objetivo del  proceso analizado.
</t>
        </r>
      </text>
    </comment>
    <comment ref="M27" authorId="3" shapeId="0" xr:uid="{00000000-0006-0000-0000-000005000000}">
      <text>
        <r>
          <rPr>
            <sz val="9"/>
            <color indexed="81"/>
            <rFont val="Tahoma"/>
            <family val="2"/>
          </rPr>
          <t xml:space="preserve">
Describa los agentes generadores, medios o circunstacias que pueden ocasionar  el riesgo a  identificar. 
Seleccione del listado que aparece en la hoja "Listado de Causas". En caso de identificar otra, escribala en color rojo para que sea incluida.</t>
        </r>
      </text>
    </comment>
    <comment ref="O27" authorId="1" shapeId="0" xr:uid="{00000000-0006-0000-0000-000006000000}">
      <text>
        <r>
          <rPr>
            <b/>
            <sz val="9"/>
            <color indexed="81"/>
            <rFont val="Tahoma"/>
            <family val="2"/>
          </rPr>
          <t>Mencione el evento que podria presentarse y obstaculizar el normal desarrollo de la gestión en la entidad y afectar el logro de objetivos operativos o institucionales y que responde  a las causas identificadas.</t>
        </r>
      </text>
    </comment>
    <comment ref="Q27" authorId="4" shapeId="0" xr:uid="{00000000-0006-0000-0000-000007000000}">
      <text>
        <r>
          <rPr>
            <b/>
            <sz val="9"/>
            <color indexed="81"/>
            <rFont val="Tahoma"/>
            <family val="2"/>
          </rPr>
          <t>Describa brevemente la manera como se presenta el
riesgo</t>
        </r>
      </text>
    </comment>
    <comment ref="X27" authorId="2" shapeId="0" xr:uid="{00000000-0006-0000-0000-000008000000}">
      <text>
        <r>
          <rPr>
            <b/>
            <sz val="9"/>
            <color indexed="81"/>
            <rFont val="Tahoma"/>
            <family val="2"/>
          </rPr>
          <t xml:space="preserve">
Seleccione con el boton, las afirmaciones que se pueden presentar, para verificar si se trata de un riesgo de corrupción.</t>
        </r>
      </text>
    </comment>
    <comment ref="AB27" authorId="2" shapeId="0" xr:uid="{00000000-0006-0000-0000-000009000000}">
      <text>
        <r>
          <rPr>
            <sz val="9"/>
            <color indexed="81"/>
            <rFont val="Tahoma"/>
            <family val="2"/>
          </rPr>
          <t xml:space="preserve">
CAMPO AUTOMATICO 
NO DILIGENCIAR
</t>
        </r>
        <r>
          <rPr>
            <sz val="8"/>
            <color indexed="81"/>
            <rFont val="Tahoma"/>
            <family val="2"/>
          </rPr>
          <t xml:space="preserve">El codigo se establece con las 2 primeras letras del proceso y un numero consecutivo que va en orden
</t>
        </r>
      </text>
    </comment>
    <comment ref="AD27" authorId="4" shapeId="0" xr:uid="{00000000-0006-0000-0000-00000A000000}">
      <text>
        <r>
          <rPr>
            <sz val="9"/>
            <color indexed="81"/>
            <rFont val="Tahoma"/>
            <family val="2"/>
          </rPr>
          <t xml:space="preserve">Escriba las consecuencias de lo que puede ocurrir al materializarse el riesgo. 
Seleccione del listado que se encuentra en la hoja </t>
        </r>
        <r>
          <rPr>
            <b/>
            <u/>
            <sz val="9"/>
            <color indexed="81"/>
            <rFont val="Tahoma"/>
            <family val="2"/>
          </rPr>
          <t>"Listado de Consecuencias"</t>
        </r>
        <r>
          <rPr>
            <sz val="9"/>
            <color indexed="81"/>
            <rFont val="Tahoma"/>
            <family val="2"/>
          </rPr>
          <t xml:space="preserve">. En caso de identificar otra, escribala en color rojo para que sea incluida.
Tenga en cuentan que </t>
        </r>
        <r>
          <rPr>
            <sz val="8"/>
            <color indexed="81"/>
            <rFont val="Tahoma"/>
            <family val="2"/>
          </rPr>
          <t>generalmente se dan sobre las personas o los bienes materiales o inmateriales con incidencias importantes tales como daños físicos y fallecimiento, sanciones, pérdidas económicas, de información, de bienes, de imagen, de credibilidad y de confianza, interrupción del servicio y daño ambiental.</t>
        </r>
      </text>
    </comment>
    <comment ref="AF27" authorId="1" shapeId="0" xr:uid="{00000000-0006-0000-0000-00000B000000}">
      <text>
        <r>
          <rPr>
            <b/>
            <sz val="9"/>
            <color indexed="81"/>
            <rFont val="Tahoma"/>
            <family val="2"/>
          </rPr>
          <t>Marque con una X donde el evento descrito se vería reflejado. Se puede marcar una o varias opciones.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Jorge Alvarez Viviescas</author>
  </authors>
  <commentList>
    <comment ref="E4" authorId="0" shapeId="0" xr:uid="{032F4216-5C3B-4EF2-BCFB-61F14EE0C5C2}">
      <text>
        <r>
          <rPr>
            <b/>
            <sz val="9"/>
            <color indexed="81"/>
            <rFont val="Tahoma"/>
            <family val="2"/>
          </rPr>
          <t>Jorge Alvarez Viviescas:</t>
        </r>
        <r>
          <rPr>
            <sz val="9"/>
            <color indexed="81"/>
            <rFont val="Tahoma"/>
            <family val="2"/>
          </rPr>
          <t xml:space="preserve">
Se puede eliminar</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Jorge Alvarez Viviescas</author>
  </authors>
  <commentList>
    <comment ref="D5" authorId="0" shapeId="0" xr:uid="{F62F2A94-AD05-4891-B53C-CC78FB94984C}">
      <text>
        <r>
          <rPr>
            <b/>
            <sz val="9"/>
            <color indexed="81"/>
            <rFont val="Tahoma"/>
            <family val="2"/>
          </rPr>
          <t>Jorge Alvarez Viviescas:</t>
        </r>
        <r>
          <rPr>
            <sz val="9"/>
            <color indexed="81"/>
            <rFont val="Tahoma"/>
            <family val="2"/>
          </rPr>
          <t xml:space="preserve">
Se podria eliminar</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Runner warrior</author>
    <author>usuario</author>
  </authors>
  <commentList>
    <comment ref="F15" authorId="0" shapeId="0" xr:uid="{00000000-0006-0000-0300-000001000000}">
      <text>
        <r>
          <rPr>
            <b/>
            <sz val="9"/>
            <color indexed="81"/>
            <rFont val="Tahoma"/>
            <family val="2"/>
          </rPr>
          <t xml:space="preserve">
CAMPO AUTOMATICO
NO DILIGENCIAR</t>
        </r>
      </text>
    </comment>
    <comment ref="H15" authorId="0" shapeId="0" xr:uid="{00000000-0006-0000-0300-000002000000}">
      <text>
        <r>
          <rPr>
            <b/>
            <sz val="9"/>
            <color indexed="81"/>
            <rFont val="Tahoma"/>
            <family val="2"/>
          </rPr>
          <t xml:space="preserve">
CAMPO AUTOMATICO
NO DILIGENCIAR</t>
        </r>
      </text>
    </comment>
    <comment ref="L15" authorId="0" shapeId="0" xr:uid="{00000000-0006-0000-0300-000003000000}">
      <text>
        <r>
          <rPr>
            <b/>
            <sz val="9"/>
            <color indexed="81"/>
            <rFont val="Tahoma"/>
            <family val="2"/>
          </rPr>
          <t xml:space="preserve">
CAMPO AUTOMATICO
NO DILIGENCIAR</t>
        </r>
      </text>
    </comment>
    <comment ref="N15" authorId="0" shapeId="0" xr:uid="{00000000-0006-0000-0300-000004000000}">
      <text>
        <r>
          <rPr>
            <b/>
            <sz val="9"/>
            <color indexed="81"/>
            <rFont val="Tahoma"/>
            <family val="2"/>
          </rPr>
          <t xml:space="preserve">
CAMPO AUTOMATICO
NO DILIGENCIAR</t>
        </r>
      </text>
    </comment>
    <comment ref="AI15" authorId="1" shapeId="0" xr:uid="{00000000-0006-0000-0300-000005000000}">
      <text>
        <r>
          <rPr>
            <b/>
            <sz val="9"/>
            <color indexed="81"/>
            <rFont val="Tahoma"/>
            <family val="2"/>
          </rPr>
          <t xml:space="preserve"> DILIGENCIAR PREVIAMENTE  LA HOJA DE CONTROLES  (2a) 
CAMPO AUTOMATICO
NO DILIGENCIAR</t>
        </r>
      </text>
    </comment>
    <comment ref="AK15" authorId="0" shapeId="0" xr:uid="{00000000-0006-0000-0300-000006000000}">
      <text>
        <r>
          <rPr>
            <b/>
            <sz val="9"/>
            <color indexed="81"/>
            <rFont val="Tahoma"/>
            <family val="2"/>
          </rPr>
          <t xml:space="preserve">
CAMPO AUTOMATICO
NO DILIGENCIAR</t>
        </r>
      </text>
    </comment>
    <comment ref="AM15" authorId="0" shapeId="0" xr:uid="{00000000-0006-0000-0300-000007000000}">
      <text>
        <r>
          <rPr>
            <b/>
            <sz val="9"/>
            <color indexed="81"/>
            <rFont val="Tahoma"/>
            <family val="2"/>
          </rPr>
          <t xml:space="preserve">
CAMPO AUTOMATICO
NO DILIGENCIAR</t>
        </r>
      </text>
    </comment>
    <comment ref="AO15" authorId="0" shapeId="0" xr:uid="{00000000-0006-0000-0300-000008000000}">
      <text>
        <r>
          <rPr>
            <sz val="9"/>
            <color indexed="81"/>
            <rFont val="Tahoma"/>
            <family val="2"/>
          </rPr>
          <t xml:space="preserve">
</t>
        </r>
        <r>
          <rPr>
            <b/>
            <sz val="9"/>
            <color indexed="81"/>
            <rFont val="Tahoma"/>
            <family val="2"/>
          </rPr>
          <t>CAMPO AUTOMATICO
NO DILIGENCIAR</t>
        </r>
        <r>
          <rPr>
            <sz val="9"/>
            <color indexed="81"/>
            <rFont val="Tahoma"/>
            <family val="2"/>
          </rPr>
          <t xml:space="preserve">
</t>
        </r>
      </text>
    </comment>
    <comment ref="AQ15" authorId="0" shapeId="0" xr:uid="{00000000-0006-0000-0300-000009000000}">
      <text>
        <r>
          <rPr>
            <b/>
            <sz val="9"/>
            <color indexed="81"/>
            <rFont val="Tahoma"/>
            <family val="2"/>
          </rPr>
          <t>Defina si  el conjunto de controles reduce la probabilidad de ocurrencia del riesgo (mitiga las causas)</t>
        </r>
      </text>
    </comment>
    <comment ref="AS15" authorId="0" shapeId="0" xr:uid="{00000000-0006-0000-0300-00000A000000}">
      <text>
        <r>
          <rPr>
            <b/>
            <sz val="9"/>
            <color indexed="81"/>
            <rFont val="Tahoma"/>
            <family val="2"/>
          </rPr>
          <t xml:space="preserve">
Defina si  el conjunto de controles reduce el impacto del riesgo (mitiga las consecuencias)</t>
        </r>
      </text>
    </comment>
    <comment ref="AW15" authorId="0" shapeId="0" xr:uid="{00000000-0006-0000-0300-00000B000000}">
      <text>
        <r>
          <rPr>
            <b/>
            <sz val="9"/>
            <color indexed="81"/>
            <rFont val="Tahoma"/>
            <family val="2"/>
          </rPr>
          <t xml:space="preserve">
CAMPO AUTOMATICO
NO DILIGENCIAR</t>
        </r>
        <r>
          <rPr>
            <sz val="9"/>
            <color indexed="81"/>
            <rFont val="Tahoma"/>
            <family val="2"/>
          </rPr>
          <t xml:space="preserve">
</t>
        </r>
      </text>
    </comment>
    <comment ref="P16" authorId="1" shapeId="0" xr:uid="{00000000-0006-0000-0300-00000C000000}">
      <text>
        <r>
          <rPr>
            <b/>
            <sz val="9"/>
            <color indexed="81"/>
            <rFont val="Tahoma"/>
            <family val="2"/>
          </rPr>
          <t xml:space="preserve">
</t>
        </r>
        <r>
          <rPr>
            <sz val="9"/>
            <color indexed="81"/>
            <rFont val="Tahoma"/>
            <family val="2"/>
          </rPr>
          <t xml:space="preserve">
Establezca la frecuencia con la cual se podría materializar el riesgo en un período determinado, según las siguientes condiciones:
</t>
        </r>
        <r>
          <rPr>
            <b/>
            <sz val="9"/>
            <color indexed="81"/>
            <rFont val="Tahoma"/>
            <family val="2"/>
          </rPr>
          <t>-Casi seguro</t>
        </r>
        <r>
          <rPr>
            <sz val="9"/>
            <color indexed="81"/>
            <rFont val="Tahoma"/>
            <family val="2"/>
          </rPr>
          <t xml:space="preserve">: Se espera que ocurra en la mayoría de las circunstancias, puede ocurrir más de 1 vez al año.
</t>
        </r>
        <r>
          <rPr>
            <b/>
            <sz val="9"/>
            <color indexed="81"/>
            <rFont val="Tahoma"/>
            <family val="2"/>
          </rPr>
          <t>-Probable:</t>
        </r>
        <r>
          <rPr>
            <sz val="9"/>
            <color indexed="81"/>
            <rFont val="Tahoma"/>
            <family val="2"/>
          </rPr>
          <t xml:space="preserve"> Probablemente ocurrirá en la mayoría de las circunstancias, puede ocurrir al menoz 1 vez en el último año.
</t>
        </r>
        <r>
          <rPr>
            <b/>
            <sz val="9"/>
            <color indexed="81"/>
            <rFont val="Tahoma"/>
            <family val="2"/>
          </rPr>
          <t>-Posible:</t>
        </r>
        <r>
          <rPr>
            <sz val="9"/>
            <color indexed="81"/>
            <rFont val="Tahoma"/>
            <family val="2"/>
          </rPr>
          <t xml:space="preserve">  Es posible que ocurra en algún momento, puede ocurrir al menos 1 vez en los últimos 2 años.
</t>
        </r>
        <r>
          <rPr>
            <b/>
            <sz val="9"/>
            <color indexed="81"/>
            <rFont val="Tahoma"/>
            <family val="2"/>
          </rPr>
          <t>-Improbable:</t>
        </r>
        <r>
          <rPr>
            <sz val="9"/>
            <color indexed="81"/>
            <rFont val="Tahoma"/>
            <family val="2"/>
          </rPr>
          <t xml:space="preserve"> Podría ocurrir en algún momento, puede ocurrir al menos 1 vez en los últimos 5 años.
</t>
        </r>
        <r>
          <rPr>
            <b/>
            <sz val="9"/>
            <color indexed="81"/>
            <rFont val="Tahoma"/>
            <family val="2"/>
          </rPr>
          <t>-Rara Vez:</t>
        </r>
        <r>
          <rPr>
            <sz val="9"/>
            <color indexed="81"/>
            <rFont val="Tahoma"/>
            <family val="2"/>
          </rPr>
          <t xml:space="preserve"> Puede ocurrir en circunstancias excepcionales, no se ha presentado en los últimos 5 años.
</t>
        </r>
      </text>
    </comment>
    <comment ref="S16" authorId="0" shapeId="0" xr:uid="{00000000-0006-0000-0300-00000D000000}">
      <text>
        <r>
          <rPr>
            <sz val="9"/>
            <color indexed="81"/>
            <rFont val="Tahoma"/>
            <family val="2"/>
          </rPr>
          <t xml:space="preserve">
Marque las afirmaciones que apliquen según su análisis, para establecer el impacto del riesgo.</t>
        </r>
      </text>
    </comment>
    <comment ref="AB16" authorId="1" shapeId="0" xr:uid="{00000000-0006-0000-0300-00000E000000}">
      <text>
        <r>
          <rPr>
            <b/>
            <sz val="9"/>
            <color indexed="81"/>
            <rFont val="Tahoma"/>
            <family val="2"/>
          </rPr>
          <t>CAMPO AUTOMÁTICO.</t>
        </r>
        <r>
          <rPr>
            <sz val="9"/>
            <color indexed="81"/>
            <rFont val="Tahoma"/>
            <family val="2"/>
          </rPr>
          <t xml:space="preserve">
 Se refiere al nivel de criticidad del daño o consecuencia que le acarrearía el riesgo al proceso en el evento de materializarse.</t>
        </r>
      </text>
    </comment>
    <comment ref="AE16" authorId="0" shapeId="0" xr:uid="{00000000-0006-0000-0300-00000F000000}">
      <text>
        <r>
          <rPr>
            <b/>
            <sz val="9"/>
            <color indexed="81"/>
            <rFont val="Tahoma"/>
            <family val="2"/>
          </rPr>
          <t xml:space="preserve">
CAMPO AUTOMATICO
NO DILIGENCIAR</t>
        </r>
        <r>
          <rPr>
            <sz val="9"/>
            <color indexed="81"/>
            <rFont val="Tahoma"/>
            <family val="2"/>
          </rPr>
          <t xml:space="preserve">
</t>
        </r>
      </text>
    </comment>
    <comment ref="BA16" authorId="0" shapeId="0" xr:uid="{00000000-0006-0000-0300-000010000000}">
      <text>
        <r>
          <rPr>
            <b/>
            <sz val="9"/>
            <color indexed="81"/>
            <rFont val="Tahoma"/>
            <family val="2"/>
          </rPr>
          <t xml:space="preserve">
Mencione brevemente los nuevos controles que se deben implementar para mitigar el riesgo.</t>
        </r>
      </text>
    </comment>
    <comment ref="BC16" authorId="0" shapeId="0" xr:uid="{00000000-0006-0000-0300-000011000000}">
      <text>
        <r>
          <rPr>
            <b/>
            <sz val="9"/>
            <color indexed="81"/>
            <rFont val="Tahoma"/>
            <family val="2"/>
          </rPr>
          <t xml:space="preserve">
Relacione la(s) acción(es) para la implementación de  nuevos controles o ajustes a los existentes.</t>
        </r>
      </text>
    </comment>
    <comment ref="BE16" authorId="0" shapeId="0" xr:uid="{00000000-0006-0000-0300-000012000000}">
      <text>
        <r>
          <rPr>
            <sz val="9"/>
            <color indexed="81"/>
            <rFont val="Tahoma"/>
            <family val="2"/>
          </rPr>
          <t xml:space="preserve">
Escriba la fecha en la que inicia la accion relacionada en el campo anterior
</t>
        </r>
      </text>
    </comment>
    <comment ref="BG16" authorId="0" shapeId="0" xr:uid="{00000000-0006-0000-0300-000013000000}">
      <text>
        <r>
          <rPr>
            <sz val="9"/>
            <color indexed="81"/>
            <rFont val="Tahoma"/>
            <family val="2"/>
          </rPr>
          <t xml:space="preserve">
Escriba la fecha en la que finaliza la acción relacionada en el campo anterior
</t>
        </r>
      </text>
    </comment>
    <comment ref="BI16" authorId="0" shapeId="0" xr:uid="{00000000-0006-0000-0300-000014000000}">
      <text>
        <r>
          <rPr>
            <sz val="9"/>
            <color indexed="81"/>
            <rFont val="Tahoma"/>
            <family val="2"/>
          </rPr>
          <t xml:space="preserve">
Escriba el cargo del funcionario que lidera la acción descrita.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Runner warrior</author>
  </authors>
  <commentList>
    <comment ref="F17" authorId="0" shapeId="0" xr:uid="{00000000-0006-0000-0400-000001000000}">
      <text>
        <r>
          <rPr>
            <b/>
            <sz val="9"/>
            <color indexed="81"/>
            <rFont val="Tahoma"/>
            <family val="2"/>
          </rPr>
          <t xml:space="preserve">
Seleccione el código del riesgo que fue identificado.</t>
        </r>
        <r>
          <rPr>
            <sz val="9"/>
            <color indexed="81"/>
            <rFont val="Tahoma"/>
            <family val="2"/>
          </rPr>
          <t xml:space="preserve">
</t>
        </r>
      </text>
    </comment>
    <comment ref="G17" authorId="0" shapeId="0" xr:uid="{00000000-0006-0000-0400-000002000000}">
      <text>
        <r>
          <rPr>
            <b/>
            <sz val="9"/>
            <color indexed="81"/>
            <rFont val="Tahoma"/>
            <family val="2"/>
          </rPr>
          <t xml:space="preserve">
CAMPO AUTOMATICO
NO DILIGENCIAR</t>
        </r>
        <r>
          <rPr>
            <sz val="9"/>
            <color indexed="81"/>
            <rFont val="Tahoma"/>
            <family val="2"/>
          </rPr>
          <t xml:space="preserve">
</t>
        </r>
      </text>
    </comment>
    <comment ref="H17" authorId="0" shapeId="0" xr:uid="{00000000-0006-0000-0400-000003000000}">
      <text>
        <r>
          <rPr>
            <b/>
            <sz val="9"/>
            <color indexed="81"/>
            <rFont val="Tahoma"/>
            <family val="2"/>
          </rPr>
          <t xml:space="preserve">
</t>
        </r>
        <r>
          <rPr>
            <sz val="9"/>
            <color indexed="81"/>
            <rFont val="Tahoma"/>
            <family val="2"/>
          </rPr>
          <t xml:space="preserve">Mencione </t>
        </r>
        <r>
          <rPr>
            <b/>
            <u/>
            <sz val="9"/>
            <color indexed="81"/>
            <rFont val="Tahoma"/>
            <family val="2"/>
          </rPr>
          <t>brevemente</t>
        </r>
        <r>
          <rPr>
            <u/>
            <sz val="9"/>
            <color indexed="81"/>
            <rFont val="Tahoma"/>
            <family val="2"/>
          </rPr>
          <t xml:space="preserve"> </t>
        </r>
        <r>
          <rPr>
            <sz val="9"/>
            <color indexed="81"/>
            <rFont val="Tahoma"/>
            <family val="2"/>
          </rPr>
          <t>la actividad o elemento de control existente para mitigar el riesgo.</t>
        </r>
      </text>
    </comment>
    <comment ref="I17" authorId="0" shapeId="0" xr:uid="{00000000-0006-0000-0400-000004000000}">
      <text>
        <r>
          <rPr>
            <sz val="8"/>
            <color indexed="81"/>
            <rFont val="Tahoma"/>
            <family val="2"/>
          </rPr>
          <t xml:space="preserve">
Mencione el cargo responsable de ejecutar la actividad o elemento de control en el proceso. 
Tener en cuenta los siguientes criterios:
• Funciones de control asignadas al responsable de la ejecución de las actividades, debidamente documentadas.
• Segregación de funciones, es decir, si quién opera el control es un funcionario diferente a quien elabora, evalúa el control y aprueba los resultados.
• Si el  responsable asignado cuenta con el conocimiento adecuado para ejecutar el control.
• Conveniencia en los conocimientos del responsable de ejecutar el control.</t>
        </r>
      </text>
    </comment>
    <comment ref="J17" authorId="0" shapeId="0" xr:uid="{AD235030-91D5-40E5-84A7-943685E788F4}">
      <text>
        <r>
          <rPr>
            <sz val="8"/>
            <color indexed="81"/>
            <rFont val="Tahoma"/>
            <family val="2"/>
          </rPr>
          <t xml:space="preserve">
Mencione el cargo responsable de ejecutar la actividad o elemento de control en el proceso. 
Tener en cuenta los siguientes criterios:
• Funciones de control asignadas al responsable de la ejecución de las actividades, debidamente documentadas.
• Segregación de funciones, es decir, si quién opera el control es un funcionario diferente a quien elabora, evalúa el control y aprueba los resultados.
• Si el  responsable asignado cuenta con el conocimiento adecuado para ejecutar el control.
• Conveniencia en los conocimientos del responsable de ejecutar el control.</t>
        </r>
      </text>
    </comment>
    <comment ref="K17" authorId="0" shapeId="0" xr:uid="{00000000-0006-0000-0400-000005000000}">
      <text>
        <r>
          <rPr>
            <sz val="8"/>
            <color indexed="81"/>
            <rFont val="Tahoma"/>
            <family val="2"/>
          </rPr>
          <t xml:space="preserve">
Mencione la periodicidad con la cual se aplica el control. La frecuencia debe estar definida de acuerdo a la periodicidad con la cual se realiza el control, de tal manera que éste cubra la actividad el total de veces que ésta se repita en el proceso.
</t>
        </r>
      </text>
    </comment>
    <comment ref="L17" authorId="0" shapeId="0" xr:uid="{00000000-0006-0000-0400-000006000000}">
      <text>
        <r>
          <rPr>
            <sz val="8"/>
            <color indexed="81"/>
            <rFont val="Tahoma"/>
            <family val="2"/>
          </rPr>
          <t>Clasifique de acuerdo al momento en el cual se activa o ejecuta el control en el proceso. Esta clasificación permite determinar en qué casos los controles establecidos pueden reducir el impacto o la probabilidad de un riesgo identificado.</t>
        </r>
      </text>
    </comment>
    <comment ref="M17" authorId="0" shapeId="0" xr:uid="{00000000-0006-0000-0400-000007000000}">
      <text>
        <r>
          <rPr>
            <sz val="8"/>
            <color indexed="81"/>
            <rFont val="Tahoma"/>
            <family val="2"/>
          </rPr>
          <t xml:space="preserve">Establezca cómo se ejecuta el control.  La clase del control puede ser:
</t>
        </r>
        <r>
          <rPr>
            <b/>
            <sz val="8"/>
            <color indexed="81"/>
            <rFont val="Tahoma"/>
            <family val="2"/>
          </rPr>
          <t>-Automático:</t>
        </r>
        <r>
          <rPr>
            <sz val="8"/>
            <color indexed="81"/>
            <rFont val="Tahoma"/>
            <family val="2"/>
          </rPr>
          <t xml:space="preserve"> ejecutado directamente por el sistema de información sin solicitar instrucción por parte del responsable de la actividad. Se ejecutan tan pronto se presenta la actividad a ejecutar.
</t>
        </r>
        <r>
          <rPr>
            <b/>
            <sz val="8"/>
            <color indexed="81"/>
            <rFont val="Tahoma"/>
            <family val="2"/>
          </rPr>
          <t>-Semi- Automático:</t>
        </r>
        <r>
          <rPr>
            <sz val="8"/>
            <color indexed="81"/>
            <rFont val="Tahoma"/>
            <family val="2"/>
          </rPr>
          <t xml:space="preserve"> es ejecutado por el sistema previa instrucción dada por el funcionario encargado del control. Su ejecución depende de la orden dada al sistema.
</t>
        </r>
        <r>
          <rPr>
            <b/>
            <sz val="8"/>
            <color indexed="81"/>
            <rFont val="Tahoma"/>
            <family val="2"/>
          </rPr>
          <t>-Manual</t>
        </r>
        <r>
          <rPr>
            <sz val="8"/>
            <color indexed="81"/>
            <rFont val="Tahoma"/>
            <family val="2"/>
          </rPr>
          <t xml:space="preserve">:Realizado directamente por el responsable del control. Si bien en su ejecución pueden usarse ayudas del sistema, su aplicación no es ejecutada por éste. 
</t>
        </r>
      </text>
    </comment>
    <comment ref="N17" authorId="0" shapeId="0" xr:uid="{91345C40-D7D8-4B9F-A3A0-4131AB369F54}">
      <text>
        <r>
          <rPr>
            <b/>
            <sz val="9"/>
            <color indexed="81"/>
            <rFont val="Tahoma"/>
            <family val="2"/>
          </rPr>
          <t xml:space="preserve">
CAMPO AUTOMATICO
NO DILIGENCIAR
</t>
        </r>
      </text>
    </comment>
    <comment ref="O17" authorId="0" shapeId="0" xr:uid="{00000000-0006-0000-0400-000009000000}">
      <text>
        <r>
          <rPr>
            <b/>
            <sz val="9"/>
            <color indexed="81"/>
            <rFont val="Tahoma"/>
            <family val="2"/>
          </rPr>
          <t xml:space="preserve">
CAMPO AUTOMATICO
NO DILIGENCIAR
</t>
        </r>
      </text>
    </comment>
    <comment ref="P17" authorId="0" shapeId="0" xr:uid="{00000000-0006-0000-0400-00000A000000}">
      <text>
        <r>
          <rPr>
            <b/>
            <sz val="9"/>
            <color indexed="81"/>
            <rFont val="Tahoma"/>
            <family val="2"/>
          </rPr>
          <t xml:space="preserve">
CAMPO AUTOMATICO
NO DILIGENCIAR</t>
        </r>
        <r>
          <rPr>
            <sz val="9"/>
            <color indexed="81"/>
            <rFont val="Tahoma"/>
            <family val="2"/>
          </rPr>
          <t xml:space="preserve">
</t>
        </r>
      </text>
    </comment>
    <comment ref="R17" authorId="0" shapeId="0" xr:uid="{00000000-0006-0000-0400-00000B000000}">
      <text>
        <r>
          <rPr>
            <b/>
            <sz val="9"/>
            <color indexed="81"/>
            <rFont val="Tahoma"/>
            <family val="2"/>
          </rPr>
          <t xml:space="preserve">
CAMPO AUTOMATICO
NO DILIGENCIAR</t>
        </r>
        <r>
          <rPr>
            <sz val="9"/>
            <color indexed="81"/>
            <rFont val="Tahoma"/>
            <family val="2"/>
          </rPr>
          <t xml:space="preserve">
</t>
        </r>
      </text>
    </comment>
    <comment ref="S17" authorId="0" shapeId="0" xr:uid="{00000000-0006-0000-0400-00000C000000}">
      <text>
        <r>
          <rPr>
            <sz val="9"/>
            <color indexed="81"/>
            <rFont val="Tahoma"/>
            <family val="2"/>
          </rPr>
          <t xml:space="preserve">Evalue el nivel de cumplimiento de la ejecución del control, de acuerdo con los criterios establecidos en el diseño.
</t>
        </r>
      </text>
    </comment>
    <comment ref="T17" authorId="0" shapeId="0" xr:uid="{00000000-0006-0000-0400-00000D000000}">
      <text>
        <r>
          <rPr>
            <sz val="9"/>
            <color indexed="81"/>
            <rFont val="Tahoma"/>
            <family val="2"/>
          </rPr>
          <t xml:space="preserve">
</t>
        </r>
        <r>
          <rPr>
            <b/>
            <sz val="9"/>
            <color indexed="81"/>
            <rFont val="Tahoma"/>
            <family val="2"/>
          </rPr>
          <t xml:space="preserve">
CAMPO AUTOMATICO 
NO DILIGENCIAR</t>
        </r>
      </text>
    </comment>
    <comment ref="U17" authorId="0" shapeId="0" xr:uid="{00000000-0006-0000-0400-000010000000}">
      <text>
        <r>
          <rPr>
            <sz val="9"/>
            <color indexed="81"/>
            <rFont val="Tahoma"/>
            <family val="2"/>
          </rPr>
          <t xml:space="preserve">CAMPO AUTOMATICO 
NO DILIGENCIAR.
Resultado promedio de la evaluacion integral del control
</t>
        </r>
      </text>
    </comment>
  </commentList>
</comments>
</file>

<file path=xl/sharedStrings.xml><?xml version="1.0" encoding="utf-8"?>
<sst xmlns="http://schemas.openxmlformats.org/spreadsheetml/2006/main" count="3240" uniqueCount="1835">
  <si>
    <t>SEDE</t>
  </si>
  <si>
    <t>REGIONAL</t>
  </si>
  <si>
    <t>Bogota</t>
  </si>
  <si>
    <t>PROCESO</t>
  </si>
  <si>
    <t>-</t>
  </si>
  <si>
    <t>PROBABILIDAD</t>
  </si>
  <si>
    <t>IMPACTO</t>
  </si>
  <si>
    <t>Probable B 4</t>
  </si>
  <si>
    <t>LIGERAMENTE DAÑINO
(Insignificante) 1</t>
  </si>
  <si>
    <t>MODERADO 4</t>
  </si>
  <si>
    <t>CRITERIOS</t>
  </si>
  <si>
    <t>Los controles existen , no son efectivos</t>
  </si>
  <si>
    <t>RESPONSABLE</t>
  </si>
  <si>
    <t>SEDE_NACIONAL</t>
  </si>
  <si>
    <t>AMAZONAS</t>
  </si>
  <si>
    <t>ANTIOQUIA</t>
  </si>
  <si>
    <t>ARAUCA</t>
  </si>
  <si>
    <t>ATLANTICO</t>
  </si>
  <si>
    <t>BOGOTÁ</t>
  </si>
  <si>
    <t>BOLÍVAR</t>
  </si>
  <si>
    <t>BOYACÁ</t>
  </si>
  <si>
    <t>CALDAS</t>
  </si>
  <si>
    <t>CAQUETÁ</t>
  </si>
  <si>
    <t>CASANARE</t>
  </si>
  <si>
    <t>CAUCA</t>
  </si>
  <si>
    <t>CESAR</t>
  </si>
  <si>
    <t>CHOCO</t>
  </si>
  <si>
    <t>CÓRDOBA</t>
  </si>
  <si>
    <t>CUNDINAMARCA</t>
  </si>
  <si>
    <t>GUAINIA</t>
  </si>
  <si>
    <t>GUAVIARE</t>
  </si>
  <si>
    <t>HUILA</t>
  </si>
  <si>
    <t>MAGDALENA</t>
  </si>
  <si>
    <t>META</t>
  </si>
  <si>
    <t>NARIÑO</t>
  </si>
  <si>
    <t>N_SANTANDER</t>
  </si>
  <si>
    <t>PUTUMAYO</t>
  </si>
  <si>
    <t>QUINDIO</t>
  </si>
  <si>
    <t>RISARALDA</t>
  </si>
  <si>
    <t>SANTANDER</t>
  </si>
  <si>
    <t>SUCRE</t>
  </si>
  <si>
    <t>TOLIMA</t>
  </si>
  <si>
    <t>VALLE</t>
  </si>
  <si>
    <t>VAUPES</t>
  </si>
  <si>
    <t>VICHADA</t>
  </si>
  <si>
    <t>Direccionamiento Estratégico</t>
  </si>
  <si>
    <t>R. AMAZONAS</t>
  </si>
  <si>
    <t>R. ANTIOQUIA</t>
  </si>
  <si>
    <t>R. ARAUCA</t>
  </si>
  <si>
    <t>R. ATLANTICO</t>
  </si>
  <si>
    <t>R. BOGOTÁ</t>
  </si>
  <si>
    <t>R. BOLÍVAR</t>
  </si>
  <si>
    <t>R. BOYACÁ</t>
  </si>
  <si>
    <t>CZ CALDAS</t>
  </si>
  <si>
    <t>R. CAQUETÁ</t>
  </si>
  <si>
    <t>CZ CASANARE</t>
  </si>
  <si>
    <t>R. CAUCA</t>
  </si>
  <si>
    <t>R. CESAR</t>
  </si>
  <si>
    <t>R. CHOCO</t>
  </si>
  <si>
    <t>R. CÓRDOBA</t>
  </si>
  <si>
    <t>R. CUNDINAMARCA</t>
  </si>
  <si>
    <t>R. GUAINIA</t>
  </si>
  <si>
    <t>R. GUAVIARE</t>
  </si>
  <si>
    <t>R. HUILA</t>
  </si>
  <si>
    <t>R. LA GUAJIRA</t>
  </si>
  <si>
    <t>R. MAGDALENA</t>
  </si>
  <si>
    <t>R. META</t>
  </si>
  <si>
    <t>R. NARIÑO</t>
  </si>
  <si>
    <t>R. NORTE DE SANTANDER</t>
  </si>
  <si>
    <t>R. PUTUMAYO</t>
  </si>
  <si>
    <t>R. QUINDIO</t>
  </si>
  <si>
    <t>R. RISARALDA</t>
  </si>
  <si>
    <t>R. SAN ANDRES</t>
  </si>
  <si>
    <t>R. SANTANDER</t>
  </si>
  <si>
    <t>R. SUCRE</t>
  </si>
  <si>
    <t>R. TOLIMA</t>
  </si>
  <si>
    <t>R. VALLE</t>
  </si>
  <si>
    <t>R. VAUPES</t>
  </si>
  <si>
    <t>R. VICHADA</t>
  </si>
  <si>
    <t>Mejoramiento Contínuo</t>
  </si>
  <si>
    <t>CZ NORORIENTAL</t>
  </si>
  <si>
    <t>CZ ARAUCA</t>
  </si>
  <si>
    <t>CZ NORTE CENTRO HISTORICO</t>
  </si>
  <si>
    <t>CZ USAQUEN</t>
  </si>
  <si>
    <t>CZ HISTORICO Y DEL CARIBE NORTE</t>
  </si>
  <si>
    <t xml:space="preserve">CZ TUNJA 1 </t>
  </si>
  <si>
    <t xml:space="preserve">CZ MANIZALES 2 </t>
  </si>
  <si>
    <t>CZ FLORENCIA 1</t>
  </si>
  <si>
    <t>CZ YOPAL</t>
  </si>
  <si>
    <t>CZ POPAYAN</t>
  </si>
  <si>
    <t>CZ VALLEDUPAR 2</t>
  </si>
  <si>
    <t>CZ QUIBDO</t>
  </si>
  <si>
    <t>CZ MONTERIA 1</t>
  </si>
  <si>
    <t>CZ SOACHA</t>
  </si>
  <si>
    <t>CZ NEIVA</t>
  </si>
  <si>
    <t xml:space="preserve">CZ RIOHACHA 1 </t>
  </si>
  <si>
    <t>CZ SUR</t>
  </si>
  <si>
    <t>CZ VILLAVICENCIO 1</t>
  </si>
  <si>
    <t>CZ PASTO 1</t>
  </si>
  <si>
    <t>CZ CUCUTA 3</t>
  </si>
  <si>
    <t>CZ MOCOA</t>
  </si>
  <si>
    <t>CZ ARMENIA NORTE</t>
  </si>
  <si>
    <t>CZ PEREIRA</t>
  </si>
  <si>
    <t>CZ LOS ALMENDROS</t>
  </si>
  <si>
    <t>CZ BUCARAMANGA NORTE</t>
  </si>
  <si>
    <t>CZ  BOSTON</t>
  </si>
  <si>
    <t>CZ IBAGUE</t>
  </si>
  <si>
    <t>Coordinación y Articulación del Sistema Nacional de Bienestar Familiar</t>
  </si>
  <si>
    <t>CAIVAS</t>
  </si>
  <si>
    <t xml:space="preserve">CZ NOROCCIDENTAL </t>
  </si>
  <si>
    <t>CZ SARAVENA</t>
  </si>
  <si>
    <t>CZ SUR OCCIDENTE</t>
  </si>
  <si>
    <t>CZ SANTAFE</t>
  </si>
  <si>
    <t>CZ DE LA VIRGEN Y TURISTICO</t>
  </si>
  <si>
    <t xml:space="preserve">CZ TUNJA 2 </t>
  </si>
  <si>
    <t xml:space="preserve">CZ MANIZALES 1  </t>
  </si>
  <si>
    <t>CZ FLORENCIA 2</t>
  </si>
  <si>
    <t>CZ PAZ DE ARIPORO</t>
  </si>
  <si>
    <t xml:space="preserve">CZ POPAYAN - CENTRO </t>
  </si>
  <si>
    <t>CZ VALLEDUPAR 1</t>
  </si>
  <si>
    <t>CZ ISTMINA</t>
  </si>
  <si>
    <t>CZ CERETE</t>
  </si>
  <si>
    <t>CZ ZIPAQUIRA</t>
  </si>
  <si>
    <t>CZ GAITANA</t>
  </si>
  <si>
    <t xml:space="preserve">CZ RIOHACHA 2 </t>
  </si>
  <si>
    <t>CZ NORTE</t>
  </si>
  <si>
    <t xml:space="preserve">CZ VILLAVICENCIO 2 </t>
  </si>
  <si>
    <t>CZ PASTO 2</t>
  </si>
  <si>
    <t>CZ CUCUTA 1</t>
  </si>
  <si>
    <t>CZ PUERTO ASIS</t>
  </si>
  <si>
    <t>CZ ARMENIA SUR</t>
  </si>
  <si>
    <t>CZ SANTA ROSA DE CABAL</t>
  </si>
  <si>
    <t>CZ BUCARAMANGA SUR</t>
  </si>
  <si>
    <t>CZ JORDAN</t>
  </si>
  <si>
    <t>CZ LADERA</t>
  </si>
  <si>
    <t>Gestión para la atención integral a la Primera Infancia</t>
  </si>
  <si>
    <t>CESPA</t>
  </si>
  <si>
    <t>CZ SURORIENTAL</t>
  </si>
  <si>
    <t>CZ TAME</t>
  </si>
  <si>
    <t>CZ BARANOA</t>
  </si>
  <si>
    <t>CZ SAN CRISTOBAL SUR</t>
  </si>
  <si>
    <t>CZ INDUSTRIAL DE LA BAHIA</t>
  </si>
  <si>
    <t>CZ SOGAMOSO</t>
  </si>
  <si>
    <t>CZ L NORTE</t>
  </si>
  <si>
    <t>CZ BELEN DE LOS ANDAQUIES</t>
  </si>
  <si>
    <t>CZ VILLANUEVA</t>
  </si>
  <si>
    <t>CZ INDIGENA</t>
  </si>
  <si>
    <t>CZ CHIRIGUANA</t>
  </si>
  <si>
    <t>CZ BAHIA SOLANO</t>
  </si>
  <si>
    <t>CZ PLANETA RICA</t>
  </si>
  <si>
    <t>CZ UBATE</t>
  </si>
  <si>
    <t>CZ GARZON</t>
  </si>
  <si>
    <t>CZ FONSECA</t>
  </si>
  <si>
    <t>CZ DEL RIO</t>
  </si>
  <si>
    <t>CZ GRANADA</t>
  </si>
  <si>
    <t>CZ TUMACO</t>
  </si>
  <si>
    <t>CZ CUCUTA 2</t>
  </si>
  <si>
    <t>CZ LA HORMIGA</t>
  </si>
  <si>
    <t>CZ CALARCA</t>
  </si>
  <si>
    <t>CZ DOS QUEBRADAS</t>
  </si>
  <si>
    <t>CZ CARLOS LLERAS RESTREPO</t>
  </si>
  <si>
    <t>CZ SINCELEJO</t>
  </si>
  <si>
    <t>CZ GALAN</t>
  </si>
  <si>
    <t>CZ CALI -CENTRO</t>
  </si>
  <si>
    <t>Gestión para la promoción y prevención para la protección integral de la niñez y adolescencia</t>
  </si>
  <si>
    <t xml:space="preserve">CZ ABURRA NORTE </t>
  </si>
  <si>
    <t>CZ SABANALARGA</t>
  </si>
  <si>
    <t>CZ USME</t>
  </si>
  <si>
    <t>CZ TURBACO</t>
  </si>
  <si>
    <t>CZ DUITAMA</t>
  </si>
  <si>
    <t>CZ ORIENTE</t>
  </si>
  <si>
    <t>CZ PUERTO RICO</t>
  </si>
  <si>
    <t>CZ SUR – EL BORDO</t>
  </si>
  <si>
    <t>CZ AGUACHICA</t>
  </si>
  <si>
    <t>CZ RIOSUCIO</t>
  </si>
  <si>
    <t>CZ TIERRA ALTA</t>
  </si>
  <si>
    <t>CZ PACHO</t>
  </si>
  <si>
    <t>CZ PITALITO</t>
  </si>
  <si>
    <t>CZ MANAURE</t>
  </si>
  <si>
    <t>CZ CIENAGA</t>
  </si>
  <si>
    <t>CZ ACACIAS</t>
  </si>
  <si>
    <t>CZ IPIALES</t>
  </si>
  <si>
    <t>CZ PAMPLONA</t>
  </si>
  <si>
    <t>CZ SIBUNDOY</t>
  </si>
  <si>
    <t>CZ LA VIRGINIA</t>
  </si>
  <si>
    <t>CZ YARIGUIES</t>
  </si>
  <si>
    <t>CZ LA MOJANA</t>
  </si>
  <si>
    <t>CZ LIBANO</t>
  </si>
  <si>
    <t>Gestión para la atención de las familias y comunidades</t>
  </si>
  <si>
    <t xml:space="preserve">CZ ABURRA SUR </t>
  </si>
  <si>
    <t>CZ SABANAGRANDE</t>
  </si>
  <si>
    <t>CZ TUNJUELITO</t>
  </si>
  <si>
    <t>CZ EL CARMEN DE BOLIVAR</t>
  </si>
  <si>
    <t>CZ CHIQUINQUIRA</t>
  </si>
  <si>
    <t>CZ OCCIDENTE</t>
  </si>
  <si>
    <t>CESPAS</t>
  </si>
  <si>
    <t>CZ NORTE – SANTANDER DE QUILICHAO</t>
  </si>
  <si>
    <t>CZ CODAZZI</t>
  </si>
  <si>
    <t>CZ TADO</t>
  </si>
  <si>
    <t>CZ MONTELIBANO</t>
  </si>
  <si>
    <t>CZ VILLETA</t>
  </si>
  <si>
    <t>CZ LA PLATA</t>
  </si>
  <si>
    <t>CZ  MAICAO</t>
  </si>
  <si>
    <t>CZ FUNDACION</t>
  </si>
  <si>
    <t>CZ PUERTO LOPEZ</t>
  </si>
  <si>
    <t>CZ TUQUERRES</t>
  </si>
  <si>
    <t>CZ OCAÑA</t>
  </si>
  <si>
    <t>CZ BELEN DE UMBRIA</t>
  </si>
  <si>
    <t>CZ SAN GIL</t>
  </si>
  <si>
    <t>CZ LERIDA</t>
  </si>
  <si>
    <t>Gestión para la Nutrición</t>
  </si>
  <si>
    <t xml:space="preserve">CZ BAJO CAUCA </t>
  </si>
  <si>
    <t>CZ HIPODROMO</t>
  </si>
  <si>
    <t>CZ BOSA 1</t>
  </si>
  <si>
    <t>CZ MAGANGUE</t>
  </si>
  <si>
    <t>CZ GARAGOA</t>
  </si>
  <si>
    <t>CZ SURORIENTE</t>
  </si>
  <si>
    <t xml:space="preserve">CZ MACIZO COLOMBIANO - BOLIVAR </t>
  </si>
  <si>
    <t>CZ LORICA</t>
  </si>
  <si>
    <t>CZ FACATATIVA</t>
  </si>
  <si>
    <t>CZ PLATO</t>
  </si>
  <si>
    <t>CZ LA UNION</t>
  </si>
  <si>
    <t>CZ TIBU</t>
  </si>
  <si>
    <t>CZ SOCORRO</t>
  </si>
  <si>
    <t>CZ HONDA</t>
  </si>
  <si>
    <t>CZ JAMUNDI</t>
  </si>
  <si>
    <t>Gestión para la Protección</t>
  </si>
  <si>
    <t xml:space="preserve">CZ LA MESETA </t>
  </si>
  <si>
    <t>CZ SUR ORIENTE</t>
  </si>
  <si>
    <t>CZ MOMPOX</t>
  </si>
  <si>
    <t>CZ PUERTO BOYACA</t>
  </si>
  <si>
    <t xml:space="preserve">CZ COSTA PACIFICA – GUAPI </t>
  </si>
  <si>
    <t>CZ SAHAGUN</t>
  </si>
  <si>
    <t>CZ FUSAGASUGÁ</t>
  </si>
  <si>
    <t>CZ EL BANCO</t>
  </si>
  <si>
    <t>CZ BARBACOAS</t>
  </si>
  <si>
    <t>CZ VÉLEZ</t>
  </si>
  <si>
    <t>CZ ESPINAL</t>
  </si>
  <si>
    <t>CZ YUMBO</t>
  </si>
  <si>
    <t>Gestión Restablecimiento de Derechos</t>
  </si>
  <si>
    <t xml:space="preserve">CZ MAGDALENA MEDIO </t>
  </si>
  <si>
    <t>CZ KENNEDY</t>
  </si>
  <si>
    <t>CZ SIMITI</t>
  </si>
  <si>
    <t>CZ SOATA</t>
  </si>
  <si>
    <t>CZ SAN ANDRES DE SOTAVENTO</t>
  </si>
  <si>
    <t>CZ CAQUEZA</t>
  </si>
  <si>
    <t>CZ SANTA ANA</t>
  </si>
  <si>
    <t>CZ REMOLINO</t>
  </si>
  <si>
    <t>CZ MALAGA</t>
  </si>
  <si>
    <t>CZ CHAPARRAL</t>
  </si>
  <si>
    <t>CZPALMIRA</t>
  </si>
  <si>
    <t>Gestión de Adopciones</t>
  </si>
  <si>
    <t xml:space="preserve">CZ OCCIDENTE </t>
  </si>
  <si>
    <t>CZ FONTIBON</t>
  </si>
  <si>
    <t>CZ EL COCUY</t>
  </si>
  <si>
    <t>CZ GACHETÁ</t>
  </si>
  <si>
    <t xml:space="preserve">CZ LA FLORESTA </t>
  </si>
  <si>
    <t>CZ PURIFICACION</t>
  </si>
  <si>
    <t>CZ BUGA</t>
  </si>
  <si>
    <t>Gestión de Responsabilidad Penal</t>
  </si>
  <si>
    <t xml:space="preserve">CZ OCCIDENTE MEDIO </t>
  </si>
  <si>
    <t>CZ ENGATIVA</t>
  </si>
  <si>
    <t>CZ MIRAFLORES</t>
  </si>
  <si>
    <t>CZ GIRARDOT</t>
  </si>
  <si>
    <t xml:space="preserve">CZ LUIS CARLOS GALAN SARMIENTO </t>
  </si>
  <si>
    <t>CZ TULUA</t>
  </si>
  <si>
    <t>Gestión Soporte</t>
  </si>
  <si>
    <t xml:space="preserve">CZ ORIENTE </t>
  </si>
  <si>
    <t>CZ SUBA</t>
  </si>
  <si>
    <t>CZ MONIQUIRA</t>
  </si>
  <si>
    <t>CZ CHOCONTA</t>
  </si>
  <si>
    <t>CZ SEVILLA</t>
  </si>
  <si>
    <t>Gestión Humana</t>
  </si>
  <si>
    <t xml:space="preserve">CZ PORCE NUS </t>
  </si>
  <si>
    <t>CZ BARRIOS UNIDOS</t>
  </si>
  <si>
    <t>CZ OTANCHE</t>
  </si>
  <si>
    <t>CZ LA MESA</t>
  </si>
  <si>
    <t>CZ ROLDANILLO</t>
  </si>
  <si>
    <t>Gestión Financiera</t>
  </si>
  <si>
    <t xml:space="preserve">CZ SUROESTE </t>
  </si>
  <si>
    <t>CZ MARTIRES</t>
  </si>
  <si>
    <t>CZ SAN JUAN DE RIOSECO</t>
  </si>
  <si>
    <t>CZ CARTAGO</t>
  </si>
  <si>
    <t>Gestión Control Interno Disciplinario</t>
  </si>
  <si>
    <t xml:space="preserve">CZ PENDERISCO </t>
  </si>
  <si>
    <t xml:space="preserve">CZ PUENTE ARANDA </t>
  </si>
  <si>
    <t>CZ BUENAVENTURA</t>
  </si>
  <si>
    <t>Gestión Abastecimiento</t>
  </si>
  <si>
    <t xml:space="preserve">CZ URABA </t>
  </si>
  <si>
    <t>CZ RAFAEL URIBE</t>
  </si>
  <si>
    <t>Gestión Administrativa</t>
  </si>
  <si>
    <t xml:space="preserve">CZ ORIENTE MEDIO </t>
  </si>
  <si>
    <t>CZ CIUDAD BOLIVAR</t>
  </si>
  <si>
    <t>Gestión Contratación </t>
  </si>
  <si>
    <t xml:space="preserve">CZ REVIVIR </t>
  </si>
  <si>
    <t>Gestión Tecnológica</t>
  </si>
  <si>
    <t>Gestión Jurídica</t>
  </si>
  <si>
    <t>Gestión Regional</t>
  </si>
  <si>
    <t>Gestión de Cooperación</t>
  </si>
  <si>
    <t>Gestión Servicio y Atención</t>
  </si>
  <si>
    <t>Gestión Servicio a Beneficiarios</t>
  </si>
  <si>
    <t>Gestión de Atención a Peticiones, Quejas, Reclamos y Sugerencias</t>
  </si>
  <si>
    <t>Gestión Comunicaciones</t>
  </si>
  <si>
    <t>Evaluación, Monitoreo y Control de la Gestión</t>
  </si>
  <si>
    <t>Evaluación y Monitoreo de la Gestión</t>
  </si>
  <si>
    <t>Evaluación Independiente</t>
  </si>
  <si>
    <t>Aseguramiento a Estándares</t>
  </si>
  <si>
    <t>Verificación, inspección y control a instituciones que prestan servicio público de Bienestar Familiar</t>
  </si>
  <si>
    <t>Fortalecimiento de Organizaciones prestadoras del Servicio Publico de Bienestar Familiar</t>
  </si>
  <si>
    <t>NACIONAL</t>
  </si>
  <si>
    <t>LA_GUAJIRA</t>
  </si>
  <si>
    <t>SAN_ANDRES</t>
  </si>
  <si>
    <t>OBJETIVO</t>
  </si>
  <si>
    <t>OBJETIVOS</t>
  </si>
  <si>
    <t>FUENTE</t>
  </si>
  <si>
    <t>CONSECUENCIA</t>
  </si>
  <si>
    <t>Talento Humano</t>
  </si>
  <si>
    <t>Recursos</t>
  </si>
  <si>
    <t>Tecnológica</t>
  </si>
  <si>
    <t>Infraestructura Apoyo</t>
  </si>
  <si>
    <t>Eventos Naturales</t>
  </si>
  <si>
    <t>Normatividad</t>
  </si>
  <si>
    <t>Proveedores y Contratistas</t>
  </si>
  <si>
    <t xml:space="preserve">Información </t>
  </si>
  <si>
    <t>Control, Medición y seguimiento</t>
  </si>
  <si>
    <t>CONSECUENCIAS</t>
  </si>
  <si>
    <t>Incumplimientos legales</t>
  </si>
  <si>
    <t>Daños a la integridad Física</t>
  </si>
  <si>
    <t>Llamados de Atención</t>
  </si>
  <si>
    <t>Sanciones</t>
  </si>
  <si>
    <t>Reprocesos</t>
  </si>
  <si>
    <t>CODREG</t>
  </si>
  <si>
    <t>cod reg</t>
  </si>
  <si>
    <t>reg</t>
  </si>
  <si>
    <t>cod cz</t>
  </si>
  <si>
    <t>cz</t>
  </si>
  <si>
    <t>controles</t>
  </si>
  <si>
    <t>Sede</t>
  </si>
  <si>
    <t>Antioquia</t>
  </si>
  <si>
    <t>Atlantico</t>
  </si>
  <si>
    <t>Bolivar</t>
  </si>
  <si>
    <t>Boyaca</t>
  </si>
  <si>
    <t>Caldas</t>
  </si>
  <si>
    <t>Caqueta</t>
  </si>
  <si>
    <t>Cauca</t>
  </si>
  <si>
    <t>Cesar</t>
  </si>
  <si>
    <t>Cordoba</t>
  </si>
  <si>
    <t>Cundinamarca</t>
  </si>
  <si>
    <t>Choco</t>
  </si>
  <si>
    <t>Huila</t>
  </si>
  <si>
    <t>La Guajira</t>
  </si>
  <si>
    <t>Magdalena</t>
  </si>
  <si>
    <t>Meta</t>
  </si>
  <si>
    <t>Nariño</t>
  </si>
  <si>
    <t>Norte Santander</t>
  </si>
  <si>
    <t>Quindio</t>
  </si>
  <si>
    <t>Risaralda</t>
  </si>
  <si>
    <t>Santander</t>
  </si>
  <si>
    <t>Sucre</t>
  </si>
  <si>
    <t>Tolima</t>
  </si>
  <si>
    <t>Valle</t>
  </si>
  <si>
    <t>Arauca</t>
  </si>
  <si>
    <t>Casanare</t>
  </si>
  <si>
    <t>Putumayo</t>
  </si>
  <si>
    <t>San Andres</t>
  </si>
  <si>
    <t>Amazonas</t>
  </si>
  <si>
    <t>Guainia</t>
  </si>
  <si>
    <t>Guaviare</t>
  </si>
  <si>
    <t>Vaupes</t>
  </si>
  <si>
    <t>Vichada</t>
  </si>
  <si>
    <t>Sede Direccion General</t>
  </si>
  <si>
    <t>0500</t>
  </si>
  <si>
    <t>Sede Regional</t>
  </si>
  <si>
    <t>AntioquiaSede Regional</t>
  </si>
  <si>
    <t>Raro-E 1</t>
  </si>
  <si>
    <t>Los controles son efectivos y están documentados</t>
  </si>
  <si>
    <t>0501</t>
  </si>
  <si>
    <t>CZ Integral Nororiental</t>
  </si>
  <si>
    <t>AntioquiaCZ Integral Nororiental</t>
  </si>
  <si>
    <t>BAJA
(Improbable) D 2</t>
  </si>
  <si>
    <t>Menor 2</t>
  </si>
  <si>
    <t>Los controles existen, son efectivos pero no están documentados</t>
  </si>
  <si>
    <t>Regional</t>
  </si>
  <si>
    <t>CZ Norte Centro Historico</t>
  </si>
  <si>
    <t>CZ Ciudad Bolivar</t>
  </si>
  <si>
    <t>CZ Historico y del Caribe Norte</t>
  </si>
  <si>
    <t>CZ Tunja 1</t>
  </si>
  <si>
    <t>CZ Manizales 1</t>
  </si>
  <si>
    <t>CZ Florencia 1</t>
  </si>
  <si>
    <t>CZ Popayan</t>
  </si>
  <si>
    <t>CZ Valledupar 1</t>
  </si>
  <si>
    <t>CZ 1 Monteria</t>
  </si>
  <si>
    <t>CZ Soacha</t>
  </si>
  <si>
    <t>CZ Quibdo</t>
  </si>
  <si>
    <t>CZ Neiva</t>
  </si>
  <si>
    <t>CZ Riohacha 1</t>
  </si>
  <si>
    <t>CZ Santa Marta Sur</t>
  </si>
  <si>
    <t>CZ Villavicencio 1</t>
  </si>
  <si>
    <t>CZ Pasto 1</t>
  </si>
  <si>
    <t>CZ Cucuta 1</t>
  </si>
  <si>
    <t>CZ Armenia Sur</t>
  </si>
  <si>
    <t>CZ Pereira</t>
  </si>
  <si>
    <t>CZ Bucaramanga Norte</t>
  </si>
  <si>
    <t>CZ Boston</t>
  </si>
  <si>
    <t>CZ Jordan</t>
  </si>
  <si>
    <t>CZ Suroriental</t>
  </si>
  <si>
    <t>CZ Arauca</t>
  </si>
  <si>
    <t>CZ Yopal</t>
  </si>
  <si>
    <t>CZ Mocoa</t>
  </si>
  <si>
    <t>CZ los Almendros</t>
  </si>
  <si>
    <t>CZ</t>
  </si>
  <si>
    <t>0502</t>
  </si>
  <si>
    <t>CZ Integral Noroccidental</t>
  </si>
  <si>
    <t>AntioquiaCZ Integral Noroccidental</t>
  </si>
  <si>
    <t>MEDIA
(Moderado) C 3</t>
  </si>
  <si>
    <t>Moderado 3</t>
  </si>
  <si>
    <t>CZ Suroccidente</t>
  </si>
  <si>
    <t>CZ Tunjuelito</t>
  </si>
  <si>
    <t>CZ de la Virgen y Turistico</t>
  </si>
  <si>
    <t>CZ Tunja 2</t>
  </si>
  <si>
    <t>CZ Manizales 2</t>
  </si>
  <si>
    <t>CZ Florencia 2</t>
  </si>
  <si>
    <t>CZ Centro</t>
  </si>
  <si>
    <t>CZ Valledupar 2</t>
  </si>
  <si>
    <t>CZ Cerete</t>
  </si>
  <si>
    <t>CZ Zipaquira</t>
  </si>
  <si>
    <t>CZ Istmina</t>
  </si>
  <si>
    <t>CZ Garzon</t>
  </si>
  <si>
    <t>CZ Riohacha 2</t>
  </si>
  <si>
    <t>CZ Santa Marta Norte</t>
  </si>
  <si>
    <t>CZ Villavicencio 2</t>
  </si>
  <si>
    <t>CZ Pasto 2</t>
  </si>
  <si>
    <t>CZ Cucuta 2</t>
  </si>
  <si>
    <t>CZ Armenia Norte</t>
  </si>
  <si>
    <t>CZ La Virginia</t>
  </si>
  <si>
    <t>CZ Bucaramanga Sur</t>
  </si>
  <si>
    <t>CZ Norte</t>
  </si>
  <si>
    <t>CZ Galan</t>
  </si>
  <si>
    <t>CZ Nororiental</t>
  </si>
  <si>
    <t>CZ Saravena</t>
  </si>
  <si>
    <t>CZ Paz de Ariporo</t>
  </si>
  <si>
    <t>CZ Sibundoy</t>
  </si>
  <si>
    <t>0504</t>
  </si>
  <si>
    <t>CZ Integral Sur Oriental</t>
  </si>
  <si>
    <t>AntioquiaCZ Integral Sur Oriental</t>
  </si>
  <si>
    <t>DAÑINO
(Mayor) 4</t>
  </si>
  <si>
    <t>No existen controles</t>
  </si>
  <si>
    <t>CZ Baranoa</t>
  </si>
  <si>
    <t>CZ Usme</t>
  </si>
  <si>
    <t>CZ Industrial de la Bahia</t>
  </si>
  <si>
    <t>CZ Sogamoso</t>
  </si>
  <si>
    <t>CZ Occidente</t>
  </si>
  <si>
    <t>CZ Puerto Rico</t>
  </si>
  <si>
    <t>CZ Indigena</t>
  </si>
  <si>
    <t>CZ Chiriguana</t>
  </si>
  <si>
    <t>CZ Planetarica</t>
  </si>
  <si>
    <t>CZ Choconta</t>
  </si>
  <si>
    <t>CZ Bahia Solano</t>
  </si>
  <si>
    <t>CZ La Plata</t>
  </si>
  <si>
    <t>CZ Fonseca</t>
  </si>
  <si>
    <t>CZ Del Rio</t>
  </si>
  <si>
    <t>CZ Granada</t>
  </si>
  <si>
    <t>CZ Tumaco</t>
  </si>
  <si>
    <t>CZ Cucuta 3</t>
  </si>
  <si>
    <t>CZ Calarca</t>
  </si>
  <si>
    <t>CZ Dos Quebradas</t>
  </si>
  <si>
    <t>CZ Carlos Lleras Restrepo</t>
  </si>
  <si>
    <t>CZ Sincelejo</t>
  </si>
  <si>
    <t>CZ Ibague</t>
  </si>
  <si>
    <t>CZ Ladera</t>
  </si>
  <si>
    <t>CZ Tame</t>
  </si>
  <si>
    <t>CZ Villanueva</t>
  </si>
  <si>
    <t>CZ Puerto Asis</t>
  </si>
  <si>
    <t>0505</t>
  </si>
  <si>
    <t>CZ Aburra Norte</t>
  </si>
  <si>
    <t>AntioquiaCZ Aburra Norte</t>
  </si>
  <si>
    <t>ALTA
 (Casi certeza) A 5</t>
  </si>
  <si>
    <t>EXTREMADAMENTE DAÑINO
(Catastrófico) 5</t>
  </si>
  <si>
    <t>CZ Sabanalarga</t>
  </si>
  <si>
    <t>CZ San Cristobal Sur</t>
  </si>
  <si>
    <t>CZ Turbaco</t>
  </si>
  <si>
    <t>CZ Duitama</t>
  </si>
  <si>
    <t>CZ Oriente</t>
  </si>
  <si>
    <t>CZ Belen de los Andaquies</t>
  </si>
  <si>
    <t>CZ Sur</t>
  </si>
  <si>
    <t>CZ Aguachica</t>
  </si>
  <si>
    <t>CZ Tierralta</t>
  </si>
  <si>
    <t>CZ Pacho</t>
  </si>
  <si>
    <t>CZ Riosucio</t>
  </si>
  <si>
    <t>CZ Pitalito</t>
  </si>
  <si>
    <t>CZ Manaure</t>
  </si>
  <si>
    <t>CZ Cienaga</t>
  </si>
  <si>
    <t>CZ Acacias</t>
  </si>
  <si>
    <t>CZ Ipiales</t>
  </si>
  <si>
    <t>CZ Ocaña</t>
  </si>
  <si>
    <t>CZ Belen de Umbria</t>
  </si>
  <si>
    <t>CZ Luis Carlos Galán Sarmiento</t>
  </si>
  <si>
    <t>CZ La Mojana</t>
  </si>
  <si>
    <t>CZ Libano</t>
  </si>
  <si>
    <t>CZ La Hormiga</t>
  </si>
  <si>
    <t>0506</t>
  </si>
  <si>
    <t>CZ Aburra Sur</t>
  </si>
  <si>
    <t>AntioquiaCZ Aburra Sur</t>
  </si>
  <si>
    <t>CZ Sabanagrande</t>
  </si>
  <si>
    <t>CZ Kennedy</t>
  </si>
  <si>
    <t>CZ El Carmen de Bolivar</t>
  </si>
  <si>
    <t>CZ Chiquinquira</t>
  </si>
  <si>
    <t>CZ Agustin Codazzi</t>
  </si>
  <si>
    <t>CZ Montelibano</t>
  </si>
  <si>
    <t>CZ Villeta</t>
  </si>
  <si>
    <t>CZ Tado</t>
  </si>
  <si>
    <t>CZ La Gaitana</t>
  </si>
  <si>
    <t>CZ Maicao</t>
  </si>
  <si>
    <t>CZ Fundación</t>
  </si>
  <si>
    <t>CZ Puerto Lopez</t>
  </si>
  <si>
    <t>CZ Tuquerres</t>
  </si>
  <si>
    <t>CZ Pamplona</t>
  </si>
  <si>
    <t>CZ Santa Rosa de Cabal</t>
  </si>
  <si>
    <t>CZ Yariquies</t>
  </si>
  <si>
    <t>CZ Lerida</t>
  </si>
  <si>
    <t>0507</t>
  </si>
  <si>
    <t>CZ Bajo Cauca</t>
  </si>
  <si>
    <t>AntioquiaCZ Bajo Cauca</t>
  </si>
  <si>
    <t>CZ Hipodromo</t>
  </si>
  <si>
    <t>CZ Revivir</t>
  </si>
  <si>
    <t>CZ Magangue</t>
  </si>
  <si>
    <t>CZ Garagoa</t>
  </si>
  <si>
    <t>CZ Sur Oriente</t>
  </si>
  <si>
    <t>CZ Macizo Colombiano</t>
  </si>
  <si>
    <t>CZ Lorica</t>
  </si>
  <si>
    <t>CZ Facatativa</t>
  </si>
  <si>
    <t>CZ Plato</t>
  </si>
  <si>
    <t>CZ La Union</t>
  </si>
  <si>
    <t>CZ Tibu</t>
  </si>
  <si>
    <t>CZ La Floresta</t>
  </si>
  <si>
    <t>CZ Honda</t>
  </si>
  <si>
    <t>CZ Jamundi</t>
  </si>
  <si>
    <t>0508</t>
  </si>
  <si>
    <t>CZ La Meseta</t>
  </si>
  <si>
    <t>AntioquiaCZ La Meseta</t>
  </si>
  <si>
    <t>CZ Suroriente</t>
  </si>
  <si>
    <t>CZ Puente Aranda</t>
  </si>
  <si>
    <t>CZ Mompox</t>
  </si>
  <si>
    <t>CZ Puerto Boyaca</t>
  </si>
  <si>
    <t>CZ Costa Pacifica</t>
  </si>
  <si>
    <t>CZ Sahagun</t>
  </si>
  <si>
    <t>CZ Fusagasuga</t>
  </si>
  <si>
    <t>CZ El Banco</t>
  </si>
  <si>
    <t>CZ Barbacoas</t>
  </si>
  <si>
    <t>CZ San Gil</t>
  </si>
  <si>
    <t>CZ Espinal</t>
  </si>
  <si>
    <t>CZ Yumbo</t>
  </si>
  <si>
    <t>0509</t>
  </si>
  <si>
    <t>CZ Magdalena Medio</t>
  </si>
  <si>
    <t>AntioquiaCZ Magdalena Medio</t>
  </si>
  <si>
    <t>CZ Bosa</t>
  </si>
  <si>
    <t>CZ Simiti</t>
  </si>
  <si>
    <t>CZ Soata</t>
  </si>
  <si>
    <t>CZ San Andres de Sotavento</t>
  </si>
  <si>
    <t>CZ Caqueza</t>
  </si>
  <si>
    <t>CZ Santa Ana</t>
  </si>
  <si>
    <t>CZ Remolino</t>
  </si>
  <si>
    <t>CZ Socorro</t>
  </si>
  <si>
    <t>CZ Chaparral</t>
  </si>
  <si>
    <t>CZ Palmira</t>
  </si>
  <si>
    <t>0510</t>
  </si>
  <si>
    <t>AntioquiaCZ Occidente</t>
  </si>
  <si>
    <t>CZ Rafael Uribe</t>
  </si>
  <si>
    <t>CZ El Cocuy</t>
  </si>
  <si>
    <t>CZ Gacheta</t>
  </si>
  <si>
    <t>CZ Velez</t>
  </si>
  <si>
    <t>CZ Purificacion</t>
  </si>
  <si>
    <t>CZ Buga</t>
  </si>
  <si>
    <t>0511</t>
  </si>
  <si>
    <t>CZ Occidente Medio</t>
  </si>
  <si>
    <t>AntioquiaCZ Occidente Medio</t>
  </si>
  <si>
    <t>CZ Santa Fe</t>
  </si>
  <si>
    <t>CZ Miraflores</t>
  </si>
  <si>
    <t>CZ Girardot</t>
  </si>
  <si>
    <t>CZ Malaga</t>
  </si>
  <si>
    <t>CZ Melgar</t>
  </si>
  <si>
    <t>CZ Tulua</t>
  </si>
  <si>
    <t>0512</t>
  </si>
  <si>
    <t>AntioquiaCZ Oriente</t>
  </si>
  <si>
    <t>CZ Fontibon</t>
  </si>
  <si>
    <t>CZ Moniquira</t>
  </si>
  <si>
    <t>CZ La Mesa</t>
  </si>
  <si>
    <t>CZ Sevilla</t>
  </si>
  <si>
    <t>0513</t>
  </si>
  <si>
    <t>CZ Porce Nus</t>
  </si>
  <si>
    <t>AntioquiaCZ Porce Nus</t>
  </si>
  <si>
    <t>CZ Barrios Unidos</t>
  </si>
  <si>
    <t>CZ Otanche</t>
  </si>
  <si>
    <t>CZ Ubate</t>
  </si>
  <si>
    <t>CZ Roldanillo</t>
  </si>
  <si>
    <t>0514</t>
  </si>
  <si>
    <t>CZ Suroeste</t>
  </si>
  <si>
    <t>AntioquiaCZ Suroeste</t>
  </si>
  <si>
    <t>CZ Engativa</t>
  </si>
  <si>
    <t>CZ San Juan de Rioseco</t>
  </si>
  <si>
    <t>CZ Cartago</t>
  </si>
  <si>
    <t>0515</t>
  </si>
  <si>
    <t>CZ Penderisco</t>
  </si>
  <si>
    <t>AntioquiaCZ Penderisco</t>
  </si>
  <si>
    <t>CZ Suba</t>
  </si>
  <si>
    <t>CZ Buenaventura</t>
  </si>
  <si>
    <t>0516</t>
  </si>
  <si>
    <t>CZ Uraba</t>
  </si>
  <si>
    <t>AntioquiaCZ Uraba</t>
  </si>
  <si>
    <t>CZ Usaquen</t>
  </si>
  <si>
    <t>0517</t>
  </si>
  <si>
    <t>CZ Oriente Medio</t>
  </si>
  <si>
    <t>AntioquiaCZ Oriente Medio</t>
  </si>
  <si>
    <t>CZ Martires</t>
  </si>
  <si>
    <t>0800</t>
  </si>
  <si>
    <t>AtlanticoSede Regional</t>
  </si>
  <si>
    <t>Archivo central</t>
  </si>
  <si>
    <t>0801</t>
  </si>
  <si>
    <t>AtlanticoCZ Norte Centro Historico</t>
  </si>
  <si>
    <t>Juzgados</t>
  </si>
  <si>
    <t>0802</t>
  </si>
  <si>
    <t>AtlanticoCZ Suroccidente</t>
  </si>
  <si>
    <t>0803</t>
  </si>
  <si>
    <t>AtlanticoCZ Baranoa</t>
  </si>
  <si>
    <t>0804</t>
  </si>
  <si>
    <t>AtlanticoCZ Sabanalarga</t>
  </si>
  <si>
    <t>0805</t>
  </si>
  <si>
    <t>AtlanticoCZ Sabanagrande</t>
  </si>
  <si>
    <t>0806</t>
  </si>
  <si>
    <t>AtlanticoCZ Hipodromo</t>
  </si>
  <si>
    <t>BAJO-TRIVIAL 1</t>
  </si>
  <si>
    <t>BAJO-ACEPTABLE 2</t>
  </si>
  <si>
    <t>MODERADO 3</t>
  </si>
  <si>
    <t>ALTA-IMPORTANTE 4</t>
  </si>
  <si>
    <t>ALTA-IMPORTANTE 5</t>
  </si>
  <si>
    <t>0807</t>
  </si>
  <si>
    <t>AtlanticoCZ Suroriente</t>
  </si>
  <si>
    <t>BAJO-TRIVIAL 2</t>
  </si>
  <si>
    <t>BAJO-ACEPTABLE 4</t>
  </si>
  <si>
    <t>MODERADO 6</t>
  </si>
  <si>
    <t>ALTA-IMPORTANTE 8</t>
  </si>
  <si>
    <t>EXTREMA-INACEPTABLE 5</t>
  </si>
  <si>
    <t>1100</t>
  </si>
  <si>
    <t>BogotaSede Regional</t>
  </si>
  <si>
    <t>BAJO-TRIVIAL 3</t>
  </si>
  <si>
    <t>ALTA-IMPORTANTE 9</t>
  </si>
  <si>
    <t>EXTREMA-INACEPTABLE 12</t>
  </si>
  <si>
    <t>EXTREMA-INACEPTABLE 15</t>
  </si>
  <si>
    <t>1101</t>
  </si>
  <si>
    <t>BogotaCZ Ciudad Bolivar</t>
  </si>
  <si>
    <t>ALTA-IMPORTANTE 12</t>
  </si>
  <si>
    <t>EXTREMA-INACEPTABLE 16</t>
  </si>
  <si>
    <t>EXTREMA-INACEPTABLE 20</t>
  </si>
  <si>
    <t>1102</t>
  </si>
  <si>
    <t>BogotaCZ Tunjuelito</t>
  </si>
  <si>
    <t>ALTA-IMPORTANTE 10</t>
  </si>
  <si>
    <t>EXTREMA-
INACEPTABLE 15</t>
  </si>
  <si>
    <t>EXTREMA-INACEPTABLE 25</t>
  </si>
  <si>
    <t>1103</t>
  </si>
  <si>
    <t>BogotaCZ Usme</t>
  </si>
  <si>
    <t>1104</t>
  </si>
  <si>
    <t>BogotaCZ San Cristobal Sur</t>
  </si>
  <si>
    <t>1105</t>
  </si>
  <si>
    <t>BogotaCZ Kennedy</t>
  </si>
  <si>
    <t>1106</t>
  </si>
  <si>
    <t>BogotaCZ Revivir</t>
  </si>
  <si>
    <t>1107</t>
  </si>
  <si>
    <t>BogotaCZ Puente Aranda</t>
  </si>
  <si>
    <t>1108</t>
  </si>
  <si>
    <t>BogotaCZ Bosa</t>
  </si>
  <si>
    <t>1109</t>
  </si>
  <si>
    <t>BogotaCZ Rafael Uribe</t>
  </si>
  <si>
    <t>1110</t>
  </si>
  <si>
    <t>BogotaCZ Santa Fe</t>
  </si>
  <si>
    <t>1111</t>
  </si>
  <si>
    <t>BogotaCZ Fontibon</t>
  </si>
  <si>
    <t>1112</t>
  </si>
  <si>
    <t>BogotaCZ Barrios Unidos</t>
  </si>
  <si>
    <t>1113</t>
  </si>
  <si>
    <t>BogotaCZ Engativa</t>
  </si>
  <si>
    <t>1114</t>
  </si>
  <si>
    <t>BogotaCZ Suba</t>
  </si>
  <si>
    <t>1115</t>
  </si>
  <si>
    <t>BogotaCZ Usaquen</t>
  </si>
  <si>
    <t>1116</t>
  </si>
  <si>
    <t>BogotaCZ Martires</t>
  </si>
  <si>
    <t>1300</t>
  </si>
  <si>
    <t>BolivarSede Regional</t>
  </si>
  <si>
    <t>1301</t>
  </si>
  <si>
    <t>BolivarCZ Historico y del Caribe Norte</t>
  </si>
  <si>
    <t>1302</t>
  </si>
  <si>
    <t>BolivarCZ de la Virgen y Turistico</t>
  </si>
  <si>
    <t>1303</t>
  </si>
  <si>
    <t>BolivarCZ Industrial de la Bahia</t>
  </si>
  <si>
    <t>1304</t>
  </si>
  <si>
    <t>BolivarCZ Turbaco</t>
  </si>
  <si>
    <t>1305</t>
  </si>
  <si>
    <t>BolivarCZ El Carmen de Bolivar</t>
  </si>
  <si>
    <t>1306</t>
  </si>
  <si>
    <t>BolivarCZ Magangue</t>
  </si>
  <si>
    <t>Guajira</t>
  </si>
  <si>
    <t>1307</t>
  </si>
  <si>
    <t>BolivarCZ Mompox</t>
  </si>
  <si>
    <t>1308</t>
  </si>
  <si>
    <t>BolivarCZ Simiti</t>
  </si>
  <si>
    <t>1500</t>
  </si>
  <si>
    <t>BoyacaSede Regional</t>
  </si>
  <si>
    <t>1501</t>
  </si>
  <si>
    <t>BoyacaCZ Tunja 1</t>
  </si>
  <si>
    <t>N_Santander</t>
  </si>
  <si>
    <t>1502</t>
  </si>
  <si>
    <t>BoyacaCZ Tunja 2</t>
  </si>
  <si>
    <t>1503</t>
  </si>
  <si>
    <t>BoyacaCZ Sogamoso</t>
  </si>
  <si>
    <t>1504</t>
  </si>
  <si>
    <t>BoyacaCZ Duitama</t>
  </si>
  <si>
    <t>1505</t>
  </si>
  <si>
    <t>BoyacaCZ Chiquinquira</t>
  </si>
  <si>
    <t>1506</t>
  </si>
  <si>
    <t>BoyacaCZ Garagoa</t>
  </si>
  <si>
    <t>1507</t>
  </si>
  <si>
    <t>BoyacaCZ Puerto Boyaca</t>
  </si>
  <si>
    <t>1508</t>
  </si>
  <si>
    <t>BoyacaCZ Soata</t>
  </si>
  <si>
    <t>1509</t>
  </si>
  <si>
    <t>BoyacaCZ El Cocuy</t>
  </si>
  <si>
    <t>1510</t>
  </si>
  <si>
    <t>BoyacaCZ Miraflores</t>
  </si>
  <si>
    <t>1511</t>
  </si>
  <si>
    <t>BoyacaCZ Moniquira</t>
  </si>
  <si>
    <t>S_Andres</t>
  </si>
  <si>
    <t>1512</t>
  </si>
  <si>
    <t>BoyacaCZ Otanche</t>
  </si>
  <si>
    <t>1700</t>
  </si>
  <si>
    <t>CaldasSede Regional</t>
  </si>
  <si>
    <t>1701</t>
  </si>
  <si>
    <t>CaldasCZ Manizales 1</t>
  </si>
  <si>
    <t>1702</t>
  </si>
  <si>
    <t>CaldasCZ Manizales 2</t>
  </si>
  <si>
    <t>1703</t>
  </si>
  <si>
    <t>CaldasCZ Occidente</t>
  </si>
  <si>
    <t>1704</t>
  </si>
  <si>
    <t>CaldasCZ Oriente</t>
  </si>
  <si>
    <t>1705</t>
  </si>
  <si>
    <t>CaldasCZ Norte</t>
  </si>
  <si>
    <t>1706</t>
  </si>
  <si>
    <t>CaldasCZ Sur Oriente</t>
  </si>
  <si>
    <t>1800</t>
  </si>
  <si>
    <t>CaquetaSede Regional</t>
  </si>
  <si>
    <t>1801</t>
  </si>
  <si>
    <t>CaquetaCZ Florencia 1</t>
  </si>
  <si>
    <t>1802</t>
  </si>
  <si>
    <t>CaquetaCZ Florencia 2</t>
  </si>
  <si>
    <t>1803</t>
  </si>
  <si>
    <t>CaquetaCZ Puerto Rico</t>
  </si>
  <si>
    <t>1804</t>
  </si>
  <si>
    <t>CaquetaCZ Belen de los Andaquies</t>
  </si>
  <si>
    <t>1900</t>
  </si>
  <si>
    <t>CaucaSede Regional</t>
  </si>
  <si>
    <t>1901</t>
  </si>
  <si>
    <t>CaucaCZ Popayan</t>
  </si>
  <si>
    <t>1902</t>
  </si>
  <si>
    <t>CaucaCZ Centro</t>
  </si>
  <si>
    <t>1903</t>
  </si>
  <si>
    <t>CaucaCZ Indigena</t>
  </si>
  <si>
    <t>1904</t>
  </si>
  <si>
    <t>CaucaCZ Sur</t>
  </si>
  <si>
    <t>1905</t>
  </si>
  <si>
    <t>CaucaCZ Norte</t>
  </si>
  <si>
    <t>1906</t>
  </si>
  <si>
    <t>CaucaCZ Macizo Colombiano</t>
  </si>
  <si>
    <t>1907</t>
  </si>
  <si>
    <t>CaucaCZ Costa Pacifica</t>
  </si>
  <si>
    <t>2000</t>
  </si>
  <si>
    <t>CesarSede Regional</t>
  </si>
  <si>
    <t>2001</t>
  </si>
  <si>
    <t>CesarCZ Valledupar 1</t>
  </si>
  <si>
    <t>2002</t>
  </si>
  <si>
    <t>CesarCZ Valledupar 2</t>
  </si>
  <si>
    <t>2003</t>
  </si>
  <si>
    <t>CesarCZ Chiriguana</t>
  </si>
  <si>
    <t>2004</t>
  </si>
  <si>
    <t>CesarCZ Aguachica</t>
  </si>
  <si>
    <t>2005</t>
  </si>
  <si>
    <t>CesarCZ Agustin Codazzi</t>
  </si>
  <si>
    <t>2300</t>
  </si>
  <si>
    <t>CordobaSede Regional</t>
  </si>
  <si>
    <t>2301</t>
  </si>
  <si>
    <t>CordobaCZ 1 Monteria</t>
  </si>
  <si>
    <t>2302</t>
  </si>
  <si>
    <t>CordobaCZ Cerete</t>
  </si>
  <si>
    <t>2303</t>
  </si>
  <si>
    <t>CordobaCZ Planetarica</t>
  </si>
  <si>
    <t>2304</t>
  </si>
  <si>
    <t>CordobaCZ Tierralta</t>
  </si>
  <si>
    <t>2305</t>
  </si>
  <si>
    <t>CordobaCZ Montelibano</t>
  </si>
  <si>
    <t>2306</t>
  </si>
  <si>
    <t>CordobaCZ Lorica</t>
  </si>
  <si>
    <t>2307</t>
  </si>
  <si>
    <t>CordobaCZ Sahagun</t>
  </si>
  <si>
    <t>2308</t>
  </si>
  <si>
    <t>CordobaCZ San Andres de Sotavento</t>
  </si>
  <si>
    <t>2500</t>
  </si>
  <si>
    <t>CundinamarcaSede Regional</t>
  </si>
  <si>
    <t>2501</t>
  </si>
  <si>
    <t>CundinamarcaCZ Soacha</t>
  </si>
  <si>
    <t>2502</t>
  </si>
  <si>
    <t>CundinamarcaCZ Zipaquira</t>
  </si>
  <si>
    <t>2503</t>
  </si>
  <si>
    <t>CundinamarcaCZ Choconta</t>
  </si>
  <si>
    <t>2504</t>
  </si>
  <si>
    <t>CundinamarcaCZ Pacho</t>
  </si>
  <si>
    <t>2505</t>
  </si>
  <si>
    <t>CundinamarcaCZ Villeta</t>
  </si>
  <si>
    <t>2506</t>
  </si>
  <si>
    <t>CundinamarcaCZ Facatativa</t>
  </si>
  <si>
    <t>2507</t>
  </si>
  <si>
    <t>CundinamarcaCZ Fusagasuga</t>
  </si>
  <si>
    <t>2508</t>
  </si>
  <si>
    <t>CundinamarcaCZ Caqueza</t>
  </si>
  <si>
    <t>2509</t>
  </si>
  <si>
    <t>CundinamarcaCZ Gacheta</t>
  </si>
  <si>
    <t>2510</t>
  </si>
  <si>
    <t>CundinamarcaCZ Girardot</t>
  </si>
  <si>
    <t>2511</t>
  </si>
  <si>
    <t>CundinamarcaCZ La Mesa</t>
  </si>
  <si>
    <t>2512</t>
  </si>
  <si>
    <t>CundinamarcaCZ Ubate</t>
  </si>
  <si>
    <t>2513</t>
  </si>
  <si>
    <t>CundinamarcaCZ San Juan de Rioseco</t>
  </si>
  <si>
    <t>2700</t>
  </si>
  <si>
    <t>ChocoSede Regional</t>
  </si>
  <si>
    <t>2701</t>
  </si>
  <si>
    <t>ChocoCZ Quibdo</t>
  </si>
  <si>
    <t>2702</t>
  </si>
  <si>
    <t>ChocoCZ Istmina</t>
  </si>
  <si>
    <t>2703</t>
  </si>
  <si>
    <t>ChocoCZ Bahia Solano</t>
  </si>
  <si>
    <t>2704</t>
  </si>
  <si>
    <t>ChocoCZ Riosucio</t>
  </si>
  <si>
    <t>2705</t>
  </si>
  <si>
    <t>ChocoCZ Tado</t>
  </si>
  <si>
    <t>4100</t>
  </si>
  <si>
    <t>HuilaSede Regional</t>
  </si>
  <si>
    <t>4101</t>
  </si>
  <si>
    <t>HuilaCZ Neiva</t>
  </si>
  <si>
    <t>4102</t>
  </si>
  <si>
    <t>HuilaCZ Garzon</t>
  </si>
  <si>
    <t>4103</t>
  </si>
  <si>
    <t>HuilaCZ La Plata</t>
  </si>
  <si>
    <t>4104</t>
  </si>
  <si>
    <t>HuilaCZ Pitalito</t>
  </si>
  <si>
    <t>4105</t>
  </si>
  <si>
    <t>HuilaCZ La Gaitana</t>
  </si>
  <si>
    <t>4400</t>
  </si>
  <si>
    <t>La GuajiraSede Regional</t>
  </si>
  <si>
    <t>4401</t>
  </si>
  <si>
    <t>La GuajiraCZ Riohacha 1</t>
  </si>
  <si>
    <t>4402</t>
  </si>
  <si>
    <t>La GuajiraCZ Riohacha 2</t>
  </si>
  <si>
    <t>4403</t>
  </si>
  <si>
    <t>La GuajiraCZ Fonseca</t>
  </si>
  <si>
    <t>4404</t>
  </si>
  <si>
    <t>La GuajiraCZ Manaure</t>
  </si>
  <si>
    <t>4405</t>
  </si>
  <si>
    <t>La GuajiraCZ Maicao</t>
  </si>
  <si>
    <t>4700</t>
  </si>
  <si>
    <t>MagdalenaSede Regional</t>
  </si>
  <si>
    <t>4701</t>
  </si>
  <si>
    <t>MagdalenaCZ Santa Marta Sur</t>
  </si>
  <si>
    <t>4702</t>
  </si>
  <si>
    <t>MagdalenaCZ Santa Marta Norte</t>
  </si>
  <si>
    <t>4703</t>
  </si>
  <si>
    <t>MagdalenaCZ Del Rio</t>
  </si>
  <si>
    <t>4704</t>
  </si>
  <si>
    <t>MagdalenaCZ Cienaga</t>
  </si>
  <si>
    <t>4705</t>
  </si>
  <si>
    <t>MagdalenaCZ Fundación</t>
  </si>
  <si>
    <t>4706</t>
  </si>
  <si>
    <t>MagdalenaCZ Plato</t>
  </si>
  <si>
    <t>4707</t>
  </si>
  <si>
    <t>MagdalenaCZ El Banco</t>
  </si>
  <si>
    <t>4708</t>
  </si>
  <si>
    <t>MagdalenaCZ Santa Ana</t>
  </si>
  <si>
    <t>5000</t>
  </si>
  <si>
    <t>MetaSede Regional</t>
  </si>
  <si>
    <t>5001</t>
  </si>
  <si>
    <t>MetaCZ Villavicencio 1</t>
  </si>
  <si>
    <t>5002</t>
  </si>
  <si>
    <t>MetaCZ Villavicencio 2</t>
  </si>
  <si>
    <t>5003</t>
  </si>
  <si>
    <t>MetaCZ Granada</t>
  </si>
  <si>
    <t>5004</t>
  </si>
  <si>
    <t>MetaCZ Acacias</t>
  </si>
  <si>
    <t>5005</t>
  </si>
  <si>
    <t>MetaCZ Puerto Lopez</t>
  </si>
  <si>
    <t>5200</t>
  </si>
  <si>
    <t>NariñoSede Regional</t>
  </si>
  <si>
    <t>5201</t>
  </si>
  <si>
    <t>NariñoCZ Pasto 1</t>
  </si>
  <si>
    <t>5202</t>
  </si>
  <si>
    <t>NariñoCZ Pasto 2</t>
  </si>
  <si>
    <t>5203</t>
  </si>
  <si>
    <t>NariñoCZ Tumaco</t>
  </si>
  <si>
    <t>5204</t>
  </si>
  <si>
    <t>NariñoCZ Ipiales</t>
  </si>
  <si>
    <t>5205</t>
  </si>
  <si>
    <t>NariñoCZ Tuquerres</t>
  </si>
  <si>
    <t>5206</t>
  </si>
  <si>
    <t>NariñoCZ La Union</t>
  </si>
  <si>
    <t>5207</t>
  </si>
  <si>
    <t>NariñoCZ Barbacoas</t>
  </si>
  <si>
    <t>5208</t>
  </si>
  <si>
    <t>NariñoCZ Remolino</t>
  </si>
  <si>
    <t>5400</t>
  </si>
  <si>
    <t>Norte SantanderSede Regional</t>
  </si>
  <si>
    <t>5401</t>
  </si>
  <si>
    <t>Norte SantanderCZ Cucuta 1</t>
  </si>
  <si>
    <t>5402</t>
  </si>
  <si>
    <t>Norte SantanderCZ Cucuta 2</t>
  </si>
  <si>
    <t>5403</t>
  </si>
  <si>
    <t>Norte SantanderCZ Cucuta 3</t>
  </si>
  <si>
    <t>5404</t>
  </si>
  <si>
    <t>Norte SantanderCZ Ocaña</t>
  </si>
  <si>
    <t>5405</t>
  </si>
  <si>
    <t>Norte SantanderCZ Pamplona</t>
  </si>
  <si>
    <t>5406</t>
  </si>
  <si>
    <t>Norte SantanderCZ Tibu</t>
  </si>
  <si>
    <t>6300</t>
  </si>
  <si>
    <t>QuindioSede Regional</t>
  </si>
  <si>
    <t>6301</t>
  </si>
  <si>
    <t>QuindioCZ Armenia Sur</t>
  </si>
  <si>
    <t>6302</t>
  </si>
  <si>
    <t>QuindioCZ Armenia Norte</t>
  </si>
  <si>
    <t>6303</t>
  </si>
  <si>
    <t>QuindioCZ Calarca</t>
  </si>
  <si>
    <t>6600</t>
  </si>
  <si>
    <t>RisaraldaSede Regional</t>
  </si>
  <si>
    <t>6601</t>
  </si>
  <si>
    <t>RisaraldaCZ Pereira</t>
  </si>
  <si>
    <t>6602</t>
  </si>
  <si>
    <t>RisaraldaCZ La Virginia</t>
  </si>
  <si>
    <t>6603</t>
  </si>
  <si>
    <t>RisaraldaCZ Dos Quebradas</t>
  </si>
  <si>
    <t>6604</t>
  </si>
  <si>
    <t>RisaraldaCZ Belen de Umbria</t>
  </si>
  <si>
    <t>6605</t>
  </si>
  <si>
    <t>RisaraldaCZ Santa Rosa de Cabal</t>
  </si>
  <si>
    <t>6800</t>
  </si>
  <si>
    <t>SantanderSede Regional</t>
  </si>
  <si>
    <t>6801</t>
  </si>
  <si>
    <t>SantanderCZ Bucaramanga Norte</t>
  </si>
  <si>
    <t>6802</t>
  </si>
  <si>
    <t>SantanderCZ Bucaramanga Sur</t>
  </si>
  <si>
    <t>6803</t>
  </si>
  <si>
    <t>SantanderCZ Carlos Lleras Restrepo</t>
  </si>
  <si>
    <t>6804</t>
  </si>
  <si>
    <t>SantanderCZ Luis Carlos Galán Sarmiento</t>
  </si>
  <si>
    <t>6805</t>
  </si>
  <si>
    <t>SantanderCZ Yariquies</t>
  </si>
  <si>
    <t>6806</t>
  </si>
  <si>
    <t>SantanderCZ La Floresta</t>
  </si>
  <si>
    <t>6807</t>
  </si>
  <si>
    <t>SantanderCZ San Gil</t>
  </si>
  <si>
    <t>6808</t>
  </si>
  <si>
    <t>SantanderCZ Socorro</t>
  </si>
  <si>
    <t>6809</t>
  </si>
  <si>
    <t>SantanderCZ Velez</t>
  </si>
  <si>
    <t>6810</t>
  </si>
  <si>
    <t>SantanderCZ Malaga</t>
  </si>
  <si>
    <t>7000</t>
  </si>
  <si>
    <t>SucreSede Regional</t>
  </si>
  <si>
    <t>7001</t>
  </si>
  <si>
    <t>SucreCZ Boston</t>
  </si>
  <si>
    <t>7002</t>
  </si>
  <si>
    <t>SucreCZ Norte</t>
  </si>
  <si>
    <t>7003</t>
  </si>
  <si>
    <t>SucreCZ Sincelejo</t>
  </si>
  <si>
    <t>7004</t>
  </si>
  <si>
    <t>SucreCZ La Mojana</t>
  </si>
  <si>
    <t>7300</t>
  </si>
  <si>
    <t>TolimaSede Regional</t>
  </si>
  <si>
    <t>7301</t>
  </si>
  <si>
    <t>TolimaCZ Jordan</t>
  </si>
  <si>
    <t>7302</t>
  </si>
  <si>
    <t>TolimaCZ Galan</t>
  </si>
  <si>
    <t>7303</t>
  </si>
  <si>
    <t>TolimaCZ Ibague</t>
  </si>
  <si>
    <t>7304</t>
  </si>
  <si>
    <t>TolimaCZ Libano</t>
  </si>
  <si>
    <t>7305</t>
  </si>
  <si>
    <t>TolimaCZ Lerida</t>
  </si>
  <si>
    <t>7306</t>
  </si>
  <si>
    <t>TolimaCZ Honda</t>
  </si>
  <si>
    <t>7307</t>
  </si>
  <si>
    <t>TolimaCZ Espinal</t>
  </si>
  <si>
    <t>7308</t>
  </si>
  <si>
    <t>TolimaCZ Chaparral</t>
  </si>
  <si>
    <t>7309</t>
  </si>
  <si>
    <t>TolimaCZ Purificacion</t>
  </si>
  <si>
    <t>7312</t>
  </si>
  <si>
    <t>TolimaCZ Melgar</t>
  </si>
  <si>
    <t>7600</t>
  </si>
  <si>
    <t>ValleSede Regional</t>
  </si>
  <si>
    <t>7601</t>
  </si>
  <si>
    <t>ValleCZ Suroriental</t>
  </si>
  <si>
    <t>7602</t>
  </si>
  <si>
    <t>ValleCZ Nororiental</t>
  </si>
  <si>
    <t>7603</t>
  </si>
  <si>
    <t>ValleCZ Ladera</t>
  </si>
  <si>
    <t>7604</t>
  </si>
  <si>
    <t>ValleCZ Centro</t>
  </si>
  <si>
    <t>7605</t>
  </si>
  <si>
    <t>ValleCZ Sur</t>
  </si>
  <si>
    <t>7606</t>
  </si>
  <si>
    <t>ValleCZ Jamundi</t>
  </si>
  <si>
    <t>7607</t>
  </si>
  <si>
    <t>ValleCZ Yumbo</t>
  </si>
  <si>
    <t>7608</t>
  </si>
  <si>
    <t>ValleCZ Palmira</t>
  </si>
  <si>
    <t>7609</t>
  </si>
  <si>
    <t>ValleCZ Buga</t>
  </si>
  <si>
    <t>7610</t>
  </si>
  <si>
    <t>ValleCZ Tulua</t>
  </si>
  <si>
    <t>7611</t>
  </si>
  <si>
    <t>ValleCZ Sevilla</t>
  </si>
  <si>
    <t>7612</t>
  </si>
  <si>
    <t>ValleCZ Roldanillo</t>
  </si>
  <si>
    <t>7613</t>
  </si>
  <si>
    <t>ValleCZ Cartago</t>
  </si>
  <si>
    <t>7614</t>
  </si>
  <si>
    <t>ValleCZ Buenaventura</t>
  </si>
  <si>
    <t>8100</t>
  </si>
  <si>
    <t>AraucaSede Regional</t>
  </si>
  <si>
    <t>8101</t>
  </si>
  <si>
    <t>AraucaCZ Arauca</t>
  </si>
  <si>
    <t>8102</t>
  </si>
  <si>
    <t>AraucaCZ Saravena</t>
  </si>
  <si>
    <t>8103</t>
  </si>
  <si>
    <t>AraucaCZ Tame</t>
  </si>
  <si>
    <t>8500</t>
  </si>
  <si>
    <t>CasanareSede Regional</t>
  </si>
  <si>
    <t>8501</t>
  </si>
  <si>
    <t>CasanareCZ Yopal</t>
  </si>
  <si>
    <t>8502</t>
  </si>
  <si>
    <t>CasanareCZ Paz de Ariporo</t>
  </si>
  <si>
    <t>8503</t>
  </si>
  <si>
    <t>CasanareCZ Villanueva</t>
  </si>
  <si>
    <t>8600</t>
  </si>
  <si>
    <t>PutumayoSede Regional</t>
  </si>
  <si>
    <t>8601</t>
  </si>
  <si>
    <t>PutumayoCZ Mocoa</t>
  </si>
  <si>
    <t>8602</t>
  </si>
  <si>
    <t>PutumayoCZ Sibundoy</t>
  </si>
  <si>
    <t>8603</t>
  </si>
  <si>
    <t>PutumayoCZ Puerto Asis</t>
  </si>
  <si>
    <t>8604</t>
  </si>
  <si>
    <t>PutumayoCZ La Hormiga</t>
  </si>
  <si>
    <t>8800</t>
  </si>
  <si>
    <t>San AndresSede Regional</t>
  </si>
  <si>
    <t>8801</t>
  </si>
  <si>
    <t>San AndresCZ los Almendros</t>
  </si>
  <si>
    <t>9100</t>
  </si>
  <si>
    <t>AmazonasSede Regional</t>
  </si>
  <si>
    <t>9101</t>
  </si>
  <si>
    <t>AmazonasCZ</t>
  </si>
  <si>
    <t>9400</t>
  </si>
  <si>
    <t>GuainiaSede Regional</t>
  </si>
  <si>
    <t>9401</t>
  </si>
  <si>
    <t>GuainiaCZ</t>
  </si>
  <si>
    <t>9500</t>
  </si>
  <si>
    <t>GuaviareSede Regional</t>
  </si>
  <si>
    <t>9501</t>
  </si>
  <si>
    <t>GuaviareCZ</t>
  </si>
  <si>
    <t>9700</t>
  </si>
  <si>
    <t>VaupesSede Regional</t>
  </si>
  <si>
    <t>9701</t>
  </si>
  <si>
    <t>VaupesCZ</t>
  </si>
  <si>
    <t>9900</t>
  </si>
  <si>
    <t>VichadaSede Regional</t>
  </si>
  <si>
    <t>9901</t>
  </si>
  <si>
    <t>VichadaCZ</t>
  </si>
  <si>
    <t>Columna1</t>
  </si>
  <si>
    <t>CONTROL</t>
  </si>
  <si>
    <t>Raro</t>
  </si>
  <si>
    <t>Improbable</t>
  </si>
  <si>
    <t>Moderado</t>
  </si>
  <si>
    <t xml:space="preserve">Probable </t>
  </si>
  <si>
    <t>Casi certeza</t>
  </si>
  <si>
    <t xml:space="preserve">LIGERAMENTE DAÑINO
</t>
  </si>
  <si>
    <t xml:space="preserve">Menor </t>
  </si>
  <si>
    <t xml:space="preserve">Moderado </t>
  </si>
  <si>
    <t xml:space="preserve">DAÑINO
</t>
  </si>
  <si>
    <t>EXTREMADAMENTE DAÑINO</t>
  </si>
  <si>
    <t>IMPROBABLE</t>
  </si>
  <si>
    <t xml:space="preserve">MENOR </t>
  </si>
  <si>
    <t>MODERADO</t>
  </si>
  <si>
    <t xml:space="preserve">MODERADO </t>
  </si>
  <si>
    <t xml:space="preserve">PROBABLE </t>
  </si>
  <si>
    <t>LIGERAMENTE DAÑINO</t>
  </si>
  <si>
    <t>MENOR</t>
  </si>
  <si>
    <t>DAÑINO</t>
  </si>
  <si>
    <t>CONTROL_PROBABILIDAD</t>
  </si>
  <si>
    <t>CONTROL_IMPACTO</t>
  </si>
  <si>
    <t xml:space="preserve">ANEXOS </t>
  </si>
  <si>
    <t>A.5. POLÍTICA DE LA SEGURIDAD DE LA INFORMACIÓN.</t>
  </si>
  <si>
    <t>A.5.1. Orientación de la Dirección para la Gestión de la Seguridad de la Información.</t>
  </si>
  <si>
    <t>A.5.1.1. Políticas para la Seguridad de la Información.</t>
  </si>
  <si>
    <t xml:space="preserve">A.5.1.2. Revisión de las Políticas para seguridad de la información. </t>
  </si>
  <si>
    <t>A.6. ORGANIZACIÓN DE LA SEGURIDAD DE LA INFORMACIÓN.</t>
  </si>
  <si>
    <t>A.6.1. Organización Interna.</t>
  </si>
  <si>
    <t>A.6.1.1. Seguridad de la Información Roles y Responsabilidades.</t>
  </si>
  <si>
    <t>A.6.1.2. Separación de deberes.</t>
  </si>
  <si>
    <t>A.6.1.3. Contacto con las autoridades.</t>
  </si>
  <si>
    <t>A.6.1.4. Contacto con grupos de interés especial.</t>
  </si>
  <si>
    <t>A.6.1.5. Seguridad de la información en Gestión de Proyectos.</t>
  </si>
  <si>
    <t>A.6.2. Dispositivos Móviles y Teletrabajo.</t>
  </si>
  <si>
    <t>A.6.2.1. Política para dispositivos móviles.</t>
  </si>
  <si>
    <t xml:space="preserve">A.6.2.2. Teletrabajo. </t>
  </si>
  <si>
    <t>A.7. SEGURIDAD DE LOS RECURSOS HUMANOS.</t>
  </si>
  <si>
    <t xml:space="preserve">A.7.1. Antes de asumir el empleo.  </t>
  </si>
  <si>
    <t>A.7.1.1. Selección.</t>
  </si>
  <si>
    <t>A.7.1.2. Términos y condiciones del empleo.</t>
  </si>
  <si>
    <t>A.7.2. Durante la ejecución del empleo.</t>
  </si>
  <si>
    <t>A.7.2.1. Responsabilidades de la Dirección.</t>
  </si>
  <si>
    <t>A.7.2.2. Toma de conciencia, educación y formación de la Seguridad de la Información.</t>
  </si>
  <si>
    <t>A.7.2.3. Proceso disciplinario.</t>
  </si>
  <si>
    <t>A.7.3. Terminación y cambio de empleo.</t>
  </si>
  <si>
    <t xml:space="preserve">A.7.3.1. Terminación o cambio de responsabilidades de empleo. </t>
  </si>
  <si>
    <t>A.8. GESTIÓN DE ACTIVOS.</t>
  </si>
  <si>
    <t>A.8.1. Responsabilidad por los Activos.</t>
  </si>
  <si>
    <t>A.8.1.1. Inventario de Activos.</t>
  </si>
  <si>
    <t>A.8.1.2. Propiedad de los activos.</t>
  </si>
  <si>
    <t>A.8.1.3. Uso Aceptable de los Activos.</t>
  </si>
  <si>
    <t>A.8.1.4. Devolución de Activos.</t>
  </si>
  <si>
    <t>A.8.2. Clasificación de la Información.</t>
  </si>
  <si>
    <t>A.8.2.1. Clasificación de la Información.</t>
  </si>
  <si>
    <t>A.8.2.2. Etiquetado de la Información.</t>
  </si>
  <si>
    <t>A.8.2.3. Manejo de Activos.</t>
  </si>
  <si>
    <t>A.8.3. Manejo de medios de soporte.</t>
  </si>
  <si>
    <t>A.8.3.1. Gestión de medios de Soporte Removibles.</t>
  </si>
  <si>
    <t>A.8.3.2. Disposición de los medios de soporte.</t>
  </si>
  <si>
    <t xml:space="preserve">A.8.3.3. Transferencia de medios de soporte físicos. </t>
  </si>
  <si>
    <t>A.9. CONTROL DE ACCESO.</t>
  </si>
  <si>
    <t>A.9.1. Requisitos del Negocio para Control de Acceso.</t>
  </si>
  <si>
    <t>A.9.1.1. Política de Control de Acceso.</t>
  </si>
  <si>
    <t>A.9.1.2. Acceso a redes y a servicios en red.</t>
  </si>
  <si>
    <t xml:space="preserve">A.9.2. Gestión de Acceso de Usuarios.  </t>
  </si>
  <si>
    <t>A.9.2.1. Registro y cancelación del registro de usuarios.</t>
  </si>
  <si>
    <t>A.9.2.2. Suministro de acceso de usuarios.</t>
  </si>
  <si>
    <t>A.9.2.3. Gestión de derechos de acceso privilegiado.</t>
  </si>
  <si>
    <t>A.9.2.4. Gestión de información de autenticación secreta de usuarios.</t>
  </si>
  <si>
    <t>A.9.2.5. Revisión de los derechos de acceso de usuarios.</t>
  </si>
  <si>
    <t>A.9.2.6. Cancelación o ajuste de los derechos de acceso.</t>
  </si>
  <si>
    <t>A.9.3. Responsabilidades de los usuarios.</t>
  </si>
  <si>
    <t>A.9.3.1.Uso de información secreta.</t>
  </si>
  <si>
    <t>A.9.4. Control de Acceso a Sistemas y Aplicaciones.</t>
  </si>
  <si>
    <t>A.9.4.1. Restricción de acceso a información.</t>
  </si>
  <si>
    <t>A.9.4.2. Procedimiento de Conexión Segura.</t>
  </si>
  <si>
    <t>A.9.4.3. Sistema de Gestión de Contraseñas.</t>
  </si>
  <si>
    <t>A.9.4.4. Uso de programas utilitarios privilegiados.</t>
  </si>
  <si>
    <t xml:space="preserve">A.9.4.5. Control de Acceso a Códigos Fuente de Programas. </t>
  </si>
  <si>
    <t>A.10. CRIPTOGRAFÍA</t>
  </si>
  <si>
    <t>A.10.1. Controles Criptográficos.</t>
  </si>
  <si>
    <t>A.10.1.1. Política sobre el uso de controles Criptográficos.</t>
  </si>
  <si>
    <t>A.10.1.2. Gestión de Claves.</t>
  </si>
  <si>
    <t xml:space="preserve">A.11. SEGURIDAD FÍSICA Y DEL ENTORNO </t>
  </si>
  <si>
    <t xml:space="preserve">A.11.1. Áreas Seguras.  </t>
  </si>
  <si>
    <t>A.11.1.1. Perímetro de Seguridad Física.</t>
  </si>
  <si>
    <t>A.11.1.2. Controles Físicos de entrada.</t>
  </si>
  <si>
    <t>A.11.1.3. Seguridad de oficinas, salones e instalaciones.</t>
  </si>
  <si>
    <t>A.11.1.4. Protección contra amenazas externas y ambientales.</t>
  </si>
  <si>
    <t>A.11.1.5. Trabajo en áreas seguras.</t>
  </si>
  <si>
    <t>A.11.1.6. Áreas de despacho y carga.</t>
  </si>
  <si>
    <t>A.11.2. Equipos.</t>
  </si>
  <si>
    <t>A.11.2.1. Ubicación y protección de los equipos.</t>
  </si>
  <si>
    <t>A.11.2.2. Servicios Públicos de soporte.</t>
  </si>
  <si>
    <t>A.11.2.3. Seguridad del cableado.</t>
  </si>
  <si>
    <t>A.11.2.4. Mantenimiento de equipos.</t>
  </si>
  <si>
    <t xml:space="preserve">A.11.2.5. Retiro de Activos.  </t>
  </si>
  <si>
    <t>A.11.2.6. Seguridad de equipos y activos fuera del predio.</t>
  </si>
  <si>
    <t>A.11.2.7. Disposición segura o reutilización de equipos.</t>
  </si>
  <si>
    <t>A.11.2.8. Equipos sin supervisión de los usuarios.</t>
  </si>
  <si>
    <t xml:space="preserve">A.11.2.9. Política de escritorio limpio y pantalla limpia. </t>
  </si>
  <si>
    <t>A.12. SEGURIDAD DE LAS OPERACIONES.</t>
  </si>
  <si>
    <t>A.12.1. Procedimientos operacionales y responsabilidades.</t>
  </si>
  <si>
    <t>A.12.1.1. Procedimientos de operación documentadas.</t>
  </si>
  <si>
    <t>A.12.1.2. Gestión de Cambios.</t>
  </si>
  <si>
    <t>A.12.1.3. Gestión de Capacidad.</t>
  </si>
  <si>
    <t>A.12.1.4. Separación de los ambientes de desarrollo, ensayo y operación.</t>
  </si>
  <si>
    <t>A.12.2. Protección contra códigos maliciosos.</t>
  </si>
  <si>
    <t>A.12.2.1. Controles contra códigos maliciosos.</t>
  </si>
  <si>
    <t>A.12.3. Copias de Respaldo.</t>
  </si>
  <si>
    <t>A.12.3.1. Copias de respaldo de la información.</t>
  </si>
  <si>
    <t>A.12.4. Registro y Seguimiento.</t>
  </si>
  <si>
    <t>A.12.4.1. Registro de eventos.</t>
  </si>
  <si>
    <t>A.12.4.2. Protección de la información de registro.</t>
  </si>
  <si>
    <t>A.12.4.3. Registros del administrador y del operador.</t>
  </si>
  <si>
    <t>A.12.4.4. Sincronización de relojes.</t>
  </si>
  <si>
    <t>A.12.5. Control de Software Operacional.</t>
  </si>
  <si>
    <t>A.12.5.1. Instalación de software en sistemas operativos.</t>
  </si>
  <si>
    <t>A.12.6. Gestión de vulnerabilidad técnica.</t>
  </si>
  <si>
    <t>A.12.6.1. Gestión de las vulnerabilidades técnicas.</t>
  </si>
  <si>
    <t>A.12.6.2. Restricciones sobre la instalación de Software.</t>
  </si>
  <si>
    <t>A.12.7. Consideraciones sobre auditorías de sistemas de información.</t>
  </si>
  <si>
    <t>A.12.7.1. Controles sobre auditorías de Sistemas de Información.</t>
  </si>
  <si>
    <t>A.13. SEGURIDAD DE LAS COMUNICACIONES.</t>
  </si>
  <si>
    <t>A.13.1.1. Controles de redes.</t>
  </si>
  <si>
    <t xml:space="preserve">A.13.1. Gestión de Seguridad de Redes.  </t>
  </si>
  <si>
    <t>A.13.1.2. Seguridad de los servicios de red.</t>
  </si>
  <si>
    <t>A.13.1.3. Separación en las redes.</t>
  </si>
  <si>
    <t>A.13.2. Transferencia de información.</t>
  </si>
  <si>
    <t>A.13.2.1. Políticas y procedimientos de transferencia de información.</t>
  </si>
  <si>
    <t>A.13.2.2. Acuerdos sobre transferencia de información.</t>
  </si>
  <si>
    <t>A.13.2.3. Mensajes electrónicos.</t>
  </si>
  <si>
    <t>A.13.2.4. Acuerdos de confidencialidad o de no divulgación.</t>
  </si>
  <si>
    <t>A.14. Adquisición, desarrollo y mantenimiento de sistemas.</t>
  </si>
  <si>
    <t>A.14.1. Requisitos de seguridad de los sistemas de información.</t>
  </si>
  <si>
    <t>A.14.1.2. Seguridad de servicios de las aplicaciones en redes públicas.</t>
  </si>
  <si>
    <t>A.14.1.3. Protección de transacciones de servicios de aplicaciones.</t>
  </si>
  <si>
    <t>A.14.2. Seguridad en los procesos de desarrollo y de soporte.</t>
  </si>
  <si>
    <t>A.14.2.1. Política de desarrollo seguro.</t>
  </si>
  <si>
    <t>A.14.2.2. Procedimiento de control de cambios en sistemas.</t>
  </si>
  <si>
    <t>A.14.2.3. Revisión técnica de aplicaciones después de cambios en la plataforma de operaciones. A.14.2.4. Restricciones sobre los cambios de paquetes de software.</t>
  </si>
  <si>
    <t xml:space="preserve">A.14.2.5. Principios de construcción de sistemas de seguros. </t>
  </si>
  <si>
    <t>A.14.2.6. Ambiente de desarrollo seguro.</t>
  </si>
  <si>
    <t>A.14.2.7. Desarrollo contratado externamente.</t>
  </si>
  <si>
    <t>A.14.2.8. Pruebas de seguridad de sistemas.</t>
  </si>
  <si>
    <t>A.14.2.9. Pruebas de aceptación de sistemas.</t>
  </si>
  <si>
    <t>A.14.3. Datos de ensayo.</t>
  </si>
  <si>
    <t>A.14.3.1. Protección de datos de ensayo.</t>
  </si>
  <si>
    <t xml:space="preserve">A.15. RELACIONES CON LOS PROVEEDORES. </t>
  </si>
  <si>
    <t>A.15.1. Seguridad de la información en las relaciones con los proveedores.</t>
  </si>
  <si>
    <t>A.15.1.1. Política de seguridad de la información para las relaciones con proveedores.</t>
  </si>
  <si>
    <t>A.15.1.2. Tratamiento de la seguridad dentro de los acuerdos con proveedores.</t>
  </si>
  <si>
    <t>A.15.1.3. Cadena de suministro de tecnología de información y comunicación.</t>
  </si>
  <si>
    <t>A.15.2. Gestión de la prestación de servicios de proveedores.</t>
  </si>
  <si>
    <t>A.15.2.1. Seguimiento y revisión de los servicios de los proveedores.</t>
  </si>
  <si>
    <t xml:space="preserve">A.15.2.2. Gestión de cambios a los servicios de los proveedores. </t>
  </si>
  <si>
    <t>A.16. GESTIÓN DE INCIDENTES DE SEGURIDAD DE LA INFORMACIÓN.</t>
  </si>
  <si>
    <t>A.16.1. Gestión de incidentes y mejoras en la seguridad de la información.</t>
  </si>
  <si>
    <t>A.16.1.1. Responsabilidades y procedimientos.</t>
  </si>
  <si>
    <t>A.16.1.2. Informe de eventos de seguridad de la información.</t>
  </si>
  <si>
    <t>A.16.1.3. Informe de debilidades de seguridad de la información.</t>
  </si>
  <si>
    <t>A.16.1.4. Evaluación de eventos de seguridad de la información y decisiones sobre ellos.</t>
  </si>
  <si>
    <t>A.16.1.5. Respuesta a incidentes de seguridad de la información.</t>
  </si>
  <si>
    <t>A.16.1.6. Aprendizaje obtenido de los incidentes de seguridad de la información.</t>
  </si>
  <si>
    <t xml:space="preserve">A.16.1.7. Recolección de evidencia. </t>
  </si>
  <si>
    <t xml:space="preserve">A.17. ASPECTOS DE SEGURIDAD DE LA INFORMACIÓN DE LA GESTIÓN DE LA CONTINUIDAD DE NEGOCIO. </t>
  </si>
  <si>
    <t>A.17.1. Continuidad de seguridad de la información</t>
  </si>
  <si>
    <t>A.17.1.1. Planificación de la continuidad de la seguridad de la información.</t>
  </si>
  <si>
    <t>A.17.1.2. Implementación de la continuidad de la seguridad de la información.</t>
  </si>
  <si>
    <t>A.17.1.3. Verificación, revisión y evaluación de la continuidad de la seguridad de la información. A.17.2. Redundancia</t>
  </si>
  <si>
    <t xml:space="preserve">A.17.2.1. Disponibilidad de instalaciones de procesamiento de información. </t>
  </si>
  <si>
    <t>A.18. CUMPLIMIENTO.</t>
  </si>
  <si>
    <t>A.18.1. Cumplimiento de requisitos legales y contractuales.</t>
  </si>
  <si>
    <t>A.18.1.1. Identificación de los requisitos de legislación y contractuales aplicables.</t>
  </si>
  <si>
    <t>A.18.1.2. Derechos de Propiedad Intelectual.</t>
  </si>
  <si>
    <t>A.18.1.3. Protección de registros.</t>
  </si>
  <si>
    <t>A.18.1.4. Privacidad y protección de la información identificable personalmente.</t>
  </si>
  <si>
    <t>A.18.1.5. Reglamentación de Controles Criptográficos.</t>
  </si>
  <si>
    <t>A.18.2. Revisiones de seguridad de la información</t>
  </si>
  <si>
    <t>A.18.2.1. Revisión independiente de la seguridad de la información.</t>
  </si>
  <si>
    <t>A.18.2.2. Cumplimiento con las políticas y normas de seguridad.</t>
  </si>
  <si>
    <t>A.18.2.3. Revisión del Cumplimiento Técnico.</t>
  </si>
  <si>
    <t>Interrupción de la Operación o del Servicio</t>
  </si>
  <si>
    <t xml:space="preserve">Lesiones o Fallecimientos </t>
  </si>
  <si>
    <t>FECHA
 IDENTIFICACIÓN:</t>
  </si>
  <si>
    <t>Pérdida de Credibilidad</t>
  </si>
  <si>
    <t>Pérdidas Financieras</t>
  </si>
  <si>
    <t>EJE</t>
  </si>
  <si>
    <t>Eje de Calidad</t>
  </si>
  <si>
    <t>CAUSA</t>
  </si>
  <si>
    <t>RIESGO</t>
  </si>
  <si>
    <t>DESCRIPCION DEL RIESGO</t>
  </si>
  <si>
    <t>INSTITUTO COLOMBIANO DE BIENESTAR FAMILIAR HOJA DILIGENCIAMIENTO MATRIZ DE RIESGO - EJE CALIDAD</t>
  </si>
  <si>
    <t>NIVEL RIESGO</t>
  </si>
  <si>
    <t>RIESGO INHERENTE</t>
  </si>
  <si>
    <t>DESCRIPCION DE CONTROLES EXISTENTES</t>
  </si>
  <si>
    <t>ZONA_RIESGOS</t>
  </si>
  <si>
    <t>ACCIONES</t>
  </si>
  <si>
    <t>FECHA TERMINACION</t>
  </si>
  <si>
    <t>FECHA INICIO</t>
  </si>
  <si>
    <t>FECHA VALORACIÓN ANTERIOR</t>
  </si>
  <si>
    <t>FECHA VALORACIÓN ACTUAL</t>
  </si>
  <si>
    <t>CONTEXTO INTERNO</t>
  </si>
  <si>
    <t>CONTEXTO EXTERNO</t>
  </si>
  <si>
    <t>Inobservancia de los derechos niños, niñas y adolescentes</t>
  </si>
  <si>
    <t xml:space="preserve">Vulneracion de derechos de los niños, niñas y adolescentes </t>
  </si>
  <si>
    <t xml:space="preserve">Amenaza de los derechos de los niños, niñas y adolescentes </t>
  </si>
  <si>
    <t xml:space="preserve">Vulneración de los derechos de las familias </t>
  </si>
  <si>
    <t xml:space="preserve">Peculado </t>
  </si>
  <si>
    <t xml:space="preserve">Perdida de Credibilidad </t>
  </si>
  <si>
    <t xml:space="preserve">Inoportunidad en prestación del servicio </t>
  </si>
  <si>
    <t xml:space="preserve">Peculado por Apropiación </t>
  </si>
  <si>
    <t xml:space="preserve">Sanciones legales </t>
  </si>
  <si>
    <t xml:space="preserve">Sanciones fiscales  </t>
  </si>
  <si>
    <t xml:space="preserve">Fallos manipulados </t>
  </si>
  <si>
    <t xml:space="preserve">Incumplimiento de fallos judiciales </t>
  </si>
  <si>
    <t xml:space="preserve">No prestación del servicio </t>
  </si>
  <si>
    <t xml:space="preserve">Incumplimientos legales </t>
  </si>
  <si>
    <t xml:space="preserve">Motines, asonadas y evasiones </t>
  </si>
  <si>
    <t xml:space="preserve">Afectación del Clima laboral </t>
  </si>
  <si>
    <t>CODIGO</t>
  </si>
  <si>
    <t xml:space="preserve">Control básico </t>
  </si>
  <si>
    <t>El control existe , no es efectivo</t>
  </si>
  <si>
    <t>El control existen, son efectivos pero no están documentados</t>
  </si>
  <si>
    <t>DISMINUYE PROBABILIDAD</t>
  </si>
  <si>
    <t>DISMINUYE IMPACTO</t>
  </si>
  <si>
    <t>SOLIDEZ DE LOS CONTROLES</t>
  </si>
  <si>
    <t>DESCRIPCION DEL CONTROL</t>
  </si>
  <si>
    <t>¿EL CONJUNTO DE CONTROLES DISMINUYE LA PROBABILIDAD?</t>
  </si>
  <si>
    <t>¿EL CONJUNTO DE CONTROLES DISMINUYE EL IMPACTO?</t>
  </si>
  <si>
    <t>RIESGO RESIDUAL</t>
  </si>
  <si>
    <t>NUEVOS CONTROLES POR IMPLEMENTAR</t>
  </si>
  <si>
    <t xml:space="preserve">Adquisición de bienes y servicios </t>
  </si>
  <si>
    <t>Proveer los bienes y servicios que requiere la Entidad para el cumplimiento de su misión institucional, con criterios de calidad, eficiencia, oportunidad y bajo con parámetros legales.</t>
  </si>
  <si>
    <t xml:space="preserve">Comunicación estratégica </t>
  </si>
  <si>
    <t xml:space="preserve">Coordinación y articulación del SNBF y agentes  </t>
  </si>
  <si>
    <t>Articular y fortalecer  los agentes SNBF y promover alianzas para la atención y protección integral de NNA y familias.</t>
  </si>
  <si>
    <t xml:space="preserve">Direccionamiento Estratégico </t>
  </si>
  <si>
    <t>Orientar a la entidad  en la  definición, formulación y evaluación de políticas, planes, programas, lineamientos,  y proyectos para lograr el cumplimiento de la misión institucional y responsabilidades asignadas al Instituto.</t>
  </si>
  <si>
    <t>Evaluación y monitoreo  de la gestión</t>
  </si>
  <si>
    <t>Contribuir a la toma de decisiones y la mejora continua de la Entidad a partir del seguimiento, control y evaluación de  gestión institucional.</t>
  </si>
  <si>
    <t>Gestión de la tecnología e información</t>
  </si>
  <si>
    <t xml:space="preserve">Gestión de talento humano </t>
  </si>
  <si>
    <t xml:space="preserve">Gestión financiera </t>
  </si>
  <si>
    <t>Liderar el manejo eficiente de los recursos financieros, el seguimiento y control del recaudo, presupuesto, tesorería y contabilidad.</t>
  </si>
  <si>
    <t xml:space="preserve">Gestión jurídica </t>
  </si>
  <si>
    <t>Asesorar  jurídicamente los asuntos de carácter administrativo,  misional, realizar el cobro coactivo y ejercer la defensa judicial, administrativa y extrajudicial del ICBF, para garantizar el efectivo cumplimiento de los objetivos de la entidad.</t>
  </si>
  <si>
    <t>Inspección vigilancia y control.</t>
  </si>
  <si>
    <t xml:space="preserve">Mejora e Innovación </t>
  </si>
  <si>
    <t>Incrementar la eficacia, eficiencia y efectividad de la gestión y la excelencia en la prestación de los servicios del ICBF con un enfoque de gestión por procesos y orientado al resultado de  los objetivos institucionales.</t>
  </si>
  <si>
    <t xml:space="preserve">Promoción y prevención </t>
  </si>
  <si>
    <t>Liderar el diseño y desarrollo de las estrategias, programas y modalidades dirigidas a niños, niñas, adolescentes, familias y comunidades para la  promoción de derechos y la prevención de vulneraciones en el marco de un enfoque integral.</t>
  </si>
  <si>
    <t xml:space="preserve">Protección </t>
  </si>
  <si>
    <t>Liderar el diseño y desarrollo de  estrategias, programas y modalidades para asegurar actuaciones  oportunas  y con calidad, que restablezcan los derechos de los niños, las niñas  y los adolescentes en situación de inobservancia, amenaza o vulneración.</t>
  </si>
  <si>
    <t>Relación con el ciudadano</t>
  </si>
  <si>
    <t xml:space="preserve">Servicios administrativos </t>
  </si>
  <si>
    <t>NO APLICA</t>
  </si>
  <si>
    <t>ID_PROCESO</t>
  </si>
  <si>
    <t>AB</t>
  </si>
  <si>
    <t>CE</t>
  </si>
  <si>
    <t>CA</t>
  </si>
  <si>
    <t>DE</t>
  </si>
  <si>
    <t>EM</t>
  </si>
  <si>
    <t>GT</t>
  </si>
  <si>
    <t>TH</t>
  </si>
  <si>
    <t>GF</t>
  </si>
  <si>
    <t>GJ</t>
  </si>
  <si>
    <t>IV</t>
  </si>
  <si>
    <t>MI</t>
  </si>
  <si>
    <t>PP</t>
  </si>
  <si>
    <t>PR</t>
  </si>
  <si>
    <t>RC</t>
  </si>
  <si>
    <t>SA</t>
  </si>
  <si>
    <t>LISTADO DE CONSECUENCIAS</t>
  </si>
  <si>
    <t>Carencia de perfiles para el cargo</t>
  </si>
  <si>
    <t>TALENTO HUMANO</t>
  </si>
  <si>
    <t>Inadecuados perfiles para el cargo</t>
  </si>
  <si>
    <t>Carencia de las competencias requeridas para desarrollar la actividad</t>
  </si>
  <si>
    <t>Desconocimiento del proceso. actividad o procedimiento</t>
  </si>
  <si>
    <t>Falta de actividades de capacitación</t>
  </si>
  <si>
    <t>Inadecuadas actividades de capacitación</t>
  </si>
  <si>
    <t>Falta de actividades de sensibilización</t>
  </si>
  <si>
    <t>Inadecuadas actividades de sensibilización</t>
  </si>
  <si>
    <t>Falta de inducción y/o entrenamiento</t>
  </si>
  <si>
    <t>Inadecuada inducción y/o entrenamiento</t>
  </si>
  <si>
    <t>Falta de experiencia y agilidad en el trabajo</t>
  </si>
  <si>
    <t>Negligencia y/o descuido</t>
  </si>
  <si>
    <t>Intereses personales</t>
  </si>
  <si>
    <t>Intereses políticos</t>
  </si>
  <si>
    <t>Incumplimiento en el cubrimiento de vacantes</t>
  </si>
  <si>
    <t>Falta de oportunidad en el cubrimiento de vacantes</t>
  </si>
  <si>
    <t>Falta de personal para gestionar el proceso</t>
  </si>
  <si>
    <t>Falta de objetividad e independencia en el trabajo</t>
  </si>
  <si>
    <t>Deficiencias en el proceso de selección</t>
  </si>
  <si>
    <t>Exceso de confianza</t>
  </si>
  <si>
    <t>Falta de apoyo a nivel directivo</t>
  </si>
  <si>
    <t>Falta de compromiso</t>
  </si>
  <si>
    <t>Falta de prevención y cuidado</t>
  </si>
  <si>
    <t>Falta de claridad en la asignación de roles y responsabilidades</t>
  </si>
  <si>
    <t>Fallas en el proceso de selección</t>
  </si>
  <si>
    <t>Inexistencia de evaluación del desempeños</t>
  </si>
  <si>
    <t>Deficiencias en la comunicación de la alta dirección con los colaboradores[1]</t>
  </si>
  <si>
    <t>Carencia de participación de los colaboradores en los procesos. procedimientos o actividades</t>
  </si>
  <si>
    <t>Falta de planeación</t>
  </si>
  <si>
    <t>Inadecuada distribución de cargas laborales</t>
  </si>
  <si>
    <t>Inadecuada distribución de cargos</t>
  </si>
  <si>
    <t>Falta de definición oficial de funciones asignadas a los cargos</t>
  </si>
  <si>
    <t>Inadecuada definición de funciones asignadas a los cargos</t>
  </si>
  <si>
    <t>Falta de coordinación entre la estructura organizacional y el modelo de operación</t>
  </si>
  <si>
    <t>Desactualización de la estructura organizacional</t>
  </si>
  <si>
    <t>Concentración de funciones</t>
  </si>
  <si>
    <t>Carencia de lineamientos de acción general (políticas y directrices institucionales)</t>
  </si>
  <si>
    <t>Falta claridad en los lineamientos directivos</t>
  </si>
  <si>
    <t>Inadecuados lineamientos (políticas y directrices institucionales)</t>
  </si>
  <si>
    <t>Desconocimiento del nivel directivo del negocio y los requerimientos del mismo</t>
  </si>
  <si>
    <t>Desconocimiento del nivel directivo del contexto externo de la organización</t>
  </si>
  <si>
    <t>Resistencia al cambio o baja tolerancia a tomar riesgos</t>
  </si>
  <si>
    <t>Carencia de una metodología, herramientas y/o medios para desarrollar el proceso</t>
  </si>
  <si>
    <t>Desconocimiento de las metodologías, herramientas y/o medios aplicados</t>
  </si>
  <si>
    <t>Falta de capacitación en las nuevas metodologías, herramientas y/o medios</t>
  </si>
  <si>
    <t>Inadecuada selección de metodologías, herramientas y/o medios de trabajo</t>
  </si>
  <si>
    <t>Falta de estandarización del proceso</t>
  </si>
  <si>
    <t>Falta de comunicación de los procedimientos</t>
  </si>
  <si>
    <t>Deficiencias en el diseño del proceso</t>
  </si>
  <si>
    <t>Desactualización de los procesos</t>
  </si>
  <si>
    <t>Falta de coordinación entre los procesos</t>
  </si>
  <si>
    <t>Falta de coordinación entre quienes desarrollan el proceso</t>
  </si>
  <si>
    <t>Carencia de políticas para el proceso</t>
  </si>
  <si>
    <t>Desconocimiento de las políticas del proceso</t>
  </si>
  <si>
    <t>Desconocimiento de las necesidades y requerimientos básicos de los clientes</t>
  </si>
  <si>
    <t>Falta de planeación de las actividades o tareas</t>
  </si>
  <si>
    <t>Inadecuada planeación de las actividades o tareas</t>
  </si>
  <si>
    <t>Inadecuada organización de prioridades</t>
  </si>
  <si>
    <t>Concurrencia de actividades simultáneas</t>
  </si>
  <si>
    <t>Desconocimiento de los factores internos, condiciones y necesidades de la empresa</t>
  </si>
  <si>
    <t>Fallas en los controles de calidad</t>
  </si>
  <si>
    <t>Fallas en las medidas de seguridad</t>
  </si>
  <si>
    <t>Incumplimiento de controles diseñados</t>
  </si>
  <si>
    <t>Inadecuada selección de contratistas y proveedores</t>
  </si>
  <si>
    <t>PROVEEDORES Y CONTRATISTAS</t>
  </si>
  <si>
    <t>Dependencia de un proveedor</t>
  </si>
  <si>
    <t>Carencia de parámetros adecuados en la celebración de convenios</t>
  </si>
  <si>
    <t>Inadecuada gestión de los contratos</t>
  </si>
  <si>
    <t>Carencia de interventoría de los servicios o productos recibidos</t>
  </si>
  <si>
    <t>Ausencia de mecanismos que garanticen el cumplimiento de los compromisos adquiridos por parte de los proveedores</t>
  </si>
  <si>
    <t>Carencia de recursos humanos</t>
  </si>
  <si>
    <t xml:space="preserve">RECURSOS </t>
  </si>
  <si>
    <t>Carencia de recursos tecnológicos</t>
  </si>
  <si>
    <t>Carencia de recursos económicos</t>
  </si>
  <si>
    <t>Carencia de recursos logísticos</t>
  </si>
  <si>
    <t>Carencia de materiales</t>
  </si>
  <si>
    <t>Inadecuada asignación de recursos humanos</t>
  </si>
  <si>
    <t xml:space="preserve">Inadecuada asignación de recursos tecnológicos </t>
  </si>
  <si>
    <t>Inadecuada asignación de recursos económicos</t>
  </si>
  <si>
    <t>Inadecuada asignación de recursos logísticos</t>
  </si>
  <si>
    <t>Inadecuada asignación de materiales</t>
  </si>
  <si>
    <t>Falta de planeación en la solicitud de recursos humanos</t>
  </si>
  <si>
    <t>Falta de planeación en la solicitud de recursos tecnológicos</t>
  </si>
  <si>
    <t>Falta de planeación en la solicitud de recursos económicos</t>
  </si>
  <si>
    <t>Falta de planeación en la solicitud de recursos logísticos</t>
  </si>
  <si>
    <t>Falta de planeación en la solicitud de materiales</t>
  </si>
  <si>
    <t>Disminución de la disponibilidad presupuestal</t>
  </si>
  <si>
    <t>Falta de aprovechamiento de los recursos disponibles</t>
  </si>
  <si>
    <t>Mal uso de les recursos</t>
  </si>
  <si>
    <t>Falta de confiabilidad en la información</t>
  </si>
  <si>
    <t>INFORMACIÓN</t>
  </si>
  <si>
    <t>Falta de claridad en la información</t>
  </si>
  <si>
    <t>Falta de precisión en la información</t>
  </si>
  <si>
    <t>Falta de oportunidad en la entrega de la información</t>
  </si>
  <si>
    <t>Desconocimiento de las responsabilidades en el manejo de información</t>
  </si>
  <si>
    <t>Desactualización de la información</t>
  </si>
  <si>
    <t>Fallas en el canal de distribución de la información</t>
  </si>
  <si>
    <t>Deficiencias en el diseño de seguridad</t>
  </si>
  <si>
    <t>CONTROL, MEDICIÓN Y SEGUIMIENTO</t>
  </si>
  <si>
    <t>No aplicación de las medidas de seguridad establecidas</t>
  </si>
  <si>
    <t>Carencia de parámetros de medición</t>
  </si>
  <si>
    <t>Falta de claridad y efectividad en los parámetros de medición</t>
  </si>
  <si>
    <t>Falta de análisis de los resultados de las mediciones</t>
  </si>
  <si>
    <t>Carencia de actividades de revisión y verificación por parte de una persona independiente</t>
  </si>
  <si>
    <t>Manipulación de pruebas y/o resultados</t>
  </si>
  <si>
    <t>Falta de supervisión</t>
  </si>
  <si>
    <t>Fallas en las actividades de revisión</t>
  </si>
  <si>
    <t>Desconocimiento de la normatividad legal vigente</t>
  </si>
  <si>
    <t>NORMATIVIDAD</t>
  </si>
  <si>
    <t>Inadecuada interpretación de la normatividad legal vigente</t>
  </si>
  <si>
    <t>Desactualización de la normatividad legal vigente</t>
  </si>
  <si>
    <t>Incumplimiento de la normatividad legal vigente</t>
  </si>
  <si>
    <t>Dificultad para adaptarse a la normatividad legal vigente</t>
  </si>
  <si>
    <t>Falta o inadecuada asesoría jurídica</t>
  </si>
  <si>
    <t>Incumplimiento de los derechos de propiedad intelectual y licenciamiento</t>
  </si>
  <si>
    <t>Obsolescencia tecnológica</t>
  </si>
  <si>
    <t>TECNOLOGÍA</t>
  </si>
  <si>
    <t>Desactualización tecnológica</t>
  </si>
  <si>
    <t>Dificultad para responder a los avances tecnológicos acelerados</t>
  </si>
  <si>
    <t>Inadecuado soporte tecnológico</t>
  </si>
  <si>
    <t>Inadecuada plataforma tecnológica</t>
  </si>
  <si>
    <t>Fallas en la plataforma tecnológica</t>
  </si>
  <si>
    <t>Carencia de mantenimiento preventivo</t>
  </si>
  <si>
    <t>Fallas en el mantenimiento preventivo</t>
  </si>
  <si>
    <t>Inundaciones naturales</t>
  </si>
  <si>
    <t>EVENTOS NATURALES</t>
  </si>
  <si>
    <t>Incendio forestales</t>
  </si>
  <si>
    <t>Terremotos</t>
  </si>
  <si>
    <t>Tornados</t>
  </si>
  <si>
    <t>Avalanchas</t>
  </si>
  <si>
    <t>Granizo</t>
  </si>
  <si>
    <t>Sequia</t>
  </si>
  <si>
    <t>Huracanes</t>
  </si>
  <si>
    <t>Ventisca</t>
  </si>
  <si>
    <t>tormenta eléctrica</t>
  </si>
  <si>
    <t>ola de calor</t>
  </si>
  <si>
    <t>Erupción volcánica</t>
  </si>
  <si>
    <t>Tsunami</t>
  </si>
  <si>
    <t xml:space="preserve">enfermedades (Pandemias y Epidemias) </t>
  </si>
  <si>
    <t>Daño UPS</t>
  </si>
  <si>
    <t>INFRAESTRUCTURA DE APOYO</t>
  </si>
  <si>
    <t>Daño Planta Eléctrica</t>
  </si>
  <si>
    <t>Daño Tuberías</t>
  </si>
  <si>
    <t>Daño Infraestructura física</t>
  </si>
  <si>
    <t>Goteras</t>
  </si>
  <si>
    <t xml:space="preserve">Humedad no controlada </t>
  </si>
  <si>
    <t>LISTADO DE CAUSAS</t>
  </si>
  <si>
    <t>FRECUENCIA</t>
  </si>
  <si>
    <t>ID RIESGO</t>
  </si>
  <si>
    <t>¿El control tiene Asignado Responsable?</t>
  </si>
  <si>
    <t>Frecuencia</t>
  </si>
  <si>
    <t>No Establecida</t>
  </si>
  <si>
    <t>Documentado</t>
  </si>
  <si>
    <t>SELECCION</t>
  </si>
  <si>
    <t>CALIFICACION</t>
  </si>
  <si>
    <t>VALOR EVALUACION DISENO</t>
  </si>
  <si>
    <t>DISENO DEL CONTROL</t>
  </si>
  <si>
    <t>EJECUCION DEL CONTROL</t>
  </si>
  <si>
    <t>Ejecución</t>
  </si>
  <si>
    <t>EFECTIVIDAD DEL CONTROL</t>
  </si>
  <si>
    <t>Efectividad</t>
  </si>
  <si>
    <t>FUERTE</t>
  </si>
  <si>
    <t>DÉBIL</t>
  </si>
  <si>
    <t>RESULTADO EVALUACION DE LA EJECUCION</t>
  </si>
  <si>
    <t>Criterios de Calificación</t>
  </si>
  <si>
    <t>Calificación</t>
  </si>
  <si>
    <t>CALIFICACION DEL CONJUNTO DE CONTROLES</t>
  </si>
  <si>
    <t>DISM. IMPACTO</t>
  </si>
  <si>
    <t>DISM. PROB</t>
  </si>
  <si>
    <t>ID NIVEL RIESGO</t>
  </si>
  <si>
    <t>5. MAPAS DE RIESGO</t>
  </si>
  <si>
    <t>INSIGNIFICANTE</t>
  </si>
  <si>
    <t>MAYOR</t>
  </si>
  <si>
    <t>CATASTROFICO</t>
  </si>
  <si>
    <t>RESPONSABLE DEL CONTROL (CARGO)</t>
  </si>
  <si>
    <t>Cuando se requiera</t>
  </si>
  <si>
    <t>Varias veces al día</t>
  </si>
  <si>
    <t>Diaria</t>
  </si>
  <si>
    <t>Semanal</t>
  </si>
  <si>
    <t>Mensual</t>
  </si>
  <si>
    <t>Semestral</t>
  </si>
  <si>
    <t>Anual</t>
  </si>
  <si>
    <t>Establecida</t>
  </si>
  <si>
    <t>DESCRIPCION SOLIDEZ DE LOS CONTROLES</t>
  </si>
  <si>
    <t>El conjunto de controles mitiga el riesgo asociado y no requieren de acciones adicionales para su tratamiento.</t>
  </si>
  <si>
    <t>El conjunto de controles mitiga parcialmente el riesgo asociado. Para su tratamiento se requiere tomar acciones adicionales, las cuales serán incluidas en el Plan de tratamiento de riesgos.</t>
  </si>
  <si>
    <t>% DE CUMPLIMIENTO DE LA EJECUCION DEL CONTROL</t>
  </si>
  <si>
    <t>Desactualización o Inestabilidad del sistema integrado de gestión - SIGE</t>
  </si>
  <si>
    <t>Entidad  no competitiva</t>
  </si>
  <si>
    <t>Fallas sistemicas en la prestación del servicio</t>
  </si>
  <si>
    <t xml:space="preserve">Incumplimiento de metas estrategicas  </t>
  </si>
  <si>
    <t>Incumplimiento de requisitos internos de mejoramiento.</t>
  </si>
  <si>
    <t xml:space="preserve">Información inexacta </t>
  </si>
  <si>
    <t>Innovación nula.</t>
  </si>
  <si>
    <t>inoportunidad en la gestion de los procesos</t>
  </si>
  <si>
    <t>No cumplimiento de la estrategia institucional</t>
  </si>
  <si>
    <t>Organización no orientada a procesos ni focalizada al cliente.</t>
  </si>
  <si>
    <t>Pérdida de apropiación de los conceptos y herramientas del SIGE</t>
  </si>
  <si>
    <t xml:space="preserve">Perdida de compentencia para la liquidación de contratos </t>
  </si>
  <si>
    <t xml:space="preserve">Perdida de Imagen  y reputación </t>
  </si>
  <si>
    <t>Perdida de información</t>
  </si>
  <si>
    <t xml:space="preserve">Perdida de la Certificación en Normas voluntarias </t>
  </si>
  <si>
    <t xml:space="preserve">Perdida del conocimiento Institucional </t>
  </si>
  <si>
    <t>Servicio no conforme</t>
  </si>
  <si>
    <t>Sobrecostos</t>
  </si>
  <si>
    <t>Violación al debido proceso</t>
  </si>
  <si>
    <t>VERIFICACION RIESGO DE CORRUPCION</t>
  </si>
  <si>
    <t>Eje de Calidad (Corrupción)</t>
  </si>
  <si>
    <t>ES RIESGO CORRUPCION</t>
  </si>
  <si>
    <t>MAPA DE RIESGOS DE CORRUPCIÓN</t>
  </si>
  <si>
    <t>CRONOGRAMA MRC</t>
  </si>
  <si>
    <t>ELABORACIÓN</t>
  </si>
  <si>
    <t>PUBLICACIÓN</t>
  </si>
  <si>
    <t>EFECTIVIDAD DE LOS CONTROLES</t>
  </si>
  <si>
    <t>ACCIONES ADELANTADAS</t>
  </si>
  <si>
    <t>OBSERVACIONES</t>
  </si>
  <si>
    <t>Responsable:</t>
  </si>
  <si>
    <t>DETERMINACIÓN DE IMPACTO</t>
  </si>
  <si>
    <t>Orientar la gestión de las Tecnologías de la Información y las Comunicaciones – TIC - articulada con la estrategia de negocio, generando valor en el marco de las políticas y lineamientos establecidos por la autoridad competente.</t>
  </si>
  <si>
    <t>Gestionar, administrar y controlar los recursos, bienes y servicios de apoyo para la institución.</t>
  </si>
  <si>
    <t>Implementar las políticas y normas del talento humana para la vinculación, desarrollo y retiro de los funcionarios con el fin de que la entidad alcance las metas estratégicas</t>
  </si>
  <si>
    <t>Asesorar, diseñar e implementar estrategias de comunicación para la movilidad y pedagogía social en la promoción de la garantía de derechos de las niñas, niños, adolescentes y las familias, así como divulgar la gestión del ICBF y posicionar su imagen.</t>
  </si>
  <si>
    <t>Realizar inspección vigilancia y control de la prestación del servicio público de Bienestar Familiar para determinar las condiciones de cumplimiento de la normativa vigente de acuerdo a la modalidad de servicio prestado.</t>
  </si>
  <si>
    <t>Acercar el ICBF a la ciudadanía, facilitando el acceso a la información y a los servicios, promoviendo el control social y la participación ciudadana y, administrar y custodiar los archivos institucionales.</t>
  </si>
  <si>
    <t>DIRECCIONAMIENTO, PROCESOS</t>
  </si>
  <si>
    <t xml:space="preserve">Vulnerabilidad Informática </t>
  </si>
  <si>
    <t>UBICACIÓN</t>
  </si>
  <si>
    <t>SEGUIMIENTO MAPA DE RIESGOS DE CORRUPCIÓN (PARA USO EXCLUSIVO DE LA OFICINA DE CONTROL INTERNO)</t>
  </si>
  <si>
    <t xml:space="preserve">Documentado </t>
  </si>
  <si>
    <t>No Documentado</t>
  </si>
  <si>
    <t>PROCESO DONDE OCURRE EL RIESGO</t>
  </si>
  <si>
    <t>Evaluación  y Monitoreo de la Gestión.</t>
  </si>
  <si>
    <t>Gestión Atención a Peticiones, Quejas, Reclamos y Sugerencias.</t>
  </si>
  <si>
    <t>Gestión Contratación</t>
  </si>
  <si>
    <t>Gestión Control Interno Disciplinario.</t>
  </si>
  <si>
    <t>Gestión Coordinación y Articulación de la Gestión Territorial</t>
  </si>
  <si>
    <t>Gestión Coordinación y Articulación del Sistema Nacional de Bienestar Familiar</t>
  </si>
  <si>
    <t xml:space="preserve">Gestión de Cooperación </t>
  </si>
  <si>
    <t>Gestión de Recursos Tecnológicos</t>
  </si>
  <si>
    <t>Gestión Familia, Población y Comunidad.</t>
  </si>
  <si>
    <t>Gestión Información y Tecnología</t>
  </si>
  <si>
    <t>Gestión Logística y Abastecimiento</t>
  </si>
  <si>
    <t>Gestión Medios y Prensa</t>
  </si>
  <si>
    <t>Gestión para la Niñez y Adolescencia</t>
  </si>
  <si>
    <t>Gestión Responsabilidad Penal</t>
  </si>
  <si>
    <t>Gestión Supervisión Técnica</t>
  </si>
  <si>
    <t>Mejoramiento Continuo</t>
  </si>
  <si>
    <t>Gestión Adopciones</t>
  </si>
  <si>
    <t>Sede Nacional</t>
  </si>
  <si>
    <t>Centro Zonal</t>
  </si>
  <si>
    <t>APLICA EN EL NIVEL</t>
  </si>
  <si>
    <t>Formular el marco estratégico para orientar todas las políticas, planes, programas, proyectos y actuaciones de la Entidad.</t>
  </si>
  <si>
    <t>Realizar el Monitoreo, Evaluación y Control a la Gestión Institucional, con el fin de generar insumos para la adecuada toma de decisiones que permita el mejoramiento de los procesos.</t>
  </si>
  <si>
    <t>Verificar y evaluar que los controles asociados a las operaciones y actuaciones del ICBF, se ejecuten de acuerdo a los requisitos establecidos en las normas constitucionales y legales vigentes, modelo de gestión y políticas trazadas por la Dirección General, con el fin de aportar al mejoramiento continuo de los procesos institucionales</t>
  </si>
  <si>
    <t>Planear, gestionar, ejecutar, coordinar y controlar los recursos, bienes y servicios de apoyo, para garantizar el cumplimiento de la misión institucional.</t>
  </si>
  <si>
    <t>Restablecer el derecho a crecer en el seno de una familia a los Niños, Niñas y Adolescentes declarados adoptables</t>
  </si>
  <si>
    <t>MPM5.P2</t>
  </si>
  <si>
    <t>MPEV1.P1</t>
  </si>
  <si>
    <t>MPEV1.P2</t>
  </si>
  <si>
    <t>MPA1.P5</t>
  </si>
  <si>
    <t xml:space="preserve">Adelantar las acciones para garantizar la atención de las peticiones, quejas, reclamos y sugerencias en oportunidad, promoviendo la participación ciudadana y el control social.
</t>
  </si>
  <si>
    <t>MPA5.P2</t>
  </si>
  <si>
    <t>Gestión para la Atención Integral a la Primera Infancia</t>
  </si>
  <si>
    <t>Articular políticas y líneas de Acción para la Atención Integral a los niños y niñas menores de 5 años en los territorios, diseñando e implementando programas, lineamientos, estándares y rutas que incidan en la garantía de los derechos de la Primera Infancia de acuerdo a las características socioculturales del país y la normatividad vigente en corresponsabilidad con la familia, la comunidad y el Sistema Nacional de Bienestar Familiar</t>
  </si>
  <si>
    <t xml:space="preserve">MPM.01 </t>
  </si>
  <si>
    <t>MPA7</t>
  </si>
  <si>
    <t>Diseñar y dirigir la estrategia de comunicaciones institucionales del ICBF, de acuerdo con sus objetivos y políticas generales, para contribuir en el afianzamiento de la cultura interna y fortalecer la imagen de la institución ante sus públicos de interés, haciendo una buena gestión que refuerce la confianza, credibilidad y posicionamiento, coadyuvando así al desarrollo integral de las nuevas generaciones</t>
  </si>
  <si>
    <t>Brindar soporte jurídico contractual a la Sede de la Dirección General y Regionales para apoyar la contratación de los servicios, bienes y obra pública requeridos, de manera eficaz y oportuna para asegurar la continua y eficiente prestación de los servicios dando cumplimiento a la misión institucional.</t>
  </si>
  <si>
    <t>MPA1.P6</t>
  </si>
  <si>
    <t xml:space="preserve"> Ejercer la acción disciplinaria a través del debido proceso frente a las conductas de los Servidores y ex Servidores Púbicos del ICBF</t>
  </si>
  <si>
    <t>MPA1.P3</t>
  </si>
  <si>
    <t>Articular y fortalecer a los agentes del Sistema Nacional de Bienestar Familiar para la protección integral de Niños, Niñas, adolescentes y familias en la gestión de las políticas públicas con enfoque diferencial en todo el territorio nacional.</t>
  </si>
  <si>
    <t>MPE3</t>
  </si>
  <si>
    <t>Incorporar, administrar y desarrollar integralmente el talento humano a través de los Programas de Capacitación, Bienestar social, Salud Ocupacional, para mejorar continuamente la productividad, la gestión de los procesos del ICBF.</t>
  </si>
  <si>
    <t>MPA1.P1</t>
  </si>
  <si>
    <t>Planear, ejecutar, verificar y mejorar la evaluación de la calidad de los servicios misionales del ICBF</t>
  </si>
  <si>
    <t>Evaluación de la Calidad  de los Servicios Misionales del ICBF</t>
  </si>
  <si>
    <t>MPEV2P1</t>
  </si>
  <si>
    <t xml:space="preserve">Promover desde el marco de la Seguridad Alimentaria y nutricional el desarrollo integral de la primera infancia, la niñez, adolescencia y la familia colombiana Mediante acciones de articulación y coordinación intra e interinstitucional, territorial e internacional
</t>
  </si>
  <si>
    <t>MPM4</t>
  </si>
  <si>
    <t>Verificar la situación de ejercicio de derechos de los adolescentes con procesos de Responsabilidad Penal para garantizar su restablecimiento en el marco de la justicia restaurativa, y en cumplimiento de la finalidad pedagógica, específica y diferenciada del sistema, de acuerdo a los postulados del libro segundo de la Ley 1098 de 2006.</t>
  </si>
  <si>
    <t>MPM5.P3</t>
  </si>
  <si>
    <t>Restablecer los derechos de los niños, niñas y adolescentes cuando se encuentren amenazados, inobservados o vulnerados a través de las actuaciones adelantadas por parte de las autoridades administrativas para el reconocimiento y ejercicio de sus derechos (Artículo 50 de la Ley 1098).</t>
  </si>
  <si>
    <t>MPM5.P1</t>
  </si>
  <si>
    <t>RARA VEZ</t>
  </si>
  <si>
    <t>POSIBLE</t>
  </si>
  <si>
    <t>CASI SEGURO</t>
  </si>
  <si>
    <t>CONTEXTO DEL PROCESO</t>
  </si>
  <si>
    <t>CONTEXTO</t>
  </si>
  <si>
    <t>1. IDENTIFICACIÓN DEL RIESGO</t>
  </si>
  <si>
    <t>FINANCIEROS: Presupuesto de funcionamiento, recursos de inversión, infraestructura, capacidad instalada.</t>
  </si>
  <si>
    <t>PERSONAL: Competencia del personal, disponibilidad del personal, seguridad y salud ocupacional.</t>
  </si>
  <si>
    <t>PROCESOS: Capacidad, diseño, ejecución, proveedores, entradas, salidas, gestión del conocimiento.</t>
  </si>
  <si>
    <t>TECNOLOGÍA: Integridad de datos, disponibilidad de datos y sistemas, desarrollo, producción, mantenimiento de sistemas de información.</t>
  </si>
  <si>
    <t>ESTRATÉGICOS: Direccionamiento estratégico, planeación institucional,
liderazgo, trabajo en equipo.</t>
  </si>
  <si>
    <t>COMUNICACIÓN INTERNA: Canales utilizados y su efectividad, flujo de la información necesaria para el desarrollo de las operaciones.</t>
  </si>
  <si>
    <t>FACTORES DE CONTEXTO INTERNO</t>
  </si>
  <si>
    <t>FACTORES DE CONTEXTO EXTERNO</t>
  </si>
  <si>
    <t>ECONÓMICOS: Disponibilidad de capital, liquidez, mercados financieros, desempleo, competencia.</t>
  </si>
  <si>
    <t>POLÍTICOS: Cambios de gobierno, legislación, políticas públicas, regulación.</t>
  </si>
  <si>
    <t>SOCIALES: Demografía, responsabilidad social, orden público.</t>
  </si>
  <si>
    <t>TECNOLÓGICOS: Avances en tecnología, acceso a sistemas de información externos, gobierno en línea.</t>
  </si>
  <si>
    <t>MEDIOAMBIENTALES: Emisiones y residuos, energía, catástrofes naturales,
desarrollo sostenible.</t>
  </si>
  <si>
    <t>COMUNICACIÓN EXTERNA: Mecanismos utilizados para entrar en contacto con
los usuarios o ciudadanos, canales establecidos para que el mismo se
comunique con la entidad.</t>
  </si>
  <si>
    <t>VALOR IMPACTOP</t>
  </si>
  <si>
    <t>VALOR IMPACTOProceso</t>
  </si>
  <si>
    <t>VALOR IMPACTOImagen</t>
  </si>
  <si>
    <t>VALOR IMPACTORecursos</t>
  </si>
  <si>
    <t>VALOR IMPACTOInformación</t>
  </si>
  <si>
    <t>VALOR IMPACTOSanción</t>
  </si>
  <si>
    <t>El control mitiga levemente el riesgo asociado.</t>
  </si>
  <si>
    <t>El control mitiga moderadamente el riesgo asociado.</t>
  </si>
  <si>
    <t>El control mitiga fuertemente el riesgo asociado.</t>
  </si>
  <si>
    <t>2. ANALISIS DE RIESGO INHERENTE</t>
  </si>
  <si>
    <t>3. EVALUACION DE LOS CONTROLES</t>
  </si>
  <si>
    <t>4. TRATAMIENTO DEL RIESGO</t>
  </si>
  <si>
    <t>3. HOJA DE CONTROLES</t>
  </si>
  <si>
    <t>3.1 DESCRIPCIÓN DE CONTROLES EXISTENTES</t>
  </si>
  <si>
    <t>3.2 EVALUACION DE LA EJECUCION DE CONTROLES EXISTENTES</t>
  </si>
  <si>
    <t>3.3 EVALUACION DE LA EFECTIVIDAD DE CONTROLES EXISTENTES</t>
  </si>
  <si>
    <t>LISTA RIESGOS</t>
  </si>
  <si>
    <t>Imagen</t>
  </si>
  <si>
    <t>Estratégico</t>
  </si>
  <si>
    <t>Operativo</t>
  </si>
  <si>
    <t>Financiero</t>
  </si>
  <si>
    <t>Cumplimiento</t>
  </si>
  <si>
    <t>Tecnología</t>
  </si>
  <si>
    <t>Corrupción</t>
  </si>
  <si>
    <t>TIPO DE RIESGO</t>
  </si>
  <si>
    <t>RESULTADO EVALUACIÓN DEL DISEÑO DEL CONTROL</t>
  </si>
  <si>
    <t>CAIVAS 1</t>
  </si>
  <si>
    <t>CAIVAS 2</t>
  </si>
  <si>
    <t>CAIVAS 3</t>
  </si>
  <si>
    <t>CESPA 1</t>
  </si>
  <si>
    <t>CESPA 2</t>
  </si>
  <si>
    <t>CESPA 3</t>
  </si>
  <si>
    <t>BAJA 5</t>
  </si>
  <si>
    <t>BAJA 10</t>
  </si>
  <si>
    <t>MODERADA 20</t>
  </si>
  <si>
    <t>MODERADA 15</t>
  </si>
  <si>
    <t>MODERADA 25</t>
  </si>
  <si>
    <t>ALTA 30</t>
  </si>
  <si>
    <t>ALTA 40</t>
  </si>
  <si>
    <t>ALTA 50</t>
  </si>
  <si>
    <t>EXTREMA 100</t>
  </si>
  <si>
    <t>EXTREMA 80</t>
  </si>
  <si>
    <t>EXTREMA 60</t>
  </si>
  <si>
    <t>EXTREMA-INACEPTABLE 10</t>
  </si>
  <si>
    <t>REGISTRO O EVIDENCIA</t>
  </si>
  <si>
    <t>MAPA DE  RIESGO INHERENTE EJE DE CALIDAD</t>
  </si>
  <si>
    <t>MAPA DE RIESGO RESIDUAL EJE DE CALIDAD</t>
  </si>
  <si>
    <t>MAPA DE  RIESGO INHERENTE EJE DE CORRUPCIÓN</t>
  </si>
  <si>
    <t>MAPA DE  RIESGO RESIDUAL EJE DE CORRUPCIÓN</t>
  </si>
  <si>
    <t>EFECTIVO (5)</t>
  </si>
  <si>
    <t>MODERADAMENTE EFECTIVO (3)</t>
  </si>
  <si>
    <t>POCO EFECTIVO (1)</t>
  </si>
  <si>
    <t>DISEÑO</t>
  </si>
  <si>
    <t>EJECUCIÓN</t>
  </si>
  <si>
    <t>SOLIDEZ DEL CONTROL</t>
  </si>
  <si>
    <t>CATASTRÓFICO</t>
  </si>
  <si>
    <t>Trimestral</t>
  </si>
  <si>
    <t>Desarticulación del Sistema Integrado de Gestión</t>
  </si>
  <si>
    <t>MEJORA E INNOVACIÓN</t>
  </si>
  <si>
    <t>Clasificación de la Información:
Pública</t>
  </si>
  <si>
    <t>INSTITUTO COLOMBIANO DE BIENESTAR FAMILIAR</t>
  </si>
  <si>
    <r>
      <rPr>
        <b/>
        <sz val="12"/>
        <rFont val="Tempus Sans ITC"/>
        <family val="5"/>
      </rPr>
      <t>Antes de imprimir este documento… piense en el medio ambiente!</t>
    </r>
    <r>
      <rPr>
        <sz val="12"/>
        <rFont val="Tempus Sans ITC"/>
        <family val="5"/>
      </rPr>
      <t xml:space="preserve">
</t>
    </r>
    <r>
      <rPr>
        <sz val="7"/>
        <rFont val="Arial"/>
        <family val="2"/>
      </rPr>
      <t>Cualquier copia impresa de este documento se considera como COPIA NO CONTROLADA.</t>
    </r>
  </si>
  <si>
    <t xml:space="preserve">INSTITUTO COLOMBIANO DE BIENESTAR FAMILIAR </t>
  </si>
  <si>
    <t>F1.G3.MI</t>
  </si>
  <si>
    <t>* Recurso humano para el sostenibilidad y mejora del SIGE en los tres nivesles.
* Documentación del SIGE actualizada y disponibilidad en las intranet y la web.
* Administración del riesgo con metodologia en el ICBF-
* Promoción de la cultura de innovación.
* Auditorias internas
* Gestión de acciones de mejora  a traves de la aplicación de ISOLUCION
* Debilidad en la articulación de los ejes del SIGE.
* Falta de conciencia en la generación de servicios no conforme para el mejoramiento continuo.
* Debilidad en la implementación de la administración de riesgos.
* Baja apropiación en las politicas del SIGE.</t>
  </si>
  <si>
    <t>INDICADOR ASOCIADO
TABLERO DE CONTROL</t>
  </si>
  <si>
    <t>INDICADOR OPERATIVO INTERNO</t>
  </si>
  <si>
    <t>5. CONTROL Y REVISION
Primer Cuatrimestre</t>
  </si>
  <si>
    <t>5. CONTROL Y REVISION
Segundo Cuatrimestre</t>
  </si>
  <si>
    <t>5. CONTROL Y REVISION
Tercer Cuatrimestre</t>
  </si>
  <si>
    <t>CZ NAZARETH</t>
  </si>
  <si>
    <t>CZ INIRIDA</t>
  </si>
  <si>
    <t>CZ SAN JOSE DE GUAVIARE</t>
  </si>
  <si>
    <t>CZ MITU</t>
  </si>
  <si>
    <t>CZ PUERTO CARREÑO</t>
  </si>
  <si>
    <t>CZ RESTAURAR</t>
  </si>
  <si>
    <t>CZ LA FLORESTA</t>
  </si>
  <si>
    <t>CZ CREER</t>
  </si>
  <si>
    <t>CZ SOACHA CENTRO</t>
  </si>
  <si>
    <t>CZ RESURGIR</t>
  </si>
  <si>
    <t>CZ MELGAR</t>
  </si>
  <si>
    <t>CZ LETICIA</t>
  </si>
  <si>
    <t>EL CONTROL TIENE ASIGNADO RESPONSABLE2</t>
  </si>
  <si>
    <t>LA DESCRIPCIÓN DEL CONTROL ES CONFIABLE</t>
  </si>
  <si>
    <t>PROPÓSITO DEL CONTROL</t>
  </si>
  <si>
    <t>Prevenir</t>
  </si>
  <si>
    <t>Detectar</t>
  </si>
  <si>
    <t>No es un Control</t>
  </si>
  <si>
    <t xml:space="preserve">EVIDENCIA EN LA EJECUCIÓN DEL CONTROL </t>
  </si>
  <si>
    <t>Completa</t>
  </si>
  <si>
    <t>Incompleta</t>
  </si>
  <si>
    <t>No Existe</t>
  </si>
  <si>
    <t>Proposito del Control</t>
  </si>
  <si>
    <t>PERIODICIDAD DE EJECUCIÓN DEL CONTROL</t>
  </si>
  <si>
    <t>SEGREGACIÓN Y AUTORIDAD DEL RESPONSABLE DEL CONTROL</t>
  </si>
  <si>
    <t>Adecuado</t>
  </si>
  <si>
    <t>Inadecuado</t>
  </si>
  <si>
    <t>El control se ejecuta de manera consistente por parte del responsable.</t>
  </si>
  <si>
    <t>El control se ejecuta algunas veces por parte del responsable.</t>
  </si>
  <si>
    <t>El control no se ejecuta por parte del responsable.</t>
  </si>
  <si>
    <t>SOLIDEZ INDIVIDUAL DE CADA CONTROL</t>
  </si>
  <si>
    <t>DEBIL</t>
  </si>
  <si>
    <t>El conjunto de controles no mitiga el riesgo asociado. Se requiere estudiar la viabilidad de estos controles y tomar acciones a fin de tratar adecuadamente el riesgo, o implementar nuevos controles.</t>
  </si>
  <si>
    <t>Directamente</t>
  </si>
  <si>
    <t>No Disminuye</t>
  </si>
  <si>
    <t>Indirectamente</t>
  </si>
  <si>
    <t>Eje Ambiental</t>
  </si>
  <si>
    <t>MATRIZ DE RIESGOS Y PELIGROS</t>
  </si>
  <si>
    <t>Versión 4</t>
  </si>
  <si>
    <t>Página 1 de 4</t>
  </si>
  <si>
    <t>Página 2 de 4</t>
  </si>
  <si>
    <t>Página 3 de 4</t>
  </si>
  <si>
    <t>Página 4 de 4</t>
  </si>
  <si>
    <t>Desconocimiento de las responsabilidades en el manejo de información
Desconocimiento del proceso, actividad o procedimiento. 
Falta de actividades de sensibilización. 
Falta de ética profesional por parte de los colaboradores.
Condiciones locativas de los centros zonales que impiden el manejo reservado de la informacón durante la atención</t>
  </si>
  <si>
    <t>Uso indebido de la información reservada y clasificada.</t>
  </si>
  <si>
    <t>Mal manejo de la información por parte de los colaboradores del ICBF</t>
  </si>
  <si>
    <t>Se puede presentar acción u omisión del funcionario o colaborador._x000D_
Se puede presentar uso del poder._x000D_
Se puede presentar desviación de la gestión de lo público._x000D_
Se puede generar un beneficio particular._x000D_
_x000D_
ES UN RIESGO DE CORRUPCIÓN</t>
  </si>
  <si>
    <t>SI</t>
  </si>
  <si>
    <t>Perdida de imagen,  reputación y credibilidad
Incumplimiento de requisitos legales.
Sanciones legales y disciplinarias</t>
  </si>
  <si>
    <t>X</t>
  </si>
  <si>
    <t>Desconocimiento de la metodologia y esquema operacional del modelo de atención.
Carencia de perfiles para el cargo (funciones, competencias, responsabilidades)
Rotación permanente de responsabilidades y roles entre el esquema operacional en nivel zonal</t>
  </si>
  <si>
    <t>Falta de apropiación del modelo de atención presencial</t>
  </si>
  <si>
    <t>Debilidades en la metodologia y esquema operacional del modelo integral de servicio.</t>
  </si>
  <si>
    <t>Direccionamiento inadecuado de denuncias entre los diferentes niveles (nacional, regional y zonal)
Falta de recursos (personal y vehículos) para las visitas de constatación
Condiciones geográficas y de orden público para el acceso a los lugares donde se encuentran los menores
Alto volúmen de denuncias
Falta de competencia del personal que realiza la constatación
Falta de oportunidad en el registro de los resultados de la constatación en el SIM</t>
  </si>
  <si>
    <t>Denuncias no constatadas oportunamente.</t>
  </si>
  <si>
    <t xml:space="preserve">Constatacion de denuncias por presunta inobservancia, amenaza o vulneración de derechos de NNA, fuera del término establecido </t>
  </si>
  <si>
    <t xml:space="preserve">Falta de responsabilidad popr parte del colaborador responsable para cumplir con los términos legalmente establecidos para gestionar y dar respuesta.
Falta de oportunidad en el registro de información en el SIM.
Negligencia y/o descuido.
</t>
  </si>
  <si>
    <t>Falta de oportunidad en la gestión de PQR´S</t>
  </si>
  <si>
    <t>Incumplimiento a los terminos legales para la gestión de PQRS</t>
  </si>
  <si>
    <t>Desconocimiento de las guias y protocolos documentados 
Errores en el registro de la información en el SIM</t>
  </si>
  <si>
    <t xml:space="preserve">Direccionamiento inadecuado de peticiones ciudadanas. </t>
  </si>
  <si>
    <t>Información inadeacuada a los ciudadanos frente al acceso a los programas, trámites y/o servicios. Inadecuado trámite y gestión de la petición</t>
  </si>
  <si>
    <t>No hay acción u omisión._x000D_
No hay uso del poder._x000D_
No hay desviación de la gestión de lo público._x000D_
No hay beneficio particular._x000D_
_x000D_
NO ES UN RIESGO DE CORRUPCIÓN</t>
  </si>
  <si>
    <t>NO</t>
  </si>
  <si>
    <t>Reprocesos
Insatisfacción de los ciudadanos
Pérdida de la credibilidad
Sanciones legales y disciplinarias</t>
  </si>
  <si>
    <t>Pérdida de calidad en el servicio
Reprocesos</t>
  </si>
  <si>
    <t xml:space="preserve">Vulneración de derechos de Niños, Niñas y Adolescentes
Inoportunidad en la prestación del servicio
Perdida de credibilidad
</t>
  </si>
  <si>
    <t>Incumplimiento de los requisitos legales
Sanciones disciplinarias, acciones constitucionales en contra de la entidad</t>
  </si>
  <si>
    <t>Las preguntas contestadas afirmativamente fueron: _x000D_
1 - 5 - 9 - 12 - 14 - 15 - 17 - 18_x000D_
_x000D_
Total de preguntas: 8</t>
  </si>
  <si>
    <t>Las categorias afectadas son: _x000D_
-Proceso -Imagen -Intervención _x000D_
_x000D_
Total Categorias: 3</t>
  </si>
  <si>
    <t>Las categorias afectadas son: _x000D_
-Proceso _x000D_
_x000D_
Total Categorias: 1</t>
  </si>
  <si>
    <t>RC1+</t>
  </si>
  <si>
    <t>Levantamiento de variables para el diseño del modelo de atención</t>
  </si>
  <si>
    <t>RC2</t>
  </si>
  <si>
    <t>RC3</t>
  </si>
  <si>
    <t>RC4</t>
  </si>
  <si>
    <t>RC5</t>
  </si>
  <si>
    <t>Seguimiento a las denuncias de presuntos actos de corrupción asociados a el uso indebido de la información reservada y clasificada.</t>
  </si>
  <si>
    <t>Revisión de peticiones negadas</t>
  </si>
  <si>
    <t>Seguimiento a la oportunidad y calidad de la respuesta de las PQR´S</t>
  </si>
  <si>
    <t>Actualizar directorio de enlaces y mecanismos orientadores para el direcciónamiento de peticiones</t>
  </si>
  <si>
    <t>1. Fortalecer las acciones e instrumentos para el seguimiento a la gestión oportuna de PQRS
2. Seguimiento aleatorio a peticiones, para verificar la trazabilidad del proceso (registro, direccionamiento y gestión)</t>
  </si>
  <si>
    <t>07 de Diciembre de 2018</t>
  </si>
  <si>
    <r>
      <rPr>
        <b/>
        <sz val="10"/>
        <color theme="1"/>
        <rFont val="Calibri"/>
        <family val="2"/>
        <scheme val="minor"/>
      </rPr>
      <t>Sede Nacional</t>
    </r>
    <r>
      <rPr>
        <sz val="10"/>
        <color theme="1"/>
        <rFont val="Calibri"/>
        <family val="2"/>
        <scheme val="minor"/>
      </rPr>
      <t xml:space="preserve">
1.1 Generar alertas a los directores regionales de acuerdo con los resultados del seguimiento trimestral a la gestión oportuna de PQR´S.
</t>
    </r>
    <r>
      <rPr>
        <sz val="10"/>
        <rFont val="Calibri"/>
        <family val="2"/>
        <scheme val="minor"/>
      </rPr>
      <t>1.2 Creación de acciones correctivas por incumplimiento en el indicador oportunidad en la respuesta de derechos de petición.
1.3 Remitir mensualmente, una vez se cuente con el reporte final de indicadores de gestión, dos correos electrónicos, uno dirigido a los Directivos de la Sede Nacional y otro a los Directores Regionales, con copia a la Oficina de Control Interno Disciplinario, adjuntando el reporte de las peticiones que se encuentran vencidas sin respuesta cargada en SIM y recordando el cumplimiento de los términos establecidos en la Ley 1755 de 2015.</t>
    </r>
    <r>
      <rPr>
        <sz val="10"/>
        <color theme="1"/>
        <rFont val="Calibri"/>
        <family val="2"/>
        <scheme val="minor"/>
      </rPr>
      <t xml:space="preserve">
2.1 Fortalecer y socializar las herramientas de atención de PQR´S entre los responsables de servicios y atención en los diferentes canales de atención.
2.2 Fortalecer el seguimiento de calidad de datos a partir de las estrategias definidas por las Dirección. 
</t>
    </r>
    <r>
      <rPr>
        <b/>
        <sz val="10"/>
        <color theme="1"/>
        <rFont val="Calibri"/>
        <family val="2"/>
        <scheme val="minor"/>
      </rPr>
      <t xml:space="preserve">Regional y CZ
</t>
    </r>
    <r>
      <rPr>
        <sz val="10"/>
        <color theme="1"/>
        <rFont val="Calibri"/>
        <family val="2"/>
        <scheme val="minor"/>
      </rPr>
      <t xml:space="preserve">1.1 - 1.2 - 1.3 Realizar el seguimiento y cierre de PQRS y acciones de mejora generadas ante las alertas enviadas desde la Sede Nacional (alertas tempranas, acciones de mejora y reporte a Regional con copia a OCID).
</t>
    </r>
  </si>
  <si>
    <r>
      <rPr>
        <b/>
        <sz val="10"/>
        <color theme="1"/>
        <rFont val="Calibri"/>
        <family val="2"/>
        <scheme val="minor"/>
      </rPr>
      <t>Sede Nacional</t>
    </r>
    <r>
      <rPr>
        <sz val="10"/>
        <color theme="1"/>
        <rFont val="Calibri"/>
        <family val="2"/>
        <scheme val="minor"/>
      </rPr>
      <t xml:space="preserve">
1.1 02-01-19
1.2 02-01-19
2.1 02-01-19
2.2 02-01-19
</t>
    </r>
    <r>
      <rPr>
        <b/>
        <sz val="10"/>
        <color theme="1"/>
        <rFont val="Calibri"/>
        <family val="2"/>
        <scheme val="minor"/>
      </rPr>
      <t xml:space="preserve">Regional y CZ
</t>
    </r>
    <r>
      <rPr>
        <sz val="10"/>
        <color theme="1"/>
        <rFont val="Calibri"/>
        <family val="2"/>
        <scheme val="minor"/>
      </rPr>
      <t>1.1 02-01-19
1.2 02-01-19</t>
    </r>
    <r>
      <rPr>
        <b/>
        <sz val="10"/>
        <color theme="1"/>
        <rFont val="Calibri"/>
        <family val="2"/>
        <scheme val="minor"/>
      </rPr>
      <t xml:space="preserve">
</t>
    </r>
    <r>
      <rPr>
        <sz val="10"/>
        <color theme="1"/>
        <rFont val="Calibri"/>
        <family val="2"/>
        <scheme val="minor"/>
      </rPr>
      <t>1.3 02-01-19</t>
    </r>
  </si>
  <si>
    <r>
      <rPr>
        <b/>
        <sz val="10"/>
        <rFont val="Calibri"/>
        <family val="2"/>
        <scheme val="minor"/>
      </rPr>
      <t xml:space="preserve">Sede Nacional
</t>
    </r>
    <r>
      <rPr>
        <sz val="10"/>
        <rFont val="Calibri"/>
        <family val="2"/>
        <scheme val="minor"/>
      </rPr>
      <t xml:space="preserve">1.1 30-04-19
       30-08-19
       15-12-19
1.2 30-04-19
       30-08-19
       15-12-19
1.3 30-04-19
       30-08-19
       15-12-19
2.1 15-12-19
2.2 15-12-19
</t>
    </r>
    <r>
      <rPr>
        <b/>
        <sz val="10"/>
        <rFont val="Calibri"/>
        <family val="2"/>
        <scheme val="minor"/>
      </rPr>
      <t xml:space="preserve">Regional y CZ
</t>
    </r>
    <r>
      <rPr>
        <sz val="10"/>
        <rFont val="Calibri"/>
        <family val="2"/>
        <scheme val="minor"/>
      </rPr>
      <t xml:space="preserve">1.1-1.2-1.3
 30-04-19
  30-08-19
  15-12-19
</t>
    </r>
  </si>
  <si>
    <r>
      <rPr>
        <b/>
        <sz val="10"/>
        <color theme="1"/>
        <rFont val="Calibri"/>
        <family val="2"/>
        <scheme val="minor"/>
      </rPr>
      <t xml:space="preserve">Sede Nacional
</t>
    </r>
    <r>
      <rPr>
        <sz val="10"/>
        <color theme="1"/>
        <rFont val="Calibri"/>
        <family val="2"/>
        <scheme val="minor"/>
      </rPr>
      <t xml:space="preserve">Directora de Servicios y Atención
</t>
    </r>
    <r>
      <rPr>
        <b/>
        <sz val="10"/>
        <color theme="1"/>
        <rFont val="Calibri"/>
        <family val="2"/>
        <scheme val="minor"/>
      </rPr>
      <t>Regional y CZ</t>
    </r>
    <r>
      <rPr>
        <sz val="10"/>
        <color theme="1"/>
        <rFont val="Calibri"/>
        <family val="2"/>
        <scheme val="minor"/>
      </rPr>
      <t xml:space="preserve">
Director Regional
Coordinador Centro Zonal</t>
    </r>
  </si>
  <si>
    <r>
      <t>Sede Nacional
1.1 Correo electrónico y/o memorando
1. 2 Reporte de Isolucion
1.3 Correo electrónico y/o memorando</t>
    </r>
    <r>
      <rPr>
        <b/>
        <sz val="10"/>
        <color theme="1"/>
        <rFont val="Calibri"/>
        <family val="2"/>
        <scheme val="minor"/>
      </rPr>
      <t xml:space="preserve">
</t>
    </r>
    <r>
      <rPr>
        <sz val="10"/>
        <color theme="1"/>
        <rFont val="Calibri"/>
        <family val="2"/>
        <scheme val="minor"/>
      </rPr>
      <t xml:space="preserve">
2.1 Listados de Asistencia y Correos Electrónicos
2.2 Listados de Asistencia y Correos Electrónicos
</t>
    </r>
    <r>
      <rPr>
        <b/>
        <sz val="10"/>
        <color theme="1"/>
        <rFont val="Calibri"/>
        <family val="2"/>
        <scheme val="minor"/>
      </rPr>
      <t>Regional y CZ</t>
    </r>
    <r>
      <rPr>
        <sz val="10"/>
        <color theme="1"/>
        <rFont val="Calibri"/>
        <family val="2"/>
        <scheme val="minor"/>
      </rPr>
      <t xml:space="preserve">
1.1 Correo electrónico y/o memorando
1. 2 Reporte de Isolucion
1.3 Correo electrónico y/o memorando</t>
    </r>
  </si>
  <si>
    <t>PA-74
Porcentaje de quejas, reclamos y sugerencias solucionados oportunamente 
A10-PT1-02
Indicador de derechos de petición (Pendiente Codigo)</t>
  </si>
  <si>
    <t>PA-74
Porcentaje de quejas, reclamos y sugerencias solucionados oportunamente 
A10-PT1-02
Indicador de derechos de petición
A10-PT1-05
Porcentaje acumulado de derechos de petición solucionados (gestión y cierre en SIM)</t>
  </si>
  <si>
    <t>Mantener los controles existentes</t>
  </si>
  <si>
    <t>Director de Servicios y Atención</t>
  </si>
  <si>
    <t>Promover la identificación de la información clasificada y reservada de la entidad entre los colaboradores de la Entidad como estrategia de mitigación del riesgo de Uso Indebido de la Información Reservada y Clasificada</t>
  </si>
  <si>
    <r>
      <rPr>
        <b/>
        <sz val="10"/>
        <color theme="1"/>
        <rFont val="Calibri"/>
        <family val="2"/>
        <scheme val="minor"/>
      </rPr>
      <t xml:space="preserve">Sede Nacional </t>
    </r>
    <r>
      <rPr>
        <sz val="10"/>
        <color theme="1"/>
        <rFont val="Calibri"/>
        <family val="2"/>
        <scheme val="minor"/>
      </rPr>
      <t xml:space="preserve">
1. Mantener actualizado el indice de información clasificada y reservada. 
2. Socializar los Instrumentos de gestión de la información publica, especialmente el indice de información clasificada y reservada con los responsables de servicios y atención a nivel nacional.
3. Monitorear trimestralmente la gestión de las denuncias recibidas en la linea anticorrupción frente al tema de uso indebido de la información reservada y clasificada.
</t>
    </r>
  </si>
  <si>
    <r>
      <rPr>
        <b/>
        <sz val="10"/>
        <color theme="1"/>
        <rFont val="Calibri"/>
        <family val="2"/>
        <scheme val="minor"/>
      </rPr>
      <t>Sede Nacional</t>
    </r>
    <r>
      <rPr>
        <sz val="10"/>
        <color theme="1"/>
        <rFont val="Calibri"/>
        <family val="2"/>
        <scheme val="minor"/>
      </rPr>
      <t xml:space="preserve">
1. 01-09-19
2. 01-03-19
3. 02-01-19
</t>
    </r>
  </si>
  <si>
    <r>
      <rPr>
        <b/>
        <sz val="10"/>
        <rFont val="Calibri"/>
        <family val="2"/>
        <scheme val="minor"/>
      </rPr>
      <t xml:space="preserve">Sede Nacional
</t>
    </r>
    <r>
      <rPr>
        <sz val="10"/>
        <rFont val="Calibri"/>
        <family val="2"/>
        <scheme val="minor"/>
      </rPr>
      <t xml:space="preserve">1.  20-12-19
2.  30-06-19
3.  20-12-19
</t>
    </r>
  </si>
  <si>
    <r>
      <rPr>
        <b/>
        <sz val="10"/>
        <color theme="1"/>
        <rFont val="Calibri"/>
        <family val="2"/>
        <scheme val="minor"/>
      </rPr>
      <t xml:space="preserve">Sede Nacional </t>
    </r>
    <r>
      <rPr>
        <sz val="10"/>
        <color theme="1"/>
        <rFont val="Calibri"/>
        <family val="2"/>
        <scheme val="minor"/>
      </rPr>
      <t xml:space="preserve">
Directora de Servicios y Atención</t>
    </r>
  </si>
  <si>
    <r>
      <rPr>
        <b/>
        <sz val="10"/>
        <rFont val="Calibri"/>
        <family val="2"/>
        <scheme val="minor"/>
      </rPr>
      <t xml:space="preserve">Sede Nacional
</t>
    </r>
    <r>
      <rPr>
        <sz val="10"/>
        <rFont val="Calibri"/>
        <family val="2"/>
        <scheme val="minor"/>
      </rPr>
      <t>1.  Indice de información clasificada y reservada actualizado y publicado.
2.  Evidencias de socialización
3.  Publicación en Boletín de PQRS del seguimiento realizado a las denuncias de Presuntos Actos de Corrupción con el motivo Uso Indebido de la Información Reservada y Clasificada de la Entidad</t>
    </r>
  </si>
  <si>
    <t>MATRIZ DE RIESGOS DE CALIDAD, CORRUPCIÓN Y AMBIENTAL</t>
  </si>
  <si>
    <t xml:space="preserve">2. POLÍTICOS: Cambios de gobierno, legislación, políticas públicas, regulación._x000D_
3. SOCIALES: Demografía, responsabilidad social, orden público._x000D_
4. TECNOLÓGICOS: Avances en tecnología, acceso a sistemas de información_x000D_
externos, gobierno en línea._x000D_
6. COMUNICACIÓN EXTERNA: Mecanismos utilizados para entrar en contacto con los usuarios o ciudadanos, canales establecidos para que el mismo se_x000D_
comunique con la entidad._x000D_
7. ARTICULACIÓN INSTITUCIONAL: Relación con otras entidades públicas, privadas y ONGs._x000D_
</t>
  </si>
  <si>
    <t xml:space="preserve">1. FINANCIEROS: Presupuesto de funcionamiento, recursos de inversión, infraestructura, capacidad instalada._x000D_
2. TALENTO HUMANO: Competencia del personal, disponibilidad del personal, seguridad y salud en el trabajo, toma de conciencia, creencias, valores y principios organizacionales, clima y ambiente laboral._x000D_
3. TECNOLOGÍA: Integridad de datos, disponibilidad de datos y sistemas,_x000D_
desarrollo, producción, mantenimiento de sistemas de información._x000D_
4. ESTRATÉGICOS: Direccionamiento estratégico (normas, directrices y modelos adoptados por el instituto para lograr su objetivo misional), planeación institucional, liderazgo, organizacion de las dependencias, grupos de trabajo, definición de funciones, roles y responsabilidades, articulación interna, trabajo en equipo, rendición de cuentas._x000D_
5. COMUNICACIÓN INTERNA: Canales utilizados y su efectividad, flujo de la información necesaria para el desarrollo de la operación._x000D_
</t>
  </si>
  <si>
    <t xml:space="preserve">1. DISEÑO DEL PROCESO: claridad en la descripción del alcance y objetivo del proceso._x000D_
2. INTERACCIONES CON OTROS PROCESOS: relación precisa con otros procesos en cuanto a insumos, proveedores, productos, usuarios o clientes._x000D_
3. TRANSVERSALIDAD: procesos que determinan lineamientos necesarios para el desarrollo de todos los procesos de la entidad._x000D_
4. PROCEDIMIENTOS ASOCIADOS: pertinencia en los procedimientos que desarrollan los procesos._x000D_
5. RESPONSABLES DEL PROCESO: grado de autoridad y responsabilidad de los funcionarios frente al proceso._x000D_
6. COMUNICACIÓN ENTRE LOS PROCESOS: efectividad en los flujos de información determinados en la interacción de los procesos._x000D_
7. ACTIVOS DE SEGURIDAD DIGITAL DEL PROCESO: información, aplicaciones, hardware entre otros, que se deben proteger para garantizar el funcionamiento interno de cada proceso, como de cara al ciudadano._x000D_
8. CAPACIDAD: Es el conjunto de recursos (talento humano, infraestructura, ambiente para la operación de los procesos) con los que cuenta el proceso para el desarrollo de su objetivo, su implementación, mantenimiento y mejora continua._x000D_
9. GESTIÓN DEL CONOCIMIENTO: Se refiere a la manera en la que el proceso determina y gestiona el conocimiento necesario para su operación y el logro de la conformidad de sus salidas (producto y/o servicio)._x000D_
10. EJECUCCIÓN: Hace referencia a la inmediatez y facilidad que tiene el proceso para gestionar y tramitar las actividades planteadas orientadas al logro de su objetivo o razón de ser._x000D_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</si>
</sst>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62" x14ac:knownFonts="1">
    <font>
      <sz val="11"/>
      <color theme="1"/>
      <name val="Calibri"/>
      <family val="2"/>
      <scheme val="minor"/>
    </font>
    <font>
      <b/>
      <sz val="11"/>
      <color theme="1"/>
      <name val="Calibri"/>
      <family val="2"/>
      <scheme val="minor"/>
    </font>
    <font>
      <sz val="9"/>
      <color theme="1"/>
      <name val="Calibri"/>
      <family val="2"/>
      <scheme val="minor"/>
    </font>
    <font>
      <sz val="9"/>
      <color theme="0"/>
      <name val="Calibri"/>
      <family val="2"/>
      <scheme val="minor"/>
    </font>
    <font>
      <sz val="9"/>
      <color rgb="FFE7F5D7"/>
      <name val="Calibri"/>
      <family val="2"/>
      <scheme val="minor"/>
    </font>
    <font>
      <sz val="9"/>
      <color rgb="FFFF0000"/>
      <name val="Calibri"/>
      <family val="2"/>
      <scheme val="minor"/>
    </font>
    <font>
      <sz val="12"/>
      <color theme="1"/>
      <name val="Calibri Light"/>
      <family val="2"/>
    </font>
    <font>
      <b/>
      <sz val="9"/>
      <color theme="0"/>
      <name val="Calibri"/>
      <family val="2"/>
      <scheme val="minor"/>
    </font>
    <font>
      <b/>
      <sz val="10"/>
      <color theme="1"/>
      <name val="Calibri"/>
      <family val="2"/>
      <scheme val="minor"/>
    </font>
    <font>
      <b/>
      <sz val="9"/>
      <color rgb="FFE7F5D7"/>
      <name val="Calibri"/>
      <family val="2"/>
      <scheme val="minor"/>
    </font>
    <font>
      <sz val="10"/>
      <color theme="1"/>
      <name val="Calibri"/>
      <family val="2"/>
      <scheme val="minor"/>
    </font>
    <font>
      <sz val="8"/>
      <color theme="1"/>
      <name val="Calibri"/>
      <family val="2"/>
      <scheme val="minor"/>
    </font>
    <font>
      <sz val="9"/>
      <name val="Calibri"/>
      <family val="2"/>
      <scheme val="minor"/>
    </font>
    <font>
      <b/>
      <sz val="9"/>
      <name val="Calibri"/>
      <family val="2"/>
      <scheme val="minor"/>
    </font>
    <font>
      <sz val="8"/>
      <name val="Calibri"/>
      <family val="2"/>
      <scheme val="minor"/>
    </font>
    <font>
      <b/>
      <sz val="14"/>
      <color theme="1"/>
      <name val="Calibri"/>
      <family val="2"/>
      <scheme val="minor"/>
    </font>
    <font>
      <sz val="11"/>
      <name val="Calibri"/>
      <family val="2"/>
      <scheme val="minor"/>
    </font>
    <font>
      <b/>
      <sz val="9"/>
      <name val="Arial"/>
      <family val="2"/>
    </font>
    <font>
      <sz val="9"/>
      <name val="Arial"/>
      <family val="2"/>
    </font>
    <font>
      <b/>
      <sz val="9"/>
      <color theme="1"/>
      <name val="Calibri"/>
      <family val="2"/>
      <scheme val="minor"/>
    </font>
    <font>
      <sz val="10"/>
      <color rgb="FF000000"/>
      <name val="Arial"/>
      <family val="2"/>
    </font>
    <font>
      <b/>
      <sz val="8"/>
      <color theme="1"/>
      <name val="Calibri"/>
      <family val="2"/>
      <scheme val="minor"/>
    </font>
    <font>
      <sz val="10"/>
      <name val="Arial"/>
      <family val="2"/>
    </font>
    <font>
      <sz val="8"/>
      <color theme="0"/>
      <name val="Calibri"/>
      <family val="2"/>
      <scheme val="minor"/>
    </font>
    <font>
      <sz val="8"/>
      <color rgb="FF000000"/>
      <name val="Arial"/>
      <family val="2"/>
    </font>
    <font>
      <b/>
      <sz val="10"/>
      <name val="Calibri"/>
      <family val="2"/>
      <scheme val="minor"/>
    </font>
    <font>
      <sz val="10"/>
      <name val="Calibri"/>
      <family val="2"/>
      <scheme val="minor"/>
    </font>
    <font>
      <b/>
      <u/>
      <sz val="12"/>
      <color theme="1"/>
      <name val="Arial"/>
      <family val="2"/>
    </font>
    <font>
      <sz val="12"/>
      <color theme="1"/>
      <name val="Arial"/>
      <family val="2"/>
    </font>
    <font>
      <b/>
      <sz val="9"/>
      <color indexed="81"/>
      <name val="Tahoma"/>
      <family val="2"/>
    </font>
    <font>
      <u/>
      <sz val="11"/>
      <color theme="10"/>
      <name val="Calibri"/>
      <family val="2"/>
      <scheme val="minor"/>
    </font>
    <font>
      <u/>
      <sz val="11"/>
      <color theme="11"/>
      <name val="Calibri"/>
      <family val="2"/>
      <scheme val="minor"/>
    </font>
    <font>
      <sz val="9"/>
      <color indexed="81"/>
      <name val="Tahoma"/>
      <family val="2"/>
    </font>
    <font>
      <b/>
      <sz val="11"/>
      <name val="Calibri Light"/>
      <family val="2"/>
    </font>
    <font>
      <b/>
      <sz val="10"/>
      <color theme="0"/>
      <name val="Calibri"/>
      <family val="2"/>
      <scheme val="minor"/>
    </font>
    <font>
      <b/>
      <sz val="11"/>
      <name val="Calibri"/>
      <family val="2"/>
      <scheme val="minor"/>
    </font>
    <font>
      <sz val="12"/>
      <color theme="1"/>
      <name val="Calibri"/>
      <family val="2"/>
      <scheme val="minor"/>
    </font>
    <font>
      <sz val="11"/>
      <name val="Arial"/>
      <family val="2"/>
    </font>
    <font>
      <b/>
      <sz val="11"/>
      <color rgb="FF000000"/>
      <name val="Calibri"/>
      <family val="2"/>
    </font>
    <font>
      <sz val="10"/>
      <color rgb="FF000000"/>
      <name val="Calibri"/>
      <family val="2"/>
    </font>
    <font>
      <b/>
      <sz val="9"/>
      <color rgb="FF000000"/>
      <name val="Calibri"/>
      <family val="2"/>
    </font>
    <font>
      <sz val="9"/>
      <color rgb="FF000000"/>
      <name val="Calibri"/>
      <family val="2"/>
    </font>
    <font>
      <b/>
      <u/>
      <sz val="9"/>
      <color rgb="FF000000"/>
      <name val="Calibri"/>
      <family val="2"/>
    </font>
    <font>
      <b/>
      <sz val="8"/>
      <name val="Calibri"/>
      <family val="2"/>
      <scheme val="minor"/>
    </font>
    <font>
      <b/>
      <sz val="11"/>
      <color theme="0"/>
      <name val="Calibri"/>
      <family val="2"/>
      <scheme val="minor"/>
    </font>
    <font>
      <sz val="8"/>
      <color indexed="81"/>
      <name val="Tahoma"/>
      <family val="2"/>
    </font>
    <font>
      <b/>
      <sz val="8"/>
      <color indexed="81"/>
      <name val="Tahoma"/>
      <family val="2"/>
    </font>
    <font>
      <b/>
      <u/>
      <sz val="9"/>
      <color indexed="81"/>
      <name val="Tahoma"/>
      <family val="2"/>
    </font>
    <font>
      <u/>
      <sz val="9"/>
      <color indexed="81"/>
      <name val="Tahoma"/>
      <family val="2"/>
    </font>
    <font>
      <b/>
      <sz val="11"/>
      <name val="Arial"/>
      <family val="2"/>
    </font>
    <font>
      <sz val="10"/>
      <color theme="1"/>
      <name val="Calibri"/>
      <family val="2"/>
      <scheme val="minor"/>
    </font>
    <font>
      <sz val="10"/>
      <color theme="1"/>
      <name val="Calibri"/>
      <family val="2"/>
      <scheme val="minor"/>
    </font>
    <font>
      <sz val="10"/>
      <color theme="1"/>
      <name val="Calibri"/>
      <family val="2"/>
      <scheme val="minor"/>
    </font>
    <font>
      <b/>
      <sz val="10"/>
      <name val="Arial"/>
      <family val="2"/>
    </font>
    <font>
      <sz val="10"/>
      <color theme="0"/>
      <name val="Arial"/>
      <family val="2"/>
    </font>
    <font>
      <sz val="12"/>
      <name val="Tempus Sans ITC"/>
      <family val="5"/>
    </font>
    <font>
      <b/>
      <sz val="12"/>
      <name val="Tempus Sans ITC"/>
      <family val="5"/>
    </font>
    <font>
      <sz val="7"/>
      <name val="Arial"/>
      <family val="2"/>
    </font>
    <font>
      <sz val="10"/>
      <color theme="1"/>
      <name val="Calibri"/>
      <family val="2"/>
      <scheme val="minor"/>
    </font>
    <font>
      <sz val="10"/>
      <color theme="0"/>
      <name val="Calibri"/>
      <family val="2"/>
      <scheme val="minor"/>
    </font>
    <font>
      <sz val="10"/>
      <color theme="1"/>
      <name val="Calibri"/>
      <scheme val="minor"/>
    </font>
    <font>
      <sz val="10"/>
      <color rgb="FFFF0000"/>
      <name val="Calibri"/>
      <family val="2"/>
      <scheme val="minor"/>
    </font>
  </fonts>
  <fills count="25">
    <fill>
      <patternFill patternType="none"/>
    </fill>
    <fill>
      <patternFill patternType="gray125"/>
    </fill>
    <fill>
      <patternFill patternType="solid">
        <fgColor rgb="FF5F9127"/>
        <bgColor indexed="64"/>
      </patternFill>
    </fill>
    <fill>
      <patternFill patternType="solid">
        <fgColor theme="0"/>
        <bgColor indexed="64"/>
      </patternFill>
    </fill>
    <fill>
      <patternFill patternType="solid">
        <fgColor rgb="FFE7F5D7"/>
        <bgColor indexed="64"/>
      </patternFill>
    </fill>
    <fill>
      <patternFill patternType="solid">
        <fgColor rgb="FFF6FAF0"/>
        <bgColor indexed="64"/>
      </patternFill>
    </fill>
    <fill>
      <patternFill patternType="solid">
        <fgColor rgb="FF72AF2F"/>
        <bgColor indexed="64"/>
      </patternFill>
    </fill>
    <fill>
      <patternFill patternType="solid">
        <fgColor rgb="FFB2DE82"/>
        <bgColor indexed="64"/>
      </patternFill>
    </fill>
    <fill>
      <patternFill patternType="solid">
        <fgColor rgb="FFFFFF00"/>
        <bgColor indexed="64"/>
      </patternFill>
    </fill>
    <fill>
      <patternFill patternType="solid">
        <fgColor theme="1"/>
        <bgColor indexed="64"/>
      </patternFill>
    </fill>
    <fill>
      <patternFill patternType="solid">
        <fgColor rgb="FFFFC000"/>
        <bgColor indexed="64"/>
      </patternFill>
    </fill>
    <fill>
      <patternFill patternType="solid">
        <fgColor rgb="FF92D050"/>
        <bgColor indexed="64"/>
      </patternFill>
    </fill>
    <fill>
      <patternFill patternType="solid">
        <fgColor rgb="FFFF0000"/>
        <bgColor indexed="64"/>
      </patternFill>
    </fill>
    <fill>
      <patternFill patternType="solid">
        <fgColor theme="9"/>
        <bgColor indexed="64"/>
      </patternFill>
    </fill>
    <fill>
      <patternFill patternType="solid">
        <fgColor theme="4"/>
        <bgColor theme="4"/>
      </patternFill>
    </fill>
    <fill>
      <patternFill patternType="solid">
        <fgColor theme="9" tint="0.39997558519241921"/>
        <bgColor indexed="64"/>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rgb="FFE6EED5"/>
        <bgColor indexed="64"/>
      </patternFill>
    </fill>
    <fill>
      <patternFill patternType="solid">
        <fgColor rgb="FF9BBB59"/>
        <bgColor indexed="64"/>
      </patternFill>
    </fill>
    <fill>
      <patternFill patternType="solid">
        <fgColor rgb="FFEAF1DD"/>
        <bgColor indexed="64"/>
      </patternFill>
    </fill>
    <fill>
      <patternFill patternType="solid">
        <fgColor theme="8" tint="-0.249977111117893"/>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3"/>
        <bgColor indexed="64"/>
      </patternFill>
    </fill>
  </fills>
  <borders count="98">
    <border>
      <left/>
      <right/>
      <top/>
      <bottom/>
      <diagonal/>
    </border>
    <border>
      <left style="thin">
        <color rgb="FF5F9127"/>
      </left>
      <right style="thin">
        <color rgb="FF5F9127"/>
      </right>
      <top style="thin">
        <color rgb="FF5F9127"/>
      </top>
      <bottom style="thin">
        <color rgb="FF5F9127"/>
      </bottom>
      <diagonal/>
    </border>
    <border>
      <left/>
      <right/>
      <top/>
      <bottom style="hair">
        <color rgb="FF5F9127"/>
      </bottom>
      <diagonal/>
    </border>
    <border>
      <left style="hair">
        <color rgb="FF5F9127"/>
      </left>
      <right/>
      <top/>
      <bottom/>
      <diagonal/>
    </border>
    <border>
      <left/>
      <right style="hair">
        <color rgb="FF5F9127"/>
      </right>
      <top/>
      <bottom/>
      <diagonal/>
    </border>
    <border>
      <left style="hair">
        <color rgb="FF5F9127"/>
      </left>
      <right/>
      <top style="hair">
        <color rgb="FF5F9127"/>
      </top>
      <bottom/>
      <diagonal/>
    </border>
    <border>
      <left/>
      <right/>
      <top style="hair">
        <color rgb="FF5F9127"/>
      </top>
      <bottom/>
      <diagonal/>
    </border>
    <border>
      <left style="hair">
        <color rgb="FF5F9127"/>
      </left>
      <right/>
      <top style="thin">
        <color rgb="FF5F9127"/>
      </top>
      <bottom/>
      <diagonal/>
    </border>
    <border>
      <left style="hair">
        <color rgb="FF72AF2F"/>
      </left>
      <right style="hair">
        <color rgb="FF72AF2F"/>
      </right>
      <top style="hair">
        <color rgb="FF72AF2F"/>
      </top>
      <bottom style="hair">
        <color rgb="FF72AF2F"/>
      </bottom>
      <diagonal/>
    </border>
    <border>
      <left style="thin">
        <color rgb="FF5F9127"/>
      </left>
      <right/>
      <top style="thin">
        <color rgb="FF5F9127"/>
      </top>
      <bottom/>
      <diagonal/>
    </border>
    <border>
      <left/>
      <right style="thin">
        <color rgb="FF5F9127"/>
      </right>
      <top style="thin">
        <color rgb="FF5F9127"/>
      </top>
      <bottom/>
      <diagonal/>
    </border>
    <border>
      <left/>
      <right/>
      <top/>
      <bottom style="thin">
        <color rgb="FF5F9127"/>
      </bottom>
      <diagonal/>
    </border>
    <border>
      <left style="hair">
        <color rgb="FF5F9127"/>
      </left>
      <right style="hair">
        <color rgb="FF5F9127"/>
      </right>
      <top style="hair">
        <color rgb="FF5F9127"/>
      </top>
      <bottom style="hair">
        <color rgb="FF5F9127"/>
      </bottom>
      <diagonal/>
    </border>
    <border>
      <left style="thin">
        <color auto="1"/>
      </left>
      <right style="thin">
        <color auto="1"/>
      </right>
      <top style="thin">
        <color auto="1"/>
      </top>
      <bottom style="thin">
        <color auto="1"/>
      </bottom>
      <diagonal/>
    </border>
    <border>
      <left/>
      <right/>
      <top style="thin">
        <color rgb="FF5F9127"/>
      </top>
      <bottom style="hair">
        <color rgb="FF72AF2F"/>
      </bottom>
      <diagonal/>
    </border>
    <border>
      <left style="hair">
        <color auto="1"/>
      </left>
      <right/>
      <top/>
      <bottom/>
      <diagonal/>
    </border>
    <border>
      <left style="thin">
        <color rgb="FF5F9127"/>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9" tint="-0.24994659260841701"/>
      </left>
      <right style="thin">
        <color theme="9" tint="-0.24994659260841701"/>
      </right>
      <top style="thin">
        <color theme="9" tint="-0.24994659260841701"/>
      </top>
      <bottom style="thin">
        <color theme="9" tint="-0.24994659260841701"/>
      </bottom>
      <diagonal/>
    </border>
    <border>
      <left style="thin">
        <color theme="9" tint="-0.24994659260841701"/>
      </left>
      <right style="thin">
        <color theme="9" tint="-0.24994659260841701"/>
      </right>
      <top style="thin">
        <color theme="9" tint="-0.24994659260841701"/>
      </top>
      <bottom style="thin">
        <color auto="1"/>
      </bottom>
      <diagonal/>
    </border>
    <border>
      <left style="hair">
        <color theme="9" tint="-0.24994659260841701"/>
      </left>
      <right style="hair">
        <color theme="9" tint="-0.24994659260841701"/>
      </right>
      <top style="hair">
        <color theme="9" tint="-0.24994659260841701"/>
      </top>
      <bottom style="hair">
        <color theme="9" tint="-0.24994659260841701"/>
      </bottom>
      <diagonal/>
    </border>
    <border>
      <left style="thin">
        <color theme="9" tint="-0.24994659260841701"/>
      </left>
      <right style="thin">
        <color theme="9" tint="-0.24994659260841701"/>
      </right>
      <top style="thin">
        <color auto="1"/>
      </top>
      <bottom/>
      <diagonal/>
    </border>
    <border>
      <left/>
      <right style="thin">
        <color rgb="FF5F9127"/>
      </right>
      <top/>
      <bottom/>
      <diagonal/>
    </border>
    <border>
      <left style="hair">
        <color theme="9" tint="-0.24994659260841701"/>
      </left>
      <right/>
      <top style="hair">
        <color theme="9" tint="-0.24994659260841701"/>
      </top>
      <bottom style="hair">
        <color theme="9" tint="-0.24994659260841701"/>
      </bottom>
      <diagonal/>
    </border>
    <border>
      <left/>
      <right style="hair">
        <color theme="9" tint="-0.24994659260841701"/>
      </right>
      <top style="hair">
        <color theme="9" tint="-0.24994659260841701"/>
      </top>
      <bottom style="hair">
        <color theme="9" tint="-0.24994659260841701"/>
      </bottom>
      <diagonal/>
    </border>
    <border>
      <left/>
      <right/>
      <top style="hair">
        <color theme="9" tint="-0.24994659260841701"/>
      </top>
      <bottom style="hair">
        <color theme="9" tint="-0.24994659260841701"/>
      </bottom>
      <diagonal/>
    </border>
    <border>
      <left style="medium">
        <color rgb="FF9BBB59"/>
      </left>
      <right style="medium">
        <color rgb="FF9BBB59"/>
      </right>
      <top style="medium">
        <color rgb="FF9BBB59"/>
      </top>
      <bottom style="thick">
        <color rgb="FF9BBB59"/>
      </bottom>
      <diagonal/>
    </border>
    <border>
      <left/>
      <right style="medium">
        <color rgb="FF9BBB59"/>
      </right>
      <top style="medium">
        <color rgb="FF9BBB59"/>
      </top>
      <bottom style="thick">
        <color rgb="FF9BBB59"/>
      </bottom>
      <diagonal/>
    </border>
    <border>
      <left style="medium">
        <color rgb="FF9BBB59"/>
      </left>
      <right style="medium">
        <color rgb="FF9BBB59"/>
      </right>
      <top/>
      <bottom style="medium">
        <color rgb="FF9BBB59"/>
      </bottom>
      <diagonal/>
    </border>
    <border>
      <left style="medium">
        <color rgb="FF9BBB59"/>
      </left>
      <right style="medium">
        <color rgb="FF9BBB59"/>
      </right>
      <top/>
      <bottom/>
      <diagonal/>
    </border>
    <border>
      <left style="medium">
        <color rgb="FF9BBB59"/>
      </left>
      <right style="medium">
        <color rgb="FF9BBB59"/>
      </right>
      <top style="medium">
        <color rgb="FF9BBB59"/>
      </top>
      <bottom/>
      <diagonal/>
    </border>
    <border>
      <left style="medium">
        <color rgb="FF9BBB59"/>
      </left>
      <right style="medium">
        <color rgb="FF9BBB59"/>
      </right>
      <top style="thick">
        <color rgb="FF9BBB59"/>
      </top>
      <bottom/>
      <diagonal/>
    </border>
    <border>
      <left/>
      <right/>
      <top style="medium">
        <color rgb="FF9BBB59"/>
      </top>
      <bottom style="medium">
        <color rgb="FF9BBB59"/>
      </bottom>
      <diagonal/>
    </border>
    <border>
      <left/>
      <right/>
      <top/>
      <bottom style="medium">
        <color rgb="FFC2D69B"/>
      </bottom>
      <diagonal/>
    </border>
    <border>
      <left/>
      <right style="medium">
        <color rgb="FFC2D69B"/>
      </right>
      <top/>
      <bottom style="medium">
        <color rgb="FFC2D69B"/>
      </bottom>
      <diagonal/>
    </border>
    <border>
      <left style="medium">
        <color rgb="FFC2D69B"/>
      </left>
      <right/>
      <top/>
      <bottom style="medium">
        <color rgb="FFC2D69B"/>
      </bottom>
      <diagonal/>
    </border>
    <border>
      <left style="medium">
        <color rgb="FFC2D69B"/>
      </left>
      <right/>
      <top/>
      <bottom/>
      <diagonal/>
    </border>
    <border>
      <left style="medium">
        <color rgb="FFC2D69B"/>
      </left>
      <right/>
      <top style="medium">
        <color rgb="FFC2D69B"/>
      </top>
      <bottom/>
      <diagonal/>
    </border>
    <border>
      <left style="medium">
        <color rgb="FF9BBB59"/>
      </left>
      <right/>
      <top style="medium">
        <color rgb="FF9BBB59"/>
      </top>
      <bottom style="medium">
        <color rgb="FF9BBB59"/>
      </bottom>
      <diagonal/>
    </border>
    <border>
      <left/>
      <right style="medium">
        <color rgb="FF9BBB59"/>
      </right>
      <top style="medium">
        <color rgb="FF9BBB59"/>
      </top>
      <bottom/>
      <diagonal/>
    </border>
    <border>
      <left/>
      <right style="medium">
        <color rgb="FF9BBB59"/>
      </right>
      <top/>
      <bottom style="medium">
        <color rgb="FFC2D69B"/>
      </bottom>
      <diagonal/>
    </border>
    <border>
      <left/>
      <right/>
      <top style="medium">
        <color rgb="FFC2D69B"/>
      </top>
      <bottom/>
      <diagonal/>
    </border>
    <border>
      <left style="medium">
        <color rgb="FF9BBB59"/>
      </left>
      <right style="medium">
        <color rgb="FF9BBB59"/>
      </right>
      <top style="medium">
        <color rgb="FF9BBB59"/>
      </top>
      <bottom style="medium">
        <color rgb="FF9BBB59"/>
      </bottom>
      <diagonal/>
    </border>
    <border>
      <left style="medium">
        <color rgb="FFC2D69B"/>
      </left>
      <right style="medium">
        <color rgb="FFC2D69B"/>
      </right>
      <top/>
      <bottom style="medium">
        <color rgb="FFC2D69B"/>
      </bottom>
      <diagonal/>
    </border>
    <border>
      <left style="hair">
        <color rgb="FF5F9127"/>
      </left>
      <right style="hair">
        <color rgb="FF5F9127"/>
      </right>
      <top style="thin">
        <color rgb="FF5F9127"/>
      </top>
      <bottom style="hair">
        <color rgb="FF5F9127"/>
      </bottom>
      <diagonal/>
    </border>
    <border>
      <left style="hair">
        <color rgb="FF5F9127"/>
      </left>
      <right/>
      <top style="hair">
        <color rgb="FF5F9127"/>
      </top>
      <bottom style="hair">
        <color rgb="FF5F9127"/>
      </bottom>
      <diagonal/>
    </border>
    <border>
      <left/>
      <right/>
      <top style="hair">
        <color rgb="FF5F9127"/>
      </top>
      <bottom style="hair">
        <color rgb="FF5F9127"/>
      </bottom>
      <diagonal/>
    </border>
    <border>
      <left/>
      <right style="hair">
        <color rgb="FF5F9127"/>
      </right>
      <top style="hair">
        <color rgb="FF5F9127"/>
      </top>
      <bottom style="hair">
        <color rgb="FF5F9127"/>
      </bottom>
      <diagonal/>
    </border>
    <border>
      <left style="hair">
        <color theme="9" tint="-0.24994659260841701"/>
      </left>
      <right style="hair">
        <color theme="9" tint="-0.24994659260841701"/>
      </right>
      <top/>
      <bottom style="hair">
        <color theme="9" tint="-0.24994659260841701"/>
      </bottom>
      <diagonal/>
    </border>
    <border>
      <left style="hair">
        <color rgb="FF5F9127"/>
      </left>
      <right style="hair">
        <color rgb="FF5F9127"/>
      </right>
      <top/>
      <bottom style="hair">
        <color rgb="FF5F9127"/>
      </bottom>
      <diagonal/>
    </border>
    <border>
      <left style="hair">
        <color theme="9" tint="-0.24994659260841701"/>
      </left>
      <right/>
      <top/>
      <bottom style="hair">
        <color theme="9" tint="-0.24994659260841701"/>
      </bottom>
      <diagonal/>
    </border>
    <border>
      <left/>
      <right/>
      <top/>
      <bottom style="hair">
        <color theme="9" tint="-0.24994659260841701"/>
      </bottom>
      <diagonal/>
    </border>
    <border>
      <left/>
      <right style="hair">
        <color theme="9" tint="-0.24994659260841701"/>
      </right>
      <top/>
      <bottom style="hair">
        <color theme="9" tint="-0.24994659260841701"/>
      </bottom>
      <diagonal/>
    </border>
    <border>
      <left style="hair">
        <color theme="9" tint="-0.24994659260841701"/>
      </left>
      <right/>
      <top style="hair">
        <color theme="9" tint="-0.24994659260841701"/>
      </top>
      <bottom/>
      <diagonal/>
    </border>
    <border>
      <left/>
      <right/>
      <top style="hair">
        <color theme="9" tint="-0.24994659260841701"/>
      </top>
      <bottom/>
      <diagonal/>
    </border>
    <border>
      <left/>
      <right style="hair">
        <color theme="9" tint="-0.24994659260841701"/>
      </right>
      <top style="hair">
        <color theme="9" tint="-0.24994659260841701"/>
      </top>
      <bottom/>
      <diagonal/>
    </border>
    <border>
      <left/>
      <right style="medium">
        <color rgb="FF9BBB59"/>
      </right>
      <top style="medium">
        <color rgb="FF9BBB59"/>
      </top>
      <bottom style="medium">
        <color rgb="FF9BBB59"/>
      </bottom>
      <diagonal/>
    </border>
    <border>
      <left style="hair">
        <color theme="9" tint="-0.24994659260841701"/>
      </left>
      <right style="hair">
        <color theme="9" tint="-0.24994659260841701"/>
      </right>
      <top style="hair">
        <color theme="9" tint="-0.24994659260841701"/>
      </top>
      <bottom/>
      <diagonal/>
    </border>
    <border>
      <left style="hair">
        <color theme="9" tint="-0.24994659260841701"/>
      </left>
      <right style="hair">
        <color theme="9" tint="-0.24994659260841701"/>
      </right>
      <top/>
      <bottom/>
      <diagonal/>
    </border>
    <border>
      <left style="hair">
        <color auto="1"/>
      </left>
      <right style="hair">
        <color auto="1"/>
      </right>
      <top/>
      <bottom style="hair">
        <color auto="1"/>
      </bottom>
      <diagonal/>
    </border>
    <border>
      <left style="hair">
        <color auto="1"/>
      </left>
      <right style="hair">
        <color auto="1"/>
      </right>
      <top style="hair">
        <color auto="1"/>
      </top>
      <bottom style="hair">
        <color auto="1"/>
      </bottom>
      <diagonal/>
    </border>
    <border>
      <left style="hair">
        <color theme="9" tint="-0.24994659260841701"/>
      </left>
      <right style="hair">
        <color auto="1"/>
      </right>
      <top/>
      <bottom style="hair">
        <color auto="1"/>
      </bottom>
      <diagonal/>
    </border>
    <border>
      <left style="hair">
        <color auto="1"/>
      </left>
      <right style="hair">
        <color theme="9" tint="-0.24994659260841701"/>
      </right>
      <top/>
      <bottom style="hair">
        <color auto="1"/>
      </bottom>
      <diagonal/>
    </border>
    <border>
      <left/>
      <right style="hair">
        <color theme="9" tint="-0.24994659260841701"/>
      </right>
      <top/>
      <bottom/>
      <diagonal/>
    </border>
    <border>
      <left/>
      <right/>
      <top/>
      <bottom style="thin">
        <color theme="9" tint="-0.24994659260841701"/>
      </bottom>
      <diagonal/>
    </border>
    <border>
      <left style="thin">
        <color theme="4" tint="0.39997558519241921"/>
      </left>
      <right/>
      <top style="thin">
        <color theme="4" tint="0.39997558519241921"/>
      </top>
      <bottom style="thin">
        <color theme="4" tint="0.39997558519241921"/>
      </bottom>
      <diagonal/>
    </border>
    <border>
      <left style="thin">
        <color rgb="FF5F9127"/>
      </left>
      <right/>
      <top style="thin">
        <color theme="0" tint="-0.249977111117893"/>
      </top>
      <bottom/>
      <diagonal/>
    </border>
    <border>
      <left/>
      <right style="thin">
        <color theme="0" tint="-0.249977111117893"/>
      </right>
      <top style="thin">
        <color theme="0" tint="-0.249977111117893"/>
      </top>
      <bottom/>
      <diagonal/>
    </border>
    <border>
      <left/>
      <right style="thin">
        <color theme="0" tint="-0.249977111117893"/>
      </right>
      <top/>
      <bottom/>
      <diagonal/>
    </border>
    <border>
      <left style="thin">
        <color theme="9"/>
      </left>
      <right/>
      <top style="thin">
        <color theme="9"/>
      </top>
      <bottom/>
      <diagonal/>
    </border>
    <border>
      <left/>
      <right style="thin">
        <color theme="9"/>
      </right>
      <top style="thin">
        <color theme="9"/>
      </top>
      <bottom/>
      <diagonal/>
    </border>
    <border>
      <left style="thin">
        <color theme="9"/>
      </left>
      <right/>
      <top/>
      <bottom style="thin">
        <color theme="9"/>
      </bottom>
      <diagonal/>
    </border>
    <border>
      <left/>
      <right style="thin">
        <color theme="9"/>
      </right>
      <top/>
      <bottom style="thin">
        <color theme="9"/>
      </bottom>
      <diagonal/>
    </border>
    <border>
      <left style="thin">
        <color theme="9"/>
      </left>
      <right style="thin">
        <color theme="9"/>
      </right>
      <top style="thin">
        <color theme="9"/>
      </top>
      <bottom/>
      <diagonal/>
    </border>
    <border>
      <left style="thin">
        <color theme="9"/>
      </left>
      <right style="thin">
        <color theme="9"/>
      </right>
      <top/>
      <bottom/>
      <diagonal/>
    </border>
    <border>
      <left style="thin">
        <color theme="9"/>
      </left>
      <right style="thin">
        <color theme="9"/>
      </right>
      <top/>
      <bottom style="thin">
        <color theme="9"/>
      </bottom>
      <diagonal/>
    </border>
    <border>
      <left/>
      <right/>
      <top style="thin">
        <color theme="9"/>
      </top>
      <bottom/>
      <diagonal/>
    </border>
    <border>
      <left/>
      <right/>
      <top/>
      <bottom style="thin">
        <color theme="9"/>
      </bottom>
      <diagonal/>
    </border>
    <border>
      <left/>
      <right style="hair">
        <color auto="1"/>
      </right>
      <top/>
      <bottom/>
      <diagonal/>
    </border>
    <border>
      <left style="thin">
        <color theme="9"/>
      </left>
      <right/>
      <top style="thin">
        <color theme="9"/>
      </top>
      <bottom style="thin">
        <color theme="9"/>
      </bottom>
      <diagonal/>
    </border>
    <border>
      <left/>
      <right/>
      <top style="thin">
        <color theme="9"/>
      </top>
      <bottom style="thin">
        <color theme="9"/>
      </bottom>
      <diagonal/>
    </border>
    <border>
      <left/>
      <right style="thin">
        <color theme="9"/>
      </right>
      <top style="thin">
        <color theme="9"/>
      </top>
      <bottom style="thin">
        <color theme="9"/>
      </bottom>
      <diagonal/>
    </border>
    <border>
      <left/>
      <right style="thin">
        <color theme="9"/>
      </right>
      <top/>
      <bottom/>
      <diagonal/>
    </border>
    <border>
      <left style="thin">
        <color theme="9"/>
      </left>
      <right style="thin">
        <color theme="9"/>
      </right>
      <top style="thin">
        <color theme="9"/>
      </top>
      <bottom style="thin">
        <color theme="9"/>
      </bottom>
      <diagonal/>
    </border>
    <border>
      <left/>
      <right style="thin">
        <color theme="4" tint="0.39997558519241921"/>
      </right>
      <top style="thin">
        <color theme="4" tint="0.39997558519241921"/>
      </top>
      <bottom style="thin">
        <color theme="4" tint="0.39997558519241921"/>
      </bottom>
      <diagonal/>
    </border>
    <border>
      <left style="thin">
        <color indexed="64"/>
      </left>
      <right/>
      <top style="thin">
        <color indexed="64"/>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rgb="FF5F9127"/>
      </left>
      <right style="hair">
        <color rgb="FF5F9127"/>
      </right>
      <top style="hair">
        <color rgb="FF5F9127"/>
      </top>
      <bottom/>
      <diagonal/>
    </border>
  </borders>
  <cellStyleXfs count="48">
    <xf numFmtId="0" fontId="0" fillId="0" borderId="0"/>
    <xf numFmtId="0" fontId="22"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700">
    <xf numFmtId="0" fontId="0" fillId="0" borderId="0" xfId="0"/>
    <xf numFmtId="0" fontId="3" fillId="3" borderId="0" xfId="0" applyFont="1" applyFill="1" applyAlignment="1" applyProtection="1">
      <alignment vertical="center"/>
      <protection hidden="1"/>
    </xf>
    <xf numFmtId="0" fontId="2" fillId="4" borderId="0" xfId="0" applyFont="1" applyFill="1" applyAlignment="1">
      <alignment vertical="center"/>
    </xf>
    <xf numFmtId="0" fontId="2" fillId="3" borderId="0" xfId="0" applyFont="1" applyFill="1" applyAlignment="1" applyProtection="1">
      <alignment vertical="center"/>
      <protection hidden="1"/>
    </xf>
    <xf numFmtId="0" fontId="2" fillId="3" borderId="3" xfId="0" applyFont="1" applyFill="1" applyBorder="1" applyAlignment="1">
      <alignment vertical="center"/>
    </xf>
    <xf numFmtId="0" fontId="2" fillId="3" borderId="0" xfId="0" applyFont="1" applyFill="1" applyBorder="1" applyAlignment="1">
      <alignment vertical="center"/>
    </xf>
    <xf numFmtId="0" fontId="2" fillId="0" borderId="2" xfId="0" applyFont="1" applyBorder="1" applyAlignment="1" applyProtection="1">
      <alignment horizontal="left" vertical="center" wrapText="1" indent="1"/>
      <protection locked="0"/>
    </xf>
    <xf numFmtId="0" fontId="2" fillId="3" borderId="0" xfId="0" applyFont="1" applyFill="1" applyBorder="1" applyAlignment="1" applyProtection="1">
      <alignment vertical="center"/>
      <protection hidden="1"/>
    </xf>
    <xf numFmtId="0" fontId="3" fillId="3" borderId="0" xfId="0" applyFont="1" applyFill="1" applyAlignment="1">
      <alignment vertical="center"/>
    </xf>
    <xf numFmtId="0" fontId="12" fillId="3" borderId="0" xfId="0" applyFont="1" applyFill="1" applyAlignment="1" applyProtection="1">
      <alignment vertical="center"/>
      <protection hidden="1"/>
    </xf>
    <xf numFmtId="0" fontId="8" fillId="0" borderId="0" xfId="0" applyFont="1" applyFill="1" applyBorder="1" applyAlignment="1">
      <alignment horizontal="left"/>
    </xf>
    <xf numFmtId="0" fontId="8" fillId="0" borderId="0" xfId="0" applyFont="1" applyFill="1" applyBorder="1"/>
    <xf numFmtId="0" fontId="8" fillId="0" borderId="0" xfId="0" applyFont="1" applyBorder="1"/>
    <xf numFmtId="0" fontId="8" fillId="0" borderId="0" xfId="0" applyFont="1"/>
    <xf numFmtId="0" fontId="10" fillId="0" borderId="0" xfId="0" applyFont="1" applyFill="1" applyBorder="1" applyAlignment="1">
      <alignment horizontal="left"/>
    </xf>
    <xf numFmtId="0" fontId="10" fillId="0" borderId="0" xfId="0" applyFont="1"/>
    <xf numFmtId="0" fontId="10" fillId="0" borderId="0" xfId="0" applyFont="1" applyBorder="1"/>
    <xf numFmtId="0" fontId="0" fillId="0" borderId="0" xfId="0" applyFill="1" applyBorder="1" applyAlignment="1">
      <alignment wrapText="1"/>
    </xf>
    <xf numFmtId="0" fontId="10" fillId="0" borderId="0" xfId="0" applyFont="1" applyAlignment="1">
      <alignment horizontal="right"/>
    </xf>
    <xf numFmtId="0" fontId="15" fillId="0" borderId="0" xfId="0" applyFont="1"/>
    <xf numFmtId="0" fontId="0" fillId="3" borderId="13" xfId="0" applyFont="1" applyFill="1" applyBorder="1" applyProtection="1"/>
    <xf numFmtId="0" fontId="10" fillId="0" borderId="13" xfId="0" applyFont="1" applyBorder="1"/>
    <xf numFmtId="0" fontId="0" fillId="0" borderId="13" xfId="0" applyFont="1" applyBorder="1" applyAlignment="1" applyProtection="1">
      <alignment horizontal="center" vertical="center"/>
    </xf>
    <xf numFmtId="0" fontId="1" fillId="0" borderId="13" xfId="0" applyFont="1" applyBorder="1" applyAlignment="1" applyProtection="1">
      <alignment horizontal="center" vertical="center"/>
    </xf>
    <xf numFmtId="0" fontId="11" fillId="3" borderId="13" xfId="0" applyFont="1" applyFill="1" applyBorder="1" applyAlignment="1" applyProtection="1">
      <alignment horizontal="center" vertical="center" wrapText="1"/>
    </xf>
    <xf numFmtId="0" fontId="0" fillId="0" borderId="13" xfId="0" applyFont="1" applyBorder="1" applyProtection="1"/>
    <xf numFmtId="0" fontId="16" fillId="0" borderId="13" xfId="0" applyFont="1" applyFill="1" applyBorder="1" applyAlignment="1" applyProtection="1">
      <alignment vertical="center" wrapText="1"/>
    </xf>
    <xf numFmtId="0" fontId="0" fillId="0" borderId="13" xfId="0" applyFont="1" applyFill="1" applyBorder="1" applyProtection="1"/>
    <xf numFmtId="0" fontId="16" fillId="0" borderId="13" xfId="0" applyFont="1" applyFill="1" applyBorder="1" applyAlignment="1" applyProtection="1">
      <alignment horizontal="left" vertical="center" wrapText="1"/>
    </xf>
    <xf numFmtId="0" fontId="16" fillId="0" borderId="13" xfId="0" applyFont="1" applyFill="1" applyBorder="1" applyAlignment="1" applyProtection="1">
      <alignment horizontal="left" vertical="top" wrapText="1"/>
    </xf>
    <xf numFmtId="0" fontId="8" fillId="9" borderId="0" xfId="0" applyFont="1" applyFill="1"/>
    <xf numFmtId="0" fontId="10" fillId="9" borderId="0" xfId="0" applyFont="1" applyFill="1"/>
    <xf numFmtId="0" fontId="17" fillId="0" borderId="0" xfId="0" applyFont="1" applyFill="1" applyBorder="1" applyAlignment="1">
      <alignment horizontal="justify" vertical="center" wrapText="1"/>
    </xf>
    <xf numFmtId="0" fontId="18" fillId="0" borderId="0" xfId="0" applyFont="1" applyFill="1" applyBorder="1" applyAlignment="1">
      <alignment horizontal="justify" vertical="top" wrapText="1"/>
    </xf>
    <xf numFmtId="0" fontId="10" fillId="0" borderId="0" xfId="0" applyFont="1" applyFill="1" applyBorder="1"/>
    <xf numFmtId="0" fontId="10" fillId="0" borderId="0" xfId="0" applyFont="1" applyFill="1" applyBorder="1" applyAlignment="1"/>
    <xf numFmtId="0" fontId="10" fillId="9" borderId="0" xfId="0" applyFont="1" applyFill="1" applyBorder="1"/>
    <xf numFmtId="0" fontId="2" fillId="0" borderId="14" xfId="0" applyFont="1" applyBorder="1" applyAlignment="1" applyProtection="1">
      <alignment horizontal="left" vertical="top" wrapText="1" indent="1"/>
      <protection locked="0"/>
    </xf>
    <xf numFmtId="0" fontId="20" fillId="0" borderId="0" xfId="0" applyFont="1" applyBorder="1" applyAlignment="1">
      <alignment horizontal="center" vertical="center" wrapText="1"/>
    </xf>
    <xf numFmtId="0" fontId="21" fillId="0" borderId="0" xfId="0" applyFont="1" applyBorder="1"/>
    <xf numFmtId="0" fontId="11" fillId="0" borderId="0" xfId="0" applyFont="1" applyBorder="1"/>
    <xf numFmtId="0" fontId="11" fillId="0" borderId="0" xfId="0" applyNumberFormat="1" applyFont="1" applyBorder="1"/>
    <xf numFmtId="0" fontId="14" fillId="0" borderId="0" xfId="1" applyFont="1" applyFill="1" applyBorder="1" applyAlignment="1">
      <alignment horizontal="center" vertical="center"/>
    </xf>
    <xf numFmtId="0" fontId="14" fillId="0" borderId="17" xfId="1" applyFont="1" applyFill="1" applyBorder="1" applyAlignment="1">
      <alignment horizontal="center" vertical="center"/>
    </xf>
    <xf numFmtId="0" fontId="11" fillId="0" borderId="0" xfId="0" applyFont="1" applyFill="1" applyBorder="1"/>
    <xf numFmtId="0" fontId="23" fillId="0" borderId="18" xfId="0" applyFont="1" applyBorder="1"/>
    <xf numFmtId="0" fontId="23" fillId="0" borderId="19" xfId="0" applyFont="1" applyBorder="1"/>
    <xf numFmtId="0" fontId="0" fillId="0" borderId="0" xfId="0" applyFont="1" applyFill="1" applyBorder="1" applyAlignment="1"/>
    <xf numFmtId="0" fontId="23" fillId="0" borderId="21" xfId="0" applyFont="1" applyBorder="1"/>
    <xf numFmtId="0" fontId="23" fillId="0" borderId="0" xfId="0" applyFont="1" applyBorder="1"/>
    <xf numFmtId="0" fontId="14" fillId="11" borderId="0" xfId="1" applyFont="1" applyFill="1" applyBorder="1" applyAlignment="1">
      <alignment horizontal="center" vertical="center"/>
    </xf>
    <xf numFmtId="0" fontId="14" fillId="8" borderId="0" xfId="1" applyFont="1" applyFill="1" applyBorder="1" applyAlignment="1">
      <alignment horizontal="center" vertical="center"/>
    </xf>
    <xf numFmtId="0" fontId="14" fillId="10" borderId="0" xfId="1" applyFont="1" applyFill="1" applyBorder="1" applyAlignment="1">
      <alignment horizontal="center" vertical="center"/>
    </xf>
    <xf numFmtId="0" fontId="14" fillId="10" borderId="17" xfId="1" applyFont="1" applyFill="1" applyBorder="1" applyAlignment="1">
      <alignment horizontal="center" vertical="center"/>
    </xf>
    <xf numFmtId="0" fontId="14" fillId="12" borderId="17" xfId="1" applyFont="1" applyFill="1" applyBorder="1" applyAlignment="1">
      <alignment horizontal="center" vertical="center"/>
    </xf>
    <xf numFmtId="0" fontId="14" fillId="12" borderId="0" xfId="1" applyFont="1" applyFill="1" applyBorder="1" applyAlignment="1">
      <alignment horizontal="center" vertical="center"/>
    </xf>
    <xf numFmtId="0" fontId="14" fillId="0" borderId="23" xfId="1" applyFont="1" applyFill="1" applyBorder="1" applyAlignment="1">
      <alignment horizontal="center" vertical="center"/>
    </xf>
    <xf numFmtId="0" fontId="14" fillId="10" borderId="23" xfId="1" applyFont="1" applyFill="1" applyBorder="1" applyAlignment="1">
      <alignment horizontal="center" vertical="center"/>
    </xf>
    <xf numFmtId="0" fontId="14" fillId="12" borderId="23" xfId="1" applyFont="1" applyFill="1" applyBorder="1" applyAlignment="1">
      <alignment horizontal="center" vertical="center"/>
    </xf>
    <xf numFmtId="0" fontId="14" fillId="12" borderId="24" xfId="1" applyFont="1" applyFill="1" applyBorder="1" applyAlignment="1">
      <alignment horizontal="center" vertical="center"/>
    </xf>
    <xf numFmtId="0" fontId="11" fillId="0" borderId="0" xfId="0" applyFont="1" applyBorder="1" applyAlignment="1">
      <alignment vertical="center"/>
    </xf>
    <xf numFmtId="0" fontId="24" fillId="0" borderId="0" xfId="0" applyFont="1" applyBorder="1" applyAlignment="1">
      <alignment horizontal="center" vertical="center" wrapText="1"/>
    </xf>
    <xf numFmtId="0" fontId="2" fillId="4" borderId="0" xfId="0" applyFont="1" applyFill="1" applyAlignment="1">
      <alignment horizontal="center" vertical="center"/>
    </xf>
    <xf numFmtId="0" fontId="14" fillId="0" borderId="0" xfId="1" applyFont="1" applyFill="1" applyBorder="1" applyAlignment="1">
      <alignment horizontal="center" vertical="center" wrapText="1"/>
    </xf>
    <xf numFmtId="0" fontId="14" fillId="0" borderId="17" xfId="1" applyFont="1" applyFill="1" applyBorder="1" applyAlignment="1">
      <alignment horizontal="center" vertical="center" wrapText="1"/>
    </xf>
    <xf numFmtId="0" fontId="10" fillId="0" borderId="0" xfId="0" applyFont="1" applyFill="1"/>
    <xf numFmtId="0" fontId="10" fillId="0" borderId="0" xfId="0" applyFont="1" applyAlignment="1">
      <alignment horizontal="center"/>
    </xf>
    <xf numFmtId="0" fontId="14" fillId="0" borderId="0" xfId="1" applyFont="1" applyFill="1" applyBorder="1" applyAlignment="1">
      <alignment horizontal="left"/>
    </xf>
    <xf numFmtId="0" fontId="14" fillId="0" borderId="0" xfId="1" applyFont="1" applyFill="1" applyBorder="1" applyAlignment="1">
      <alignment horizontal="left" wrapText="1"/>
    </xf>
    <xf numFmtId="0" fontId="8" fillId="0" borderId="0" xfId="0" applyFont="1" applyAlignment="1">
      <alignment horizontal="center"/>
    </xf>
    <xf numFmtId="0" fontId="10" fillId="0" borderId="0" xfId="0" applyFont="1" applyFill="1" applyBorder="1" applyAlignment="1">
      <alignment horizontal="center" vertical="center"/>
    </xf>
    <xf numFmtId="0" fontId="14" fillId="12" borderId="23" xfId="1" applyFont="1" applyFill="1" applyBorder="1" applyAlignment="1">
      <alignment horizontal="center" vertical="center" wrapText="1"/>
    </xf>
    <xf numFmtId="0" fontId="19" fillId="4" borderId="0" xfId="0" applyFont="1" applyFill="1" applyAlignment="1">
      <alignment horizontal="center" vertical="center"/>
    </xf>
    <xf numFmtId="0" fontId="7" fillId="3" borderId="0" xfId="0" applyFont="1" applyFill="1" applyAlignment="1">
      <alignment horizontal="center" vertical="center"/>
    </xf>
    <xf numFmtId="0" fontId="7" fillId="3" borderId="0" xfId="0" applyFont="1" applyFill="1" applyAlignment="1" applyProtection="1">
      <alignment horizontal="center" vertical="center"/>
      <protection hidden="1"/>
    </xf>
    <xf numFmtId="0" fontId="13" fillId="3" borderId="0" xfId="0" applyFont="1" applyFill="1" applyAlignment="1" applyProtection="1">
      <alignment horizontal="center" vertical="center"/>
      <protection hidden="1"/>
    </xf>
    <xf numFmtId="0" fontId="25" fillId="9" borderId="0" xfId="0" applyFont="1" applyFill="1"/>
    <xf numFmtId="0" fontId="26" fillId="9" borderId="0" xfId="0" applyFont="1" applyFill="1"/>
    <xf numFmtId="0" fontId="27" fillId="0" borderId="0" xfId="0" applyFont="1" applyAlignment="1">
      <alignment vertical="center"/>
    </xf>
    <xf numFmtId="0" fontId="28" fillId="0" borderId="0" xfId="0" applyFont="1" applyAlignment="1">
      <alignment vertical="center"/>
    </xf>
    <xf numFmtId="0" fontId="20" fillId="0" borderId="0" xfId="0" applyFont="1" applyAlignment="1">
      <alignment horizontal="center" vertical="center" wrapText="1"/>
    </xf>
    <xf numFmtId="0" fontId="34" fillId="14" borderId="25" xfId="0" applyFont="1" applyFill="1" applyBorder="1"/>
    <xf numFmtId="0" fontId="10" fillId="0" borderId="2" xfId="0" applyFont="1" applyBorder="1" applyAlignment="1" applyProtection="1">
      <alignment horizontal="justify" vertical="center"/>
      <protection locked="0"/>
    </xf>
    <xf numFmtId="0" fontId="10" fillId="0" borderId="0" xfId="0" applyFont="1" applyBorder="1" applyAlignment="1" applyProtection="1">
      <alignment horizontal="justify" vertical="center"/>
      <protection locked="0"/>
    </xf>
    <xf numFmtId="0" fontId="10" fillId="16" borderId="25" xfId="0" applyFont="1" applyFill="1" applyBorder="1" applyAlignment="1">
      <alignment horizontal="left"/>
    </xf>
    <xf numFmtId="0" fontId="10" fillId="0" borderId="25" xfId="0" applyFont="1" applyBorder="1" applyAlignment="1">
      <alignment horizontal="left"/>
    </xf>
    <xf numFmtId="0" fontId="2" fillId="3" borderId="0" xfId="0" applyFont="1" applyFill="1" applyBorder="1" applyAlignment="1" applyProtection="1">
      <alignment vertical="center"/>
    </xf>
    <xf numFmtId="0" fontId="2" fillId="0" borderId="0" xfId="0" applyFont="1" applyBorder="1" applyAlignment="1" applyProtection="1">
      <alignment vertical="center"/>
    </xf>
    <xf numFmtId="0" fontId="2" fillId="3" borderId="0" xfId="0" applyFont="1" applyFill="1" applyAlignment="1" applyProtection="1">
      <alignment vertical="center"/>
      <protection locked="0"/>
    </xf>
    <xf numFmtId="0" fontId="3" fillId="3" borderId="0" xfId="0" applyFont="1" applyFill="1" applyAlignment="1" applyProtection="1">
      <alignment vertical="center"/>
      <protection locked="0"/>
    </xf>
    <xf numFmtId="0" fontId="2" fillId="0" borderId="0" xfId="0" applyFont="1" applyBorder="1" applyAlignment="1" applyProtection="1">
      <alignment horizontal="left" vertical="center" wrapText="1" indent="1"/>
      <protection locked="0"/>
    </xf>
    <xf numFmtId="0" fontId="2" fillId="0" borderId="0" xfId="0" applyFont="1" applyBorder="1" applyAlignment="1" applyProtection="1">
      <alignment horizontal="left" vertical="top" wrapText="1" indent="1"/>
      <protection locked="0"/>
    </xf>
    <xf numFmtId="0" fontId="24" fillId="16" borderId="25" xfId="0" applyFont="1" applyFill="1" applyBorder="1" applyAlignment="1">
      <alignment horizontal="center" vertical="center" wrapText="1"/>
    </xf>
    <xf numFmtId="0" fontId="2" fillId="0" borderId="0" xfId="0" applyFont="1" applyBorder="1" applyAlignment="1" applyProtection="1">
      <alignment horizontal="left" vertical="center" wrapText="1"/>
      <protection locked="0"/>
    </xf>
    <xf numFmtId="9" fontId="11" fillId="0" borderId="0" xfId="0" applyNumberFormat="1" applyFont="1" applyBorder="1" applyAlignment="1">
      <alignment horizontal="center" vertical="center"/>
    </xf>
    <xf numFmtId="0" fontId="16" fillId="0" borderId="0" xfId="0" applyFont="1" applyBorder="1" applyAlignment="1" applyProtection="1">
      <alignment vertical="center" wrapText="1"/>
      <protection locked="0"/>
    </xf>
    <xf numFmtId="0" fontId="16" fillId="0" borderId="0" xfId="0" applyFont="1" applyBorder="1" applyAlignment="1" applyProtection="1">
      <alignment horizontal="justify" vertical="center" wrapText="1"/>
      <protection locked="0"/>
    </xf>
    <xf numFmtId="0" fontId="37" fillId="0" borderId="0" xfId="0" applyFont="1" applyFill="1" applyBorder="1" applyAlignment="1" applyProtection="1">
      <alignment horizontal="justify" vertical="center" wrapText="1"/>
      <protection locked="0"/>
    </xf>
    <xf numFmtId="0" fontId="37" fillId="0" borderId="0" xfId="0" applyFont="1" applyFill="1" applyBorder="1" applyAlignment="1" applyProtection="1">
      <alignment horizontal="justify" vertical="top" wrapText="1"/>
      <protection locked="0"/>
    </xf>
    <xf numFmtId="0" fontId="2" fillId="0" borderId="0" xfId="0" applyFont="1" applyFill="1" applyBorder="1" applyAlignment="1" applyProtection="1">
      <alignment vertical="center"/>
      <protection hidden="1"/>
    </xf>
    <xf numFmtId="0" fontId="2" fillId="0" borderId="0" xfId="0" applyFont="1" applyFill="1" applyBorder="1" applyAlignment="1" applyProtection="1">
      <alignment vertical="center"/>
      <protection locked="0"/>
    </xf>
    <xf numFmtId="0" fontId="2" fillId="0" borderId="2" xfId="0" applyFont="1" applyFill="1" applyBorder="1" applyAlignment="1" applyProtection="1">
      <alignment horizontal="left" vertical="center" wrapText="1" indent="1"/>
      <protection locked="0"/>
    </xf>
    <xf numFmtId="0" fontId="2" fillId="0" borderId="0" xfId="0" applyFont="1" applyFill="1" applyBorder="1" applyAlignment="1" applyProtection="1">
      <alignment horizontal="left" vertical="center" wrapText="1" indent="1"/>
      <protection locked="0"/>
    </xf>
    <xf numFmtId="0" fontId="2" fillId="0" borderId="8" xfId="0" applyFont="1" applyFill="1" applyBorder="1" applyAlignment="1" applyProtection="1">
      <alignment horizontal="center" vertical="center"/>
      <protection locked="0"/>
    </xf>
    <xf numFmtId="0" fontId="38" fillId="15" borderId="34" xfId="0" applyFont="1" applyFill="1" applyBorder="1" applyAlignment="1">
      <alignment horizontal="center" vertical="center"/>
    </xf>
    <xf numFmtId="0" fontId="39" fillId="17" borderId="36" xfId="0" applyFont="1" applyFill="1" applyBorder="1" applyAlignment="1">
      <alignment horizontal="justify" vertical="center"/>
    </xf>
    <xf numFmtId="0" fontId="0" fillId="0" borderId="0" xfId="0" applyAlignment="1">
      <alignment horizontal="center"/>
    </xf>
    <xf numFmtId="0" fontId="41" fillId="20" borderId="41" xfId="0" applyFont="1" applyFill="1" applyBorder="1" applyAlignment="1">
      <alignment vertical="center"/>
    </xf>
    <xf numFmtId="0" fontId="41" fillId="20" borderId="42" xfId="0" applyFont="1" applyFill="1" applyBorder="1" applyAlignment="1">
      <alignment vertical="center"/>
    </xf>
    <xf numFmtId="0" fontId="41" fillId="0" borderId="42" xfId="0" applyFont="1" applyBorder="1" applyAlignment="1">
      <alignment vertical="center"/>
    </xf>
    <xf numFmtId="0" fontId="40" fillId="0" borderId="45" xfId="0" applyFont="1" applyBorder="1" applyAlignment="1">
      <alignment vertical="center" wrapText="1"/>
    </xf>
    <xf numFmtId="0" fontId="42" fillId="19" borderId="46" xfId="0" applyFont="1" applyFill="1" applyBorder="1" applyAlignment="1">
      <alignment vertical="center" wrapText="1"/>
    </xf>
    <xf numFmtId="0" fontId="42" fillId="19" borderId="47" xfId="0" applyFont="1" applyFill="1" applyBorder="1" applyAlignment="1">
      <alignment vertical="center" wrapText="1"/>
    </xf>
    <xf numFmtId="0" fontId="40" fillId="20" borderId="43" xfId="0" applyFont="1" applyFill="1" applyBorder="1" applyAlignment="1">
      <alignment vertical="center" wrapText="1"/>
    </xf>
    <xf numFmtId="0" fontId="41" fillId="20" borderId="42" xfId="0" applyFont="1" applyFill="1" applyBorder="1" applyAlignment="1">
      <alignment vertical="center" wrapText="1"/>
    </xf>
    <xf numFmtId="0" fontId="42" fillId="19" borderId="40" xfId="0" applyFont="1" applyFill="1" applyBorder="1" applyAlignment="1">
      <alignment vertical="center" wrapText="1"/>
    </xf>
    <xf numFmtId="0" fontId="42" fillId="19" borderId="48" xfId="0" applyFont="1" applyFill="1" applyBorder="1" applyAlignment="1">
      <alignment vertical="center" wrapText="1"/>
    </xf>
    <xf numFmtId="0" fontId="41" fillId="20" borderId="49" xfId="0" applyFont="1" applyFill="1" applyBorder="1" applyAlignment="1">
      <alignment vertical="center" wrapText="1"/>
    </xf>
    <xf numFmtId="0" fontId="40" fillId="20" borderId="45" xfId="0" applyFont="1" applyFill="1" applyBorder="1" applyAlignment="1">
      <alignment vertical="center" wrapText="1"/>
    </xf>
    <xf numFmtId="0" fontId="40" fillId="19" borderId="50" xfId="0" applyFont="1" applyFill="1" applyBorder="1" applyAlignment="1">
      <alignment vertical="center" wrapText="1"/>
    </xf>
    <xf numFmtId="0" fontId="40" fillId="20" borderId="51" xfId="0" applyFont="1" applyFill="1" applyBorder="1" applyAlignment="1">
      <alignment vertical="center" wrapText="1"/>
    </xf>
    <xf numFmtId="0" fontId="40" fillId="0" borderId="51" xfId="0" applyFont="1" applyBorder="1" applyAlignment="1">
      <alignment vertical="center" wrapText="1"/>
    </xf>
    <xf numFmtId="0" fontId="2" fillId="0" borderId="0" xfId="0" applyFont="1" applyBorder="1" applyAlignment="1" applyProtection="1">
      <alignment horizontal="center" vertical="center" wrapText="1"/>
    </xf>
    <xf numFmtId="0" fontId="2" fillId="3" borderId="0" xfId="0" applyFont="1" applyFill="1" applyBorder="1" applyAlignment="1" applyProtection="1">
      <alignment horizontal="center" vertical="center" wrapText="1"/>
    </xf>
    <xf numFmtId="0" fontId="13" fillId="6" borderId="0" xfId="0" applyNumberFormat="1" applyFont="1" applyFill="1" applyBorder="1" applyAlignment="1" applyProtection="1">
      <alignment vertical="center" wrapText="1"/>
    </xf>
    <xf numFmtId="0" fontId="26" fillId="3" borderId="11" xfId="0" applyNumberFormat="1" applyFont="1" applyFill="1" applyBorder="1" applyAlignment="1" applyProtection="1">
      <alignment vertical="center" wrapText="1"/>
    </xf>
    <xf numFmtId="0" fontId="40" fillId="20" borderId="43" xfId="0" applyFont="1" applyFill="1" applyBorder="1" applyAlignment="1">
      <alignment vertical="center" wrapText="1"/>
    </xf>
    <xf numFmtId="0" fontId="40" fillId="0" borderId="43" xfId="0" applyFont="1" applyBorder="1" applyAlignment="1">
      <alignment vertical="center" wrapText="1"/>
    </xf>
    <xf numFmtId="0" fontId="2" fillId="0" borderId="12" xfId="0" applyFont="1" applyFill="1" applyBorder="1" applyAlignment="1" applyProtection="1">
      <alignment horizontal="center" vertical="center"/>
      <protection locked="0"/>
    </xf>
    <xf numFmtId="0" fontId="2" fillId="0" borderId="28" xfId="0" applyFont="1" applyBorder="1" applyAlignment="1" applyProtection="1">
      <alignment horizontal="center" vertical="center" wrapText="1"/>
      <protection locked="0"/>
    </xf>
    <xf numFmtId="0" fontId="10" fillId="0" borderId="0" xfId="0" applyFont="1" applyBorder="1" applyAlignment="1" applyProtection="1">
      <alignment horizontal="justify" vertical="center"/>
    </xf>
    <xf numFmtId="0" fontId="3" fillId="3" borderId="0" xfId="0" applyFont="1" applyFill="1" applyBorder="1" applyAlignment="1" applyProtection="1">
      <alignment vertical="center"/>
    </xf>
    <xf numFmtId="0" fontId="10" fillId="0" borderId="26" xfId="0" applyFont="1" applyBorder="1" applyAlignment="1">
      <alignment horizontal="center" vertical="center" wrapText="1"/>
    </xf>
    <xf numFmtId="0" fontId="10" fillId="0" borderId="0" xfId="0" applyFont="1" applyProtection="1">
      <protection hidden="1"/>
    </xf>
    <xf numFmtId="0" fontId="10" fillId="0" borderId="0" xfId="0" applyNumberFormat="1" applyFont="1" applyProtection="1">
      <protection hidden="1"/>
    </xf>
    <xf numFmtId="0" fontId="2" fillId="2" borderId="0" xfId="0" applyFont="1" applyFill="1" applyAlignment="1" applyProtection="1">
      <alignment vertical="center"/>
      <protection hidden="1"/>
    </xf>
    <xf numFmtId="0" fontId="19" fillId="2" borderId="0" xfId="0" applyFont="1" applyFill="1" applyAlignment="1" applyProtection="1">
      <alignment horizontal="center" vertical="center"/>
      <protection hidden="1"/>
    </xf>
    <xf numFmtId="0" fontId="3" fillId="2" borderId="0" xfId="0" applyFont="1" applyFill="1" applyAlignment="1" applyProtection="1">
      <alignment vertical="center"/>
      <protection hidden="1"/>
    </xf>
    <xf numFmtId="0" fontId="19" fillId="3" borderId="0" xfId="0" applyFont="1" applyFill="1" applyAlignment="1" applyProtection="1">
      <alignment horizontal="center" vertical="center"/>
      <protection hidden="1"/>
    </xf>
    <xf numFmtId="0" fontId="6" fillId="3" borderId="0" xfId="0" applyFont="1" applyFill="1" applyAlignment="1" applyProtection="1">
      <alignment vertical="center" wrapText="1"/>
      <protection hidden="1"/>
    </xf>
    <xf numFmtId="0" fontId="2" fillId="4" borderId="0" xfId="0" applyFont="1" applyFill="1" applyAlignment="1" applyProtection="1">
      <alignment vertical="center"/>
      <protection hidden="1"/>
    </xf>
    <xf numFmtId="0" fontId="19" fillId="4" borderId="0" xfId="0" applyFont="1" applyFill="1" applyAlignment="1" applyProtection="1">
      <alignment horizontal="center" vertical="center"/>
      <protection hidden="1"/>
    </xf>
    <xf numFmtId="0" fontId="4" fillId="4" borderId="0" xfId="0" applyFont="1" applyFill="1" applyAlignment="1" applyProtection="1">
      <alignment vertical="center"/>
      <protection hidden="1"/>
    </xf>
    <xf numFmtId="0" fontId="7" fillId="8" borderId="0" xfId="0" applyNumberFormat="1" applyFont="1" applyFill="1" applyAlignment="1" applyProtection="1">
      <alignment horizontal="right" vertical="center" indent="1"/>
      <protection hidden="1"/>
    </xf>
    <xf numFmtId="0" fontId="9" fillId="4" borderId="0" xfId="0" applyFont="1" applyFill="1" applyAlignment="1" applyProtection="1">
      <alignment vertical="center"/>
      <protection hidden="1"/>
    </xf>
    <xf numFmtId="0" fontId="2" fillId="3" borderId="5" xfId="0" applyFont="1" applyFill="1" applyBorder="1" applyAlignment="1" applyProtection="1">
      <alignment vertical="center"/>
      <protection hidden="1"/>
    </xf>
    <xf numFmtId="0" fontId="2" fillId="3" borderId="6" xfId="0" applyFont="1" applyFill="1" applyBorder="1" applyAlignment="1" applyProtection="1">
      <alignment vertical="center"/>
      <protection hidden="1"/>
    </xf>
    <xf numFmtId="0" fontId="2" fillId="3" borderId="3" xfId="0" applyFont="1" applyFill="1" applyBorder="1" applyAlignment="1" applyProtection="1">
      <alignment vertical="center"/>
      <protection hidden="1"/>
    </xf>
    <xf numFmtId="0" fontId="1" fillId="3" borderId="0" xfId="0" applyFont="1" applyFill="1" applyBorder="1" applyAlignment="1" applyProtection="1">
      <alignment vertical="center"/>
      <protection hidden="1"/>
    </xf>
    <xf numFmtId="0" fontId="23" fillId="0" borderId="18" xfId="0" applyFont="1" applyBorder="1" applyProtection="1">
      <protection hidden="1"/>
    </xf>
    <xf numFmtId="0" fontId="23" fillId="0" borderId="19" xfId="0" applyFont="1" applyBorder="1" applyProtection="1">
      <protection hidden="1"/>
    </xf>
    <xf numFmtId="0" fontId="0" fillId="0" borderId="0" xfId="0" applyProtection="1">
      <protection hidden="1"/>
    </xf>
    <xf numFmtId="0" fontId="23" fillId="0" borderId="21" xfId="0" applyFont="1" applyBorder="1" applyProtection="1">
      <protection hidden="1"/>
    </xf>
    <xf numFmtId="0" fontId="23" fillId="0" borderId="0" xfId="0" applyFont="1" applyBorder="1" applyProtection="1">
      <protection hidden="1"/>
    </xf>
    <xf numFmtId="0" fontId="14" fillId="0" borderId="22" xfId="1" applyFont="1" applyFill="1" applyBorder="1" applyAlignment="1" applyProtection="1">
      <alignment horizontal="center" vertical="center" wrapText="1"/>
      <protection hidden="1"/>
    </xf>
    <xf numFmtId="0" fontId="14" fillId="0" borderId="23" xfId="1" applyFont="1" applyFill="1" applyBorder="1" applyAlignment="1" applyProtection="1">
      <alignment horizontal="center" vertical="center"/>
      <protection hidden="1"/>
    </xf>
    <xf numFmtId="0" fontId="14" fillId="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wrapText="1"/>
      <protection hidden="1"/>
    </xf>
    <xf numFmtId="0" fontId="14" fillId="0" borderId="0" xfId="1" applyFont="1" applyFill="1" applyBorder="1" applyAlignment="1" applyProtection="1">
      <alignment horizontal="center" vertical="center"/>
      <protection hidden="1"/>
    </xf>
    <xf numFmtId="0" fontId="14" fillId="0" borderId="17" xfId="1" applyFont="1" applyFill="1" applyBorder="1" applyAlignment="1" applyProtection="1">
      <alignment horizontal="center" vertical="center"/>
      <protection hidden="1"/>
    </xf>
    <xf numFmtId="0" fontId="14" fillId="0" borderId="19" xfId="1" applyFont="1" applyFill="1" applyBorder="1" applyAlignment="1" applyProtection="1">
      <alignment horizontal="center" vertical="center"/>
      <protection hidden="1"/>
    </xf>
    <xf numFmtId="0" fontId="14" fillId="10" borderId="19" xfId="1" applyFont="1" applyFill="1" applyBorder="1" applyAlignment="1" applyProtection="1">
      <alignment horizontal="center" vertical="center" wrapText="1"/>
      <protection hidden="1"/>
    </xf>
    <xf numFmtId="0" fontId="14" fillId="0" borderId="20" xfId="1" applyFont="1" applyFill="1" applyBorder="1" applyAlignment="1" applyProtection="1">
      <alignment horizontal="center" vertical="center"/>
      <protection hidden="1"/>
    </xf>
    <xf numFmtId="0" fontId="14" fillId="11" borderId="0" xfId="1" applyFont="1" applyFill="1" applyBorder="1" applyAlignment="1" applyProtection="1">
      <alignment horizontal="center" vertical="center" wrapText="1"/>
      <protection hidden="1"/>
    </xf>
    <xf numFmtId="0" fontId="14" fillId="8" borderId="0" xfId="1" applyFont="1" applyFill="1" applyBorder="1" applyAlignment="1" applyProtection="1">
      <alignment horizontal="center" vertical="center" wrapText="1"/>
      <protection hidden="1"/>
    </xf>
    <xf numFmtId="0" fontId="14" fillId="10" borderId="0" xfId="1" applyFont="1" applyFill="1" applyBorder="1" applyAlignment="1" applyProtection="1">
      <alignment horizontal="center" vertical="center" wrapText="1"/>
      <protection hidden="1"/>
    </xf>
    <xf numFmtId="0" fontId="14" fillId="12" borderId="17" xfId="1" applyFont="1" applyFill="1" applyBorder="1" applyAlignment="1" applyProtection="1">
      <alignment horizontal="center" vertical="center" wrapText="1"/>
      <protection hidden="1"/>
    </xf>
    <xf numFmtId="0" fontId="14" fillId="12" borderId="0" xfId="1" applyFont="1" applyFill="1" applyBorder="1" applyAlignment="1" applyProtection="1">
      <alignment horizontal="center" vertical="center" wrapText="1"/>
      <protection hidden="1"/>
    </xf>
    <xf numFmtId="0" fontId="14" fillId="1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protection hidden="1"/>
    </xf>
    <xf numFmtId="0" fontId="38" fillId="15" borderId="34" xfId="0" applyFont="1" applyFill="1" applyBorder="1" applyAlignment="1" applyProtection="1">
      <alignment horizontal="center" vertical="center"/>
      <protection locked="0"/>
    </xf>
    <xf numFmtId="0" fontId="38" fillId="15" borderId="35"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justify" vertical="center"/>
      <protection locked="0"/>
    </xf>
    <xf numFmtId="0" fontId="39" fillId="17" borderId="36" xfId="0" applyFont="1" applyFill="1" applyBorder="1" applyAlignment="1" applyProtection="1">
      <alignment vertical="center"/>
      <protection locked="0"/>
    </xf>
    <xf numFmtId="0" fontId="10" fillId="0" borderId="0" xfId="0" applyFont="1" applyAlignment="1" applyProtection="1">
      <alignment horizontal="center"/>
      <protection hidden="1"/>
    </xf>
    <xf numFmtId="0" fontId="40" fillId="19" borderId="46" xfId="0" applyFont="1" applyFill="1" applyBorder="1" applyAlignment="1">
      <alignment vertical="center" wrapText="1"/>
    </xf>
    <xf numFmtId="0" fontId="41" fillId="20" borderId="42" xfId="0" applyFont="1" applyFill="1" applyBorder="1" applyAlignment="1">
      <alignment horizontal="justify" vertical="center" wrapText="1"/>
    </xf>
    <xf numFmtId="0" fontId="41" fillId="19" borderId="64" xfId="0" applyFont="1" applyFill="1" applyBorder="1" applyAlignment="1">
      <alignment horizontal="justify" vertical="center" wrapText="1"/>
    </xf>
    <xf numFmtId="0" fontId="10" fillId="0" borderId="0" xfId="0" applyFont="1" applyProtection="1">
      <protection locked="0" hidden="1"/>
    </xf>
    <xf numFmtId="0" fontId="10" fillId="3" borderId="0" xfId="0" applyFont="1" applyFill="1" applyBorder="1" applyAlignment="1" applyProtection="1">
      <alignment vertical="center"/>
      <protection locked="0" hidden="1"/>
    </xf>
    <xf numFmtId="0" fontId="10" fillId="0" borderId="0" xfId="0" applyFont="1" applyAlignment="1" applyProtection="1">
      <alignment horizontal="center"/>
      <protection locked="0" hidden="1"/>
    </xf>
    <xf numFmtId="0" fontId="10" fillId="0" borderId="0" xfId="0" applyFont="1" applyAlignment="1">
      <alignment vertical="top"/>
    </xf>
    <xf numFmtId="0" fontId="10" fillId="0" borderId="0" xfId="0" applyFont="1" applyAlignment="1">
      <alignment vertical="top" wrapText="1"/>
    </xf>
    <xf numFmtId="0" fontId="10" fillId="0" borderId="28" xfId="0" applyFont="1" applyBorder="1" applyAlignment="1" applyProtection="1">
      <alignment horizontal="justify" vertical="center" wrapText="1"/>
      <protection locked="0"/>
    </xf>
    <xf numFmtId="0" fontId="10" fillId="0" borderId="0" xfId="0" applyFont="1" applyBorder="1" applyAlignment="1" applyProtection="1">
      <alignment horizontal="justify" vertical="center" wrapText="1"/>
      <protection locked="0"/>
    </xf>
    <xf numFmtId="0" fontId="2" fillId="0" borderId="28" xfId="0" applyFont="1" applyFill="1" applyBorder="1" applyAlignment="1" applyProtection="1">
      <alignment horizontal="left" vertical="center" wrapText="1" indent="1"/>
      <protection locked="0"/>
    </xf>
    <xf numFmtId="0" fontId="1" fillId="0" borderId="0" xfId="0" applyFont="1"/>
    <xf numFmtId="0" fontId="44" fillId="3" borderId="0" xfId="0" applyFont="1" applyFill="1" applyAlignment="1">
      <alignment horizontal="center"/>
    </xf>
    <xf numFmtId="0" fontId="12" fillId="3" borderId="3" xfId="0" applyFont="1" applyFill="1" applyBorder="1" applyAlignment="1" applyProtection="1">
      <alignment vertical="center"/>
      <protection hidden="1"/>
    </xf>
    <xf numFmtId="0" fontId="34" fillId="13" borderId="66" xfId="0" applyFont="1" applyFill="1" applyBorder="1" applyAlignment="1">
      <alignment horizontal="center" vertical="center" wrapText="1"/>
    </xf>
    <xf numFmtId="0" fontId="34" fillId="3" borderId="66" xfId="0" applyFont="1" applyFill="1" applyBorder="1" applyAlignment="1">
      <alignment horizontal="center" vertical="center" wrapText="1"/>
    </xf>
    <xf numFmtId="0" fontId="34" fillId="3" borderId="0" xfId="0" applyFont="1" applyFill="1" applyAlignment="1">
      <alignment horizontal="center" vertical="center" wrapText="1"/>
    </xf>
    <xf numFmtId="0" fontId="34" fillId="13" borderId="56" xfId="0" applyFont="1" applyFill="1" applyBorder="1" applyAlignment="1">
      <alignment horizontal="center" vertical="center" wrapText="1"/>
    </xf>
    <xf numFmtId="0" fontId="34" fillId="3" borderId="0" xfId="0" applyFont="1" applyFill="1" applyBorder="1" applyAlignment="1">
      <alignment horizontal="center" vertical="center" wrapText="1"/>
    </xf>
    <xf numFmtId="0" fontId="34" fillId="13" borderId="69" xfId="0" applyFont="1" applyFill="1" applyBorder="1" applyAlignment="1">
      <alignment horizontal="center" vertical="center" wrapText="1"/>
    </xf>
    <xf numFmtId="0" fontId="34" fillId="13" borderId="67" xfId="0" applyFont="1" applyFill="1" applyBorder="1" applyAlignment="1">
      <alignment horizontal="center" vertical="center" wrapText="1"/>
    </xf>
    <xf numFmtId="0" fontId="34" fillId="13" borderId="70" xfId="0" applyFont="1" applyFill="1" applyBorder="1" applyAlignment="1">
      <alignment horizontal="center" vertical="center" wrapText="1"/>
    </xf>
    <xf numFmtId="0" fontId="0" fillId="0" borderId="23" xfId="0" applyBorder="1"/>
    <xf numFmtId="0" fontId="34" fillId="3" borderId="71" xfId="0" applyFont="1" applyFill="1" applyBorder="1" applyAlignment="1">
      <alignment horizontal="center" vertical="center" wrapText="1"/>
    </xf>
    <xf numFmtId="0" fontId="12" fillId="3" borderId="28" xfId="0" applyFont="1" applyFill="1" applyBorder="1" applyAlignment="1" applyProtection="1">
      <alignment horizontal="left" vertical="center" wrapText="1"/>
      <protection hidden="1"/>
    </xf>
    <xf numFmtId="0" fontId="12" fillId="3" borderId="0" xfId="0" applyFont="1" applyFill="1" applyBorder="1" applyAlignment="1" applyProtection="1">
      <alignment horizontal="left" vertical="center" wrapText="1"/>
      <protection hidden="1"/>
    </xf>
    <xf numFmtId="0" fontId="2" fillId="0" borderId="66" xfId="0" applyFont="1" applyBorder="1" applyAlignment="1">
      <alignment horizontal="left" vertical="center" wrapText="1"/>
    </xf>
    <xf numFmtId="0" fontId="2" fillId="0" borderId="0" xfId="0" applyFont="1" applyAlignment="1">
      <alignment horizontal="left" vertical="center" wrapText="1"/>
    </xf>
    <xf numFmtId="0" fontId="34" fillId="13" borderId="65" xfId="0" applyFont="1" applyFill="1" applyBorder="1" applyAlignment="1">
      <alignment vertical="center" wrapText="1"/>
    </xf>
    <xf numFmtId="0" fontId="34" fillId="13" borderId="56" xfId="0" applyFont="1" applyFill="1" applyBorder="1" applyAlignment="1">
      <alignment horizontal="center" vertical="top" wrapText="1"/>
    </xf>
    <xf numFmtId="0" fontId="33" fillId="3" borderId="0" xfId="0" applyFont="1" applyFill="1" applyAlignment="1" applyProtection="1">
      <alignment vertical="center" wrapText="1"/>
      <protection hidden="1"/>
    </xf>
    <xf numFmtId="0" fontId="2" fillId="0" borderId="0" xfId="0" applyFont="1" applyFill="1" applyAlignment="1" applyProtection="1">
      <alignment vertical="center"/>
      <protection hidden="1"/>
    </xf>
    <xf numFmtId="0" fontId="9" fillId="0" borderId="0" xfId="0" applyFont="1" applyFill="1" applyAlignment="1" applyProtection="1">
      <alignment vertical="center"/>
      <protection hidden="1"/>
    </xf>
    <xf numFmtId="0" fontId="4" fillId="0" borderId="0" xfId="0" applyFont="1" applyFill="1" applyAlignment="1" applyProtection="1">
      <alignment horizontal="center" vertical="center" wrapText="1"/>
      <protection hidden="1"/>
    </xf>
    <xf numFmtId="0" fontId="4" fillId="0" borderId="0" xfId="0" applyFont="1" applyFill="1" applyAlignment="1" applyProtection="1">
      <alignment vertical="center"/>
      <protection hidden="1"/>
    </xf>
    <xf numFmtId="0" fontId="9" fillId="0" borderId="0" xfId="0" applyFont="1" applyFill="1" applyAlignment="1" applyProtection="1">
      <alignment horizontal="center" vertical="center"/>
      <protection hidden="1"/>
    </xf>
    <xf numFmtId="0" fontId="4" fillId="0" borderId="0" xfId="0" applyFont="1" applyFill="1" applyAlignment="1" applyProtection="1">
      <alignment horizontal="center" vertical="center"/>
      <protection hidden="1"/>
    </xf>
    <xf numFmtId="0" fontId="3" fillId="0" borderId="0" xfId="0" applyFont="1" applyFill="1" applyBorder="1" applyAlignment="1" applyProtection="1">
      <alignment horizontal="center" vertical="center" wrapText="1"/>
      <protection hidden="1"/>
    </xf>
    <xf numFmtId="0" fontId="3" fillId="0" borderId="0" xfId="0" applyFont="1" applyFill="1" applyAlignment="1" applyProtection="1">
      <alignment vertical="center"/>
      <protection hidden="1"/>
    </xf>
    <xf numFmtId="0" fontId="0" fillId="0" borderId="0" xfId="0" applyFill="1"/>
    <xf numFmtId="0" fontId="2" fillId="4" borderId="59" xfId="0" applyFont="1" applyFill="1" applyBorder="1" applyAlignment="1" applyProtection="1">
      <alignment vertical="center"/>
      <protection hidden="1"/>
    </xf>
    <xf numFmtId="0" fontId="3" fillId="0" borderId="0" xfId="0" applyFont="1" applyFill="1" applyBorder="1" applyAlignment="1" applyProtection="1">
      <alignment vertical="center"/>
      <protection hidden="1"/>
    </xf>
    <xf numFmtId="0" fontId="0" fillId="0" borderId="0" xfId="0" applyFill="1" applyBorder="1" applyAlignment="1">
      <alignment horizontal="center"/>
    </xf>
    <xf numFmtId="0" fontId="2" fillId="0" borderId="56" xfId="0" applyFont="1" applyBorder="1" applyAlignment="1" applyProtection="1">
      <alignment horizontal="left" vertical="center" wrapText="1"/>
      <protection hidden="1"/>
    </xf>
    <xf numFmtId="0" fontId="2" fillId="0" borderId="28" xfId="0" applyFont="1" applyBorder="1" applyAlignment="1" applyProtection="1">
      <alignment horizontal="left" vertical="center" wrapText="1"/>
      <protection locked="0"/>
    </xf>
    <xf numFmtId="0" fontId="2" fillId="0" borderId="68" xfId="0" applyFont="1" applyBorder="1" applyAlignment="1" applyProtection="1">
      <alignment horizontal="left" vertical="center" wrapText="1"/>
      <protection hidden="1"/>
    </xf>
    <xf numFmtId="0" fontId="2" fillId="0" borderId="68" xfId="0" applyFont="1" applyBorder="1" applyAlignment="1" applyProtection="1">
      <alignment horizontal="left" vertical="center" wrapText="1"/>
      <protection locked="0"/>
    </xf>
    <xf numFmtId="0" fontId="22" fillId="0" borderId="13" xfId="1" applyFont="1" applyBorder="1" applyAlignment="1" applyProtection="1">
      <alignment horizontal="justify" vertical="center" wrapText="1"/>
    </xf>
    <xf numFmtId="0" fontId="49" fillId="0" borderId="13" xfId="1" applyFont="1" applyBorder="1" applyAlignment="1">
      <alignment horizontal="center"/>
    </xf>
    <xf numFmtId="0" fontId="49" fillId="0" borderId="13" xfId="0" applyFont="1" applyFill="1" applyBorder="1" applyAlignment="1">
      <alignment horizontal="center" vertical="top" wrapText="1"/>
    </xf>
    <xf numFmtId="0" fontId="2" fillId="0" borderId="28" xfId="0" applyFont="1" applyFill="1" applyBorder="1" applyAlignment="1" applyProtection="1">
      <alignment horizontal="justify" vertical="center" wrapText="1"/>
      <protection locked="0"/>
    </xf>
    <xf numFmtId="0" fontId="18" fillId="0" borderId="13" xfId="0" applyFont="1" applyFill="1" applyBorder="1" applyAlignment="1">
      <alignment horizontal="justify" vertical="center" wrapText="1"/>
    </xf>
    <xf numFmtId="0" fontId="10" fillId="0" borderId="13" xfId="0" applyFont="1" applyFill="1" applyBorder="1" applyAlignment="1">
      <alignment horizontal="justify" vertical="center"/>
    </xf>
    <xf numFmtId="0" fontId="10" fillId="0" borderId="13" xfId="0" applyFont="1" applyFill="1" applyBorder="1" applyAlignment="1">
      <alignment horizontal="center" vertical="center"/>
    </xf>
    <xf numFmtId="0" fontId="8" fillId="0" borderId="0" xfId="0" applyFont="1" applyFill="1" applyAlignment="1">
      <alignment horizontal="left" vertical="center"/>
    </xf>
    <xf numFmtId="0" fontId="37" fillId="0" borderId="0" xfId="0" applyFont="1" applyFill="1" applyAlignment="1">
      <alignment horizontal="center" vertical="center" wrapText="1"/>
    </xf>
    <xf numFmtId="0" fontId="10" fillId="0" borderId="0" xfId="0" applyFont="1" applyFill="1" applyAlignment="1">
      <alignment vertical="center"/>
    </xf>
    <xf numFmtId="0" fontId="1" fillId="0" borderId="13" xfId="0" applyFont="1" applyFill="1" applyBorder="1" applyAlignment="1">
      <alignment horizontal="center" vertical="center"/>
    </xf>
    <xf numFmtId="0" fontId="0" fillId="0" borderId="0" xfId="0" applyAlignment="1">
      <alignment horizontal="center" vertical="center"/>
    </xf>
    <xf numFmtId="0" fontId="10" fillId="0" borderId="13" xfId="0" applyFont="1" applyFill="1" applyBorder="1" applyAlignment="1">
      <alignment horizontal="justify" vertical="center" wrapText="1"/>
    </xf>
    <xf numFmtId="0" fontId="22" fillId="0" borderId="13" xfId="1" applyFont="1" applyFill="1" applyBorder="1" applyAlignment="1">
      <alignment vertical="center" wrapText="1"/>
    </xf>
    <xf numFmtId="0" fontId="10" fillId="0" borderId="0" xfId="0" applyFont="1" applyAlignment="1" applyProtection="1">
      <alignment vertical="center"/>
      <protection locked="0" hidden="1"/>
    </xf>
    <xf numFmtId="0" fontId="10" fillId="0" borderId="0" xfId="0" applyFont="1" applyAlignment="1" applyProtection="1">
      <alignment horizontal="justify" vertical="center" wrapText="1"/>
      <protection locked="0" hidden="1"/>
    </xf>
    <xf numFmtId="0" fontId="10" fillId="0" borderId="0" xfId="0" applyFont="1" applyFill="1" applyAlignment="1" applyProtection="1">
      <alignment horizontal="center"/>
      <protection hidden="1"/>
    </xf>
    <xf numFmtId="0" fontId="10" fillId="0" borderId="0" xfId="0" applyNumberFormat="1" applyFont="1" applyFill="1" applyProtection="1">
      <protection hidden="1"/>
    </xf>
    <xf numFmtId="0" fontId="10" fillId="16" borderId="73" xfId="0" applyFont="1" applyFill="1" applyBorder="1"/>
    <xf numFmtId="0" fontId="10" fillId="0" borderId="73" xfId="0" applyFont="1" applyBorder="1"/>
    <xf numFmtId="0" fontId="12" fillId="0" borderId="65" xfId="0" applyFont="1" applyFill="1" applyBorder="1" applyAlignment="1" applyProtection="1">
      <alignment horizontal="justify" vertical="center" wrapText="1"/>
      <protection locked="0"/>
    </xf>
    <xf numFmtId="0" fontId="2" fillId="0" borderId="0" xfId="0" applyFont="1" applyFill="1" applyBorder="1" applyAlignment="1" applyProtection="1">
      <alignment vertical="center"/>
    </xf>
    <xf numFmtId="0" fontId="10" fillId="16" borderId="73" xfId="0" applyFont="1" applyFill="1" applyBorder="1" applyAlignment="1">
      <alignment vertical="center"/>
    </xf>
    <xf numFmtId="0" fontId="10" fillId="0" borderId="0" xfId="0" applyFont="1" applyFill="1" applyBorder="1" applyAlignment="1">
      <alignment wrapText="1"/>
    </xf>
    <xf numFmtId="0" fontId="34" fillId="24" borderId="0" xfId="0" applyFont="1" applyFill="1" applyBorder="1"/>
    <xf numFmtId="0" fontId="2" fillId="0" borderId="0" xfId="0" applyFont="1" applyFill="1" applyBorder="1" applyAlignment="1" applyProtection="1">
      <alignment horizontal="justify" vertical="center" wrapText="1"/>
      <protection locked="0"/>
    </xf>
    <xf numFmtId="0" fontId="2" fillId="2" borderId="0" xfId="0" applyFont="1" applyFill="1" applyAlignment="1" applyProtection="1">
      <alignment vertical="center"/>
      <protection locked="0"/>
    </xf>
    <xf numFmtId="0" fontId="19" fillId="2" borderId="0" xfId="0" applyFont="1" applyFill="1" applyAlignment="1" applyProtection="1">
      <alignment horizontal="center" vertical="center"/>
      <protection locked="0"/>
    </xf>
    <xf numFmtId="0" fontId="3" fillId="2" borderId="0" xfId="0" applyFont="1" applyFill="1" applyAlignment="1" applyProtection="1">
      <alignment vertical="center"/>
      <protection locked="0"/>
    </xf>
    <xf numFmtId="0" fontId="2" fillId="2" borderId="0" xfId="0" applyFont="1" applyFill="1" applyAlignment="1" applyProtection="1">
      <alignment horizontal="justify" vertical="center"/>
      <protection locked="0"/>
    </xf>
    <xf numFmtId="0" fontId="4" fillId="2" borderId="0" xfId="0" applyFont="1" applyFill="1" applyAlignment="1" applyProtection="1">
      <alignment vertical="center"/>
      <protection locked="0"/>
    </xf>
    <xf numFmtId="0" fontId="3" fillId="3" borderId="0" xfId="0" applyFont="1" applyFill="1" applyAlignment="1" applyProtection="1">
      <alignment vertical="center"/>
      <protection locked="0" hidden="1"/>
    </xf>
    <xf numFmtId="0" fontId="12" fillId="3" borderId="0" xfId="0" applyFont="1" applyFill="1" applyAlignment="1" applyProtection="1">
      <alignment vertical="center"/>
      <protection locked="0" hidden="1"/>
    </xf>
    <xf numFmtId="0" fontId="19" fillId="3" borderId="0" xfId="0" applyFont="1" applyFill="1" applyAlignment="1" applyProtection="1">
      <alignment horizontal="center" vertical="center"/>
      <protection locked="0"/>
    </xf>
    <xf numFmtId="0" fontId="5" fillId="3" borderId="0" xfId="0" applyFont="1" applyFill="1" applyAlignment="1" applyProtection="1">
      <alignment vertical="center"/>
      <protection locked="0" hidden="1"/>
    </xf>
    <xf numFmtId="0" fontId="5" fillId="3" borderId="0" xfId="0" applyFont="1" applyFill="1" applyAlignment="1" applyProtection="1">
      <alignment vertical="center" wrapText="1"/>
      <protection locked="0" hidden="1"/>
    </xf>
    <xf numFmtId="0" fontId="2" fillId="4" borderId="0" xfId="0" applyFont="1" applyFill="1" applyAlignment="1" applyProtection="1">
      <alignment vertical="center"/>
      <protection locked="0"/>
    </xf>
    <xf numFmtId="0" fontId="19" fillId="4" borderId="0" xfId="0" applyFont="1" applyFill="1" applyAlignment="1" applyProtection="1">
      <alignment horizontal="center" vertical="center"/>
      <protection locked="0"/>
    </xf>
    <xf numFmtId="0" fontId="2" fillId="4" borderId="0" xfId="0" applyFont="1" applyFill="1" applyAlignment="1" applyProtection="1">
      <alignment horizontal="justify" vertical="center"/>
      <protection locked="0"/>
    </xf>
    <xf numFmtId="0" fontId="4" fillId="4" borderId="0" xfId="0" applyFont="1" applyFill="1" applyAlignment="1" applyProtection="1">
      <alignment vertical="center"/>
      <protection locked="0"/>
    </xf>
    <xf numFmtId="0" fontId="2" fillId="4" borderId="0" xfId="0" applyNumberFormat="1" applyFont="1" applyFill="1" applyAlignment="1" applyProtection="1">
      <alignment horizontal="right" vertical="center"/>
      <protection locked="0"/>
    </xf>
    <xf numFmtId="0" fontId="2" fillId="4" borderId="0" xfId="0" applyFont="1" applyFill="1" applyBorder="1" applyAlignment="1" applyProtection="1">
      <alignment vertical="center"/>
      <protection locked="0"/>
    </xf>
    <xf numFmtId="0" fontId="2" fillId="4" borderId="0" xfId="0" applyFont="1" applyFill="1" applyBorder="1" applyAlignment="1" applyProtection="1">
      <alignment horizontal="justify" vertical="center"/>
      <protection locked="0"/>
    </xf>
    <xf numFmtId="0" fontId="3" fillId="4" borderId="0" xfId="0" applyFont="1" applyFill="1" applyAlignment="1" applyProtection="1">
      <alignment vertical="center"/>
      <protection locked="0"/>
    </xf>
    <xf numFmtId="0" fontId="2" fillId="3" borderId="3" xfId="0" applyFont="1" applyFill="1" applyBorder="1" applyAlignment="1" applyProtection="1">
      <alignment vertical="center"/>
      <protection locked="0"/>
    </xf>
    <xf numFmtId="0" fontId="2" fillId="0" borderId="0" xfId="0" applyFont="1" applyFill="1" applyBorder="1" applyAlignment="1" applyProtection="1">
      <alignment horizontal="left" vertical="center" indent="1"/>
      <protection locked="0"/>
    </xf>
    <xf numFmtId="0" fontId="2" fillId="0" borderId="0" xfId="0" applyFont="1" applyFill="1" applyBorder="1" applyAlignment="1" applyProtection="1">
      <alignment horizontal="center" vertical="center"/>
      <protection locked="0"/>
    </xf>
    <xf numFmtId="0" fontId="2" fillId="0" borderId="0" xfId="0" applyFont="1" applyBorder="1" applyAlignment="1" applyProtection="1">
      <alignment horizontal="center" vertical="center"/>
      <protection locked="0"/>
    </xf>
    <xf numFmtId="0" fontId="12" fillId="3" borderId="0" xfId="0" applyFont="1" applyFill="1" applyAlignment="1" applyProtection="1">
      <alignment vertical="center"/>
      <protection locked="0"/>
    </xf>
    <xf numFmtId="0" fontId="13" fillId="3" borderId="0" xfId="0" applyFont="1" applyFill="1" applyAlignment="1" applyProtection="1">
      <alignment horizontal="center" vertical="center"/>
      <protection locked="0"/>
    </xf>
    <xf numFmtId="0" fontId="12" fillId="3" borderId="0" xfId="0" applyFont="1" applyFill="1" applyAlignment="1" applyProtection="1">
      <alignment horizontal="justify" vertical="center"/>
      <protection locked="0"/>
    </xf>
    <xf numFmtId="0" fontId="3" fillId="3" borderId="0" xfId="0" applyFont="1" applyFill="1" applyBorder="1" applyAlignment="1" applyProtection="1">
      <alignment vertical="center"/>
      <protection locked="0" hidden="1"/>
    </xf>
    <xf numFmtId="0" fontId="12" fillId="3" borderId="0" xfId="0" applyFont="1" applyFill="1" applyBorder="1" applyAlignment="1" applyProtection="1">
      <alignment vertical="center"/>
      <protection locked="0"/>
    </xf>
    <xf numFmtId="0" fontId="7" fillId="3" borderId="0" xfId="0" applyFont="1" applyFill="1" applyAlignment="1" applyProtection="1">
      <alignment horizontal="center" vertical="center"/>
      <protection locked="0"/>
    </xf>
    <xf numFmtId="0" fontId="3" fillId="3" borderId="0" xfId="0" applyFont="1" applyFill="1" applyAlignment="1" applyProtection="1">
      <alignment horizontal="justify" vertical="center"/>
      <protection locked="0"/>
    </xf>
    <xf numFmtId="0" fontId="2" fillId="0" borderId="0" xfId="0" applyFont="1" applyBorder="1" applyAlignment="1" applyProtection="1">
      <alignment vertical="center"/>
      <protection locked="0"/>
    </xf>
    <xf numFmtId="0" fontId="10" fillId="0" borderId="0" xfId="0" applyFont="1" applyBorder="1" applyAlignment="1" applyProtection="1">
      <alignment horizontal="center" vertical="center" wrapText="1"/>
      <protection locked="0"/>
    </xf>
    <xf numFmtId="0" fontId="3" fillId="3" borderId="0" xfId="0" applyFont="1" applyFill="1" applyAlignment="1" applyProtection="1">
      <alignment horizontal="left" vertical="center"/>
      <protection locked="0"/>
    </xf>
    <xf numFmtId="0" fontId="3" fillId="3" borderId="0" xfId="0" applyFont="1" applyFill="1" applyAlignment="1" applyProtection="1">
      <alignment horizontal="center" vertical="center" wrapText="1"/>
      <protection locked="0"/>
    </xf>
    <xf numFmtId="0" fontId="3"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xf>
    <xf numFmtId="0" fontId="12" fillId="3" borderId="0" xfId="0" applyFont="1" applyFill="1" applyAlignment="1" applyProtection="1">
      <alignment horizontal="center" vertical="center" wrapText="1"/>
      <protection locked="0"/>
    </xf>
    <xf numFmtId="0" fontId="12" fillId="3" borderId="0" xfId="0" applyFont="1" applyFill="1" applyAlignment="1" applyProtection="1">
      <alignment horizontal="center" vertical="center"/>
      <protection locked="0"/>
    </xf>
    <xf numFmtId="0" fontId="10" fillId="0" borderId="2" xfId="0" applyFont="1" applyBorder="1" applyAlignment="1" applyProtection="1">
      <alignment horizontal="justify" vertical="center"/>
    </xf>
    <xf numFmtId="0" fontId="10" fillId="0" borderId="0" xfId="0" applyFont="1" applyProtection="1">
      <protection locked="0"/>
    </xf>
    <xf numFmtId="0" fontId="51" fillId="0" borderId="0" xfId="0" applyFont="1" applyFill="1" applyBorder="1" applyAlignment="1">
      <alignment horizontal="left"/>
    </xf>
    <xf numFmtId="0" fontId="51" fillId="0" borderId="0" xfId="0" applyFont="1" applyFill="1" applyAlignment="1">
      <alignment horizontal="left"/>
    </xf>
    <xf numFmtId="0" fontId="10" fillId="0" borderId="0" xfId="0" applyFont="1" applyFill="1" applyAlignment="1">
      <alignment horizontal="left"/>
    </xf>
    <xf numFmtId="0" fontId="10" fillId="16" borderId="92" xfId="0" applyFont="1" applyFill="1" applyBorder="1" applyAlignment="1">
      <alignment horizontal="center"/>
    </xf>
    <xf numFmtId="0" fontId="10" fillId="0" borderId="92" xfId="0" applyFont="1" applyBorder="1" applyAlignment="1">
      <alignment horizontal="center"/>
    </xf>
    <xf numFmtId="14" fontId="10" fillId="0" borderId="28" xfId="0" applyNumberFormat="1" applyFont="1" applyBorder="1" applyAlignment="1" applyProtection="1">
      <alignment horizontal="justify" vertical="center" wrapText="1"/>
      <protection locked="0"/>
    </xf>
    <xf numFmtId="0" fontId="14" fillId="12" borderId="0" xfId="1" applyFont="1" applyFill="1" applyBorder="1" applyAlignment="1">
      <alignment horizontal="center" vertical="center" wrapText="1"/>
    </xf>
    <xf numFmtId="0" fontId="14" fillId="8" borderId="21" xfId="1" applyFont="1" applyFill="1" applyBorder="1" applyAlignment="1" applyProtection="1">
      <alignment horizontal="center" vertical="center" wrapText="1"/>
      <protection hidden="1"/>
    </xf>
    <xf numFmtId="0" fontId="14" fillId="11" borderId="21" xfId="1" applyFont="1" applyFill="1" applyBorder="1" applyAlignment="1" applyProtection="1">
      <alignment horizontal="center" vertical="center" wrapText="1"/>
      <protection hidden="1"/>
    </xf>
    <xf numFmtId="0" fontId="14" fillId="10" borderId="18" xfId="1" applyFont="1" applyFill="1" applyBorder="1" applyAlignment="1" applyProtection="1">
      <alignment horizontal="center" vertical="center" wrapText="1"/>
      <protection hidden="1"/>
    </xf>
    <xf numFmtId="0" fontId="14" fillId="12" borderId="19" xfId="1" applyFont="1" applyFill="1" applyBorder="1" applyAlignment="1" applyProtection="1">
      <alignment horizontal="center" vertical="center" wrapText="1"/>
      <protection hidden="1"/>
    </xf>
    <xf numFmtId="0" fontId="14" fillId="12" borderId="20" xfId="1" applyFont="1" applyFill="1" applyBorder="1" applyAlignment="1" applyProtection="1">
      <alignment horizontal="center" vertical="center" wrapText="1"/>
      <protection hidden="1"/>
    </xf>
    <xf numFmtId="0" fontId="14" fillId="11" borderId="22" xfId="1" applyFont="1" applyFill="1" applyBorder="1" applyAlignment="1" applyProtection="1">
      <alignment horizontal="center" vertical="center" wrapText="1"/>
      <protection hidden="1"/>
    </xf>
    <xf numFmtId="0" fontId="14" fillId="11" borderId="23" xfId="1" applyFont="1" applyFill="1" applyBorder="1" applyAlignment="1" applyProtection="1">
      <alignment horizontal="center" vertical="center" wrapText="1"/>
      <protection hidden="1"/>
    </xf>
    <xf numFmtId="0" fontId="14" fillId="8" borderId="23" xfId="1" applyFont="1" applyFill="1" applyBorder="1" applyAlignment="1" applyProtection="1">
      <alignment horizontal="center" vertical="center" wrapText="1"/>
      <protection hidden="1"/>
    </xf>
    <xf numFmtId="0" fontId="14" fillId="10" borderId="24" xfId="1" applyFont="1" applyFill="1" applyBorder="1" applyAlignment="1" applyProtection="1">
      <alignment horizontal="center" vertical="center" wrapText="1"/>
      <protection hidden="1"/>
    </xf>
    <xf numFmtId="0" fontId="10" fillId="16" borderId="13" xfId="0" applyFont="1" applyFill="1" applyBorder="1" applyAlignment="1">
      <alignment vertical="center"/>
    </xf>
    <xf numFmtId="0" fontId="14" fillId="0" borderId="13" xfId="1" applyFont="1" applyFill="1" applyBorder="1" applyAlignment="1">
      <alignment horizontal="center" vertical="center"/>
    </xf>
    <xf numFmtId="0" fontId="14" fillId="10" borderId="13" xfId="1" applyFont="1" applyFill="1" applyBorder="1" applyAlignment="1">
      <alignment horizontal="center" vertical="center"/>
    </xf>
    <xf numFmtId="0" fontId="14" fillId="12" borderId="13" xfId="1" applyFont="1" applyFill="1" applyBorder="1" applyAlignment="1">
      <alignment horizontal="center" vertical="center" wrapText="1"/>
    </xf>
    <xf numFmtId="0" fontId="14" fillId="12" borderId="13" xfId="1" applyFont="1" applyFill="1" applyBorder="1" applyAlignment="1">
      <alignment horizontal="center" vertical="center"/>
    </xf>
    <xf numFmtId="0" fontId="14" fillId="8" borderId="13" xfId="1" applyFont="1" applyFill="1" applyBorder="1" applyAlignment="1">
      <alignment horizontal="center" vertical="center"/>
    </xf>
    <xf numFmtId="0" fontId="10" fillId="16" borderId="13" xfId="0" applyFont="1" applyFill="1" applyBorder="1"/>
    <xf numFmtId="0" fontId="14" fillId="11" borderId="13" xfId="1" applyFont="1" applyFill="1" applyBorder="1" applyAlignment="1">
      <alignment horizontal="center" vertical="center"/>
    </xf>
    <xf numFmtId="0" fontId="14" fillId="0" borderId="93" xfId="1" applyFont="1" applyFill="1" applyBorder="1" applyAlignment="1">
      <alignment horizontal="center" vertical="center"/>
    </xf>
    <xf numFmtId="0" fontId="14" fillId="0" borderId="21" xfId="1" applyFont="1" applyFill="1" applyBorder="1" applyAlignment="1" applyProtection="1">
      <alignment horizontal="center" vertical="center" wrapText="1"/>
      <protection hidden="1"/>
    </xf>
    <xf numFmtId="0" fontId="14" fillId="8" borderId="18" xfId="1" applyFont="1" applyFill="1" applyBorder="1" applyAlignment="1">
      <alignment horizontal="center" vertical="center"/>
    </xf>
    <xf numFmtId="0" fontId="14" fillId="10" borderId="19" xfId="1" applyFont="1" applyFill="1" applyBorder="1" applyAlignment="1">
      <alignment horizontal="center" vertical="center"/>
    </xf>
    <xf numFmtId="0" fontId="14" fillId="12" borderId="20" xfId="1" applyFont="1" applyFill="1" applyBorder="1" applyAlignment="1">
      <alignment horizontal="center" vertical="center"/>
    </xf>
    <xf numFmtId="0" fontId="14" fillId="8" borderId="21" xfId="1" applyFont="1" applyFill="1" applyBorder="1" applyAlignment="1">
      <alignment horizontal="center" vertical="center"/>
    </xf>
    <xf numFmtId="0" fontId="14" fillId="11" borderId="21" xfId="1" applyFont="1" applyFill="1" applyBorder="1" applyAlignment="1">
      <alignment horizontal="center" vertical="center"/>
    </xf>
    <xf numFmtId="0" fontId="14" fillId="11" borderId="22" xfId="1" applyFont="1" applyFill="1" applyBorder="1" applyAlignment="1">
      <alignment horizontal="center" vertical="center"/>
    </xf>
    <xf numFmtId="0" fontId="14" fillId="11" borderId="23" xfId="1" applyFont="1" applyFill="1" applyBorder="1" applyAlignment="1">
      <alignment horizontal="center" vertical="center"/>
    </xf>
    <xf numFmtId="0" fontId="14" fillId="8" borderId="24" xfId="1" applyFont="1" applyFill="1" applyBorder="1" applyAlignment="1">
      <alignment horizontal="center" vertical="center"/>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2" fillId="19" borderId="0" xfId="0" applyFont="1" applyFill="1" applyBorder="1" applyAlignment="1">
      <alignment vertical="center" wrapText="1"/>
    </xf>
    <xf numFmtId="0" fontId="42" fillId="19" borderId="41" xfId="0" applyFont="1" applyFill="1" applyBorder="1" applyAlignment="1">
      <alignment vertical="center" wrapText="1"/>
    </xf>
    <xf numFmtId="0" fontId="54" fillId="3" borderId="0" xfId="0" applyFont="1" applyFill="1" applyBorder="1" applyAlignment="1" applyProtection="1">
      <alignment vertical="center"/>
      <protection locked="0"/>
    </xf>
    <xf numFmtId="0" fontId="22" fillId="3" borderId="13" xfId="0" applyFont="1" applyFill="1" applyBorder="1" applyAlignment="1" applyProtection="1">
      <alignment vertical="center"/>
      <protection locked="0"/>
    </xf>
    <xf numFmtId="0" fontId="8" fillId="0" borderId="1" xfId="0" applyFont="1" applyBorder="1" applyAlignment="1" applyProtection="1">
      <alignment horizontal="center" vertical="center"/>
      <protection locked="0"/>
    </xf>
    <xf numFmtId="15" fontId="2" fillId="3" borderId="0" xfId="0" applyNumberFormat="1" applyFont="1" applyFill="1" applyBorder="1" applyAlignment="1" applyProtection="1">
      <alignment horizontal="center" vertical="center" wrapText="1"/>
    </xf>
    <xf numFmtId="15" fontId="2" fillId="3" borderId="0" xfId="0" applyNumberFormat="1" applyFont="1" applyFill="1" applyBorder="1" applyAlignment="1" applyProtection="1">
      <alignment horizontal="center" vertical="center"/>
    </xf>
    <xf numFmtId="15" fontId="2" fillId="3" borderId="91" xfId="0" applyNumberFormat="1" applyFont="1" applyFill="1" applyBorder="1" applyAlignment="1" applyProtection="1">
      <alignment horizontal="center" vertical="center" wrapText="1"/>
    </xf>
    <xf numFmtId="0" fontId="2" fillId="4" borderId="0" xfId="0" applyFont="1" applyFill="1" applyAlignment="1" applyProtection="1">
      <alignment vertical="center"/>
    </xf>
    <xf numFmtId="0" fontId="2" fillId="4" borderId="0" xfId="0" applyFont="1" applyFill="1" applyBorder="1" applyAlignment="1" applyProtection="1">
      <alignment vertical="center"/>
    </xf>
    <xf numFmtId="0" fontId="2" fillId="4" borderId="76" xfId="0" applyFont="1" applyFill="1" applyBorder="1" applyAlignment="1" applyProtection="1">
      <alignment vertical="center"/>
    </xf>
    <xf numFmtId="0" fontId="19" fillId="4" borderId="0" xfId="0" applyFont="1" applyFill="1" applyAlignment="1" applyProtection="1">
      <alignment horizontal="center" vertical="center"/>
    </xf>
    <xf numFmtId="0" fontId="2" fillId="4" borderId="84" xfId="0" applyFont="1" applyFill="1" applyBorder="1" applyAlignment="1" applyProtection="1">
      <alignment vertical="center"/>
    </xf>
    <xf numFmtId="0" fontId="2" fillId="4" borderId="85" xfId="0" applyFont="1" applyFill="1" applyBorder="1" applyAlignment="1" applyProtection="1">
      <alignment vertical="center"/>
    </xf>
    <xf numFmtId="0" fontId="2" fillId="4" borderId="0" xfId="0" applyFont="1" applyFill="1" applyBorder="1" applyAlignment="1" applyProtection="1">
      <alignment horizontal="justify" vertical="center"/>
    </xf>
    <xf numFmtId="0" fontId="2" fillId="3" borderId="3" xfId="0" applyFont="1" applyFill="1" applyBorder="1" applyAlignment="1" applyProtection="1">
      <alignment vertical="center"/>
    </xf>
    <xf numFmtId="0" fontId="2" fillId="3" borderId="6" xfId="0" applyFont="1" applyFill="1" applyBorder="1" applyAlignment="1" applyProtection="1">
      <alignment vertical="center"/>
    </xf>
    <xf numFmtId="0" fontId="2" fillId="5" borderId="4" xfId="0" applyFont="1" applyFill="1" applyBorder="1" applyAlignment="1" applyProtection="1">
      <alignment vertical="center"/>
    </xf>
    <xf numFmtId="0" fontId="19" fillId="3" borderId="0" xfId="0" applyNumberFormat="1" applyFont="1" applyFill="1" applyBorder="1" applyAlignment="1" applyProtection="1">
      <alignment horizontal="center" vertical="center"/>
    </xf>
    <xf numFmtId="0" fontId="19" fillId="3" borderId="0" xfId="0" applyFont="1" applyFill="1" applyBorder="1" applyAlignment="1" applyProtection="1">
      <alignment vertical="center"/>
    </xf>
    <xf numFmtId="0" fontId="11" fillId="7" borderId="1" xfId="0" applyNumberFormat="1" applyFont="1" applyFill="1" applyBorder="1" applyAlignment="1" applyProtection="1">
      <alignment horizontal="center" vertical="center" wrapText="1"/>
    </xf>
    <xf numFmtId="0" fontId="11" fillId="3" borderId="0" xfId="0" applyFont="1" applyFill="1" applyBorder="1" applyAlignment="1" applyProtection="1">
      <alignment horizontal="center" vertical="center" wrapText="1"/>
    </xf>
    <xf numFmtId="0" fontId="11" fillId="7" borderId="52" xfId="0" applyNumberFormat="1" applyFont="1" applyFill="1" applyBorder="1" applyAlignment="1" applyProtection="1">
      <alignment horizontal="center" vertical="center" wrapText="1"/>
    </xf>
    <xf numFmtId="0" fontId="2" fillId="0" borderId="0" xfId="0" applyFont="1" applyFill="1" applyBorder="1" applyAlignment="1" applyProtection="1">
      <alignment horizontal="left" vertical="center" wrapText="1" indent="1"/>
    </xf>
    <xf numFmtId="0" fontId="2" fillId="0" borderId="0" xfId="0" applyFont="1" applyFill="1" applyBorder="1" applyAlignment="1" applyProtection="1">
      <alignment horizontal="center" vertical="center"/>
    </xf>
    <xf numFmtId="0" fontId="2" fillId="0" borderId="12" xfId="0" applyFont="1" applyFill="1" applyBorder="1" applyAlignment="1" applyProtection="1">
      <alignment horizontal="center" vertical="center"/>
    </xf>
    <xf numFmtId="0" fontId="10" fillId="0" borderId="0" xfId="0" applyFont="1" applyBorder="1" applyAlignment="1" applyProtection="1">
      <alignment horizontal="justify" vertical="center" wrapText="1"/>
    </xf>
    <xf numFmtId="0" fontId="10" fillId="0" borderId="0" xfId="0" applyFont="1" applyBorder="1" applyAlignment="1" applyProtection="1">
      <alignment horizontal="center" vertical="center" wrapText="1"/>
    </xf>
    <xf numFmtId="0" fontId="10" fillId="0" borderId="12" xfId="0" applyFont="1" applyBorder="1" applyAlignment="1" applyProtection="1">
      <alignment horizontal="center" vertical="center"/>
    </xf>
    <xf numFmtId="0" fontId="2" fillId="3" borderId="0" xfId="0" applyFont="1" applyFill="1" applyBorder="1" applyAlignment="1" applyProtection="1">
      <alignment horizontal="center" vertical="center"/>
    </xf>
    <xf numFmtId="0" fontId="10" fillId="0" borderId="0" xfId="0" applyFont="1" applyAlignment="1" applyProtection="1">
      <alignment horizontal="center" vertical="center" wrapText="1"/>
      <protection hidden="1"/>
    </xf>
    <xf numFmtId="0" fontId="10" fillId="0" borderId="0" xfId="0" applyFont="1" applyFill="1" applyAlignment="1" applyProtection="1">
      <alignment horizontal="center" vertical="center" wrapText="1"/>
      <protection hidden="1"/>
    </xf>
    <xf numFmtId="0" fontId="2" fillId="3" borderId="0" xfId="0" applyFont="1" applyFill="1" applyAlignment="1" applyProtection="1">
      <alignment horizontal="center" vertical="center" wrapText="1"/>
      <protection hidden="1"/>
    </xf>
    <xf numFmtId="0" fontId="2" fillId="4" borderId="0" xfId="0" applyFont="1" applyFill="1" applyAlignment="1" applyProtection="1">
      <alignment horizontal="center" vertical="center" wrapText="1"/>
    </xf>
    <xf numFmtId="0" fontId="19" fillId="4" borderId="0" xfId="0" applyFont="1" applyFill="1" applyAlignment="1" applyProtection="1">
      <alignment horizontal="center" vertical="center" wrapText="1"/>
    </xf>
    <xf numFmtId="0" fontId="2" fillId="3" borderId="3" xfId="0" applyFont="1" applyFill="1" applyBorder="1" applyAlignment="1" applyProtection="1">
      <alignment horizontal="center" vertical="center" wrapText="1"/>
    </xf>
    <xf numFmtId="0" fontId="10" fillId="0" borderId="0" xfId="0" applyNumberFormat="1" applyFont="1" applyFill="1" applyAlignment="1" applyProtection="1">
      <alignment horizontal="center" vertical="center" wrapText="1"/>
      <protection hidden="1"/>
    </xf>
    <xf numFmtId="0" fontId="50" fillId="3" borderId="0" xfId="0" applyFont="1" applyFill="1" applyAlignment="1" applyProtection="1">
      <alignment horizontal="center" vertical="center" wrapText="1"/>
      <protection hidden="1"/>
    </xf>
    <xf numFmtId="0" fontId="50" fillId="0" borderId="0" xfId="0" applyFont="1" applyAlignment="1" applyProtection="1">
      <alignment horizontal="center" vertical="center" wrapText="1"/>
      <protection hidden="1"/>
    </xf>
    <xf numFmtId="0" fontId="10" fillId="0" borderId="0" xfId="0" applyFont="1" applyAlignment="1" applyProtection="1">
      <alignment horizontal="center" vertical="center" wrapText="1"/>
    </xf>
    <xf numFmtId="0" fontId="10" fillId="0" borderId="0" xfId="0" applyNumberFormat="1" applyFont="1" applyAlignment="1" applyProtection="1">
      <alignment horizontal="center" vertical="center" wrapText="1"/>
      <protection hidden="1"/>
    </xf>
    <xf numFmtId="0" fontId="0" fillId="0" borderId="0" xfId="0" applyAlignment="1" applyProtection="1">
      <alignment horizontal="center" vertical="center" wrapText="1"/>
    </xf>
    <xf numFmtId="0" fontId="0" fillId="0" borderId="0" xfId="0" applyFill="1" applyAlignment="1" applyProtection="1">
      <alignment horizontal="center" vertical="center" wrapText="1"/>
    </xf>
    <xf numFmtId="0" fontId="52" fillId="0" borderId="0" xfId="0" applyFont="1" applyAlignment="1" applyProtection="1">
      <alignment horizontal="center" vertical="center" wrapText="1"/>
      <protection hidden="1"/>
    </xf>
    <xf numFmtId="0" fontId="50" fillId="0" borderId="0" xfId="0" applyNumberFormat="1" applyFont="1" applyAlignment="1" applyProtection="1">
      <alignment horizontal="center" vertical="center" wrapText="1"/>
      <protection hidden="1"/>
    </xf>
    <xf numFmtId="0" fontId="2" fillId="0" borderId="97" xfId="0" applyFont="1" applyFill="1" applyBorder="1" applyAlignment="1" applyProtection="1">
      <alignment horizontal="center" vertical="center" wrapText="1"/>
      <protection locked="0"/>
    </xf>
    <xf numFmtId="0" fontId="2" fillId="3" borderId="0" xfId="0" applyFont="1" applyFill="1" applyAlignment="1" applyProtection="1">
      <alignment horizontal="center" vertical="center"/>
      <protection hidden="1"/>
    </xf>
    <xf numFmtId="0" fontId="2" fillId="3" borderId="3" xfId="0" applyFont="1" applyFill="1" applyBorder="1" applyAlignment="1">
      <alignment horizontal="center" vertical="center"/>
    </xf>
    <xf numFmtId="0" fontId="10" fillId="0" borderId="0" xfId="0" applyFont="1" applyAlignment="1" applyProtection="1">
      <alignment horizontal="center" vertical="center"/>
      <protection locked="0" hidden="1"/>
    </xf>
    <xf numFmtId="0" fontId="10" fillId="0" borderId="0" xfId="0" applyFont="1" applyAlignment="1" applyProtection="1">
      <alignment horizontal="center" vertical="center" wrapText="1"/>
      <protection locked="0" hidden="1"/>
    </xf>
    <xf numFmtId="0" fontId="10" fillId="0" borderId="0" xfId="0" applyNumberFormat="1" applyFont="1" applyAlignment="1" applyProtection="1">
      <alignment horizontal="center"/>
      <protection hidden="1"/>
    </xf>
    <xf numFmtId="0" fontId="10" fillId="0" borderId="0" xfId="0" applyFont="1" applyAlignment="1" applyProtection="1">
      <alignment wrapText="1"/>
      <protection locked="0" hidden="1"/>
    </xf>
    <xf numFmtId="14" fontId="22" fillId="3" borderId="13" xfId="0" applyNumberFormat="1"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wrapText="1"/>
      <protection locked="0"/>
    </xf>
    <xf numFmtId="14" fontId="26" fillId="0" borderId="28" xfId="0" applyNumberFormat="1" applyFont="1" applyBorder="1" applyAlignment="1" applyProtection="1">
      <alignment horizontal="justify" vertical="center" wrapText="1"/>
      <protection locked="0"/>
    </xf>
    <xf numFmtId="0" fontId="40" fillId="0" borderId="45" xfId="0" applyFont="1" applyBorder="1" applyAlignment="1">
      <alignment vertical="center" wrapText="1"/>
    </xf>
    <xf numFmtId="0" fontId="58" fillId="0" borderId="94" xfId="0" applyFont="1" applyFill="1" applyBorder="1" applyAlignment="1">
      <alignment horizontal="center"/>
    </xf>
    <xf numFmtId="0" fontId="58" fillId="0" borderId="0" xfId="0" applyFont="1"/>
    <xf numFmtId="0" fontId="59" fillId="0" borderId="26" xfId="0" applyFont="1" applyBorder="1" applyAlignment="1">
      <alignment horizontal="center" vertical="center" wrapText="1"/>
    </xf>
    <xf numFmtId="0" fontId="7" fillId="6" borderId="0" xfId="0" applyNumberFormat="1" applyFont="1" applyFill="1" applyBorder="1" applyAlignment="1" applyProtection="1">
      <alignment horizontal="center" vertical="center"/>
    </xf>
    <xf numFmtId="0" fontId="7" fillId="6" borderId="9" xfId="0" applyNumberFormat="1" applyFont="1" applyFill="1" applyBorder="1" applyAlignment="1" applyProtection="1">
      <alignment horizontal="center" vertical="center"/>
    </xf>
    <xf numFmtId="0" fontId="5" fillId="3" borderId="0" xfId="0" applyFont="1" applyFill="1" applyAlignment="1" applyProtection="1">
      <alignment vertical="center"/>
      <protection locked="0"/>
    </xf>
    <xf numFmtId="0" fontId="5" fillId="3" borderId="0" xfId="0" applyFont="1" applyFill="1" applyAlignment="1" applyProtection="1">
      <alignment vertical="center" wrapText="1"/>
      <protection locked="0"/>
    </xf>
    <xf numFmtId="0" fontId="2" fillId="4" borderId="84" xfId="0" applyFont="1" applyFill="1" applyBorder="1" applyAlignment="1" applyProtection="1">
      <alignment vertical="center"/>
      <protection locked="0"/>
    </xf>
    <xf numFmtId="0" fontId="2" fillId="4" borderId="85" xfId="0" applyFont="1" applyFill="1" applyBorder="1" applyAlignment="1" applyProtection="1">
      <alignment vertical="center"/>
      <protection locked="0"/>
    </xf>
    <xf numFmtId="0" fontId="2" fillId="0" borderId="28" xfId="0" applyFont="1" applyFill="1" applyBorder="1" applyAlignment="1" applyProtection="1">
      <alignment vertical="center" wrapText="1"/>
      <protection locked="0"/>
    </xf>
    <xf numFmtId="0" fontId="12" fillId="0" borderId="28" xfId="0" quotePrefix="1" applyFont="1" applyFill="1" applyBorder="1" applyAlignment="1" applyProtection="1">
      <alignment horizontal="justify" vertical="center" wrapText="1"/>
      <protection locked="0"/>
    </xf>
    <xf numFmtId="0" fontId="2" fillId="0" borderId="28" xfId="0" quotePrefix="1" applyFont="1" applyFill="1" applyBorder="1" applyAlignment="1" applyProtection="1">
      <alignment horizontal="justify" vertical="center" wrapText="1"/>
      <protection locked="0"/>
    </xf>
    <xf numFmtId="0" fontId="2" fillId="0" borderId="12" xfId="0" applyFont="1" applyFill="1" applyBorder="1" applyAlignment="1" applyProtection="1">
      <alignment horizontal="center" vertical="center" wrapText="1"/>
      <protection locked="0"/>
    </xf>
    <xf numFmtId="0" fontId="12" fillId="3" borderId="65" xfId="0" applyFont="1" applyFill="1" applyBorder="1" applyAlignment="1" applyProtection="1">
      <alignment horizontal="justify" vertical="center" wrapText="1"/>
      <protection locked="0"/>
    </xf>
    <xf numFmtId="0" fontId="2" fillId="3" borderId="12" xfId="0" applyFont="1" applyFill="1" applyBorder="1" applyAlignment="1" applyProtection="1">
      <alignment horizontal="center" vertical="center"/>
      <protection locked="0"/>
    </xf>
    <xf numFmtId="0" fontId="2" fillId="3" borderId="12" xfId="0" applyFont="1" applyFill="1" applyBorder="1" applyAlignment="1" applyProtection="1">
      <alignment horizontal="center" vertical="center" wrapText="1"/>
      <protection locked="0"/>
    </xf>
    <xf numFmtId="0" fontId="3" fillId="3" borderId="0" xfId="0" applyFont="1" applyFill="1" applyBorder="1" applyAlignment="1" applyProtection="1">
      <alignment vertical="center"/>
      <protection locked="0"/>
    </xf>
    <xf numFmtId="0" fontId="10" fillId="0" borderId="28" xfId="0" applyFont="1" applyFill="1" applyBorder="1" applyAlignment="1" applyProtection="1">
      <alignment horizontal="justify" vertical="center" wrapText="1"/>
    </xf>
    <xf numFmtId="0" fontId="12" fillId="3" borderId="0" xfId="0" applyFont="1" applyFill="1" applyAlignment="1" applyProtection="1">
      <alignment vertical="center"/>
    </xf>
    <xf numFmtId="0" fontId="10" fillId="0" borderId="57" xfId="0" applyFont="1" applyBorder="1" applyAlignment="1" applyProtection="1">
      <alignment horizontal="justify" vertical="center"/>
      <protection locked="0"/>
    </xf>
    <xf numFmtId="0" fontId="2" fillId="0" borderId="2" xfId="0" applyFont="1" applyBorder="1" applyAlignment="1" applyProtection="1">
      <alignment horizontal="left" vertical="center" wrapText="1"/>
      <protection locked="0"/>
    </xf>
    <xf numFmtId="0" fontId="12" fillId="0" borderId="28" xfId="0" applyFont="1" applyBorder="1" applyAlignment="1" applyProtection="1">
      <alignment horizontal="center" vertical="center" wrapText="1"/>
      <protection locked="0"/>
    </xf>
    <xf numFmtId="0" fontId="7" fillId="13" borderId="0" xfId="0" applyNumberFormat="1" applyFont="1" applyFill="1" applyAlignment="1" applyProtection="1">
      <alignment horizontal="right" vertical="center" indent="1"/>
    </xf>
    <xf numFmtId="0" fontId="3" fillId="3" borderId="0" xfId="0" applyFont="1" applyFill="1" applyAlignment="1" applyProtection="1">
      <alignment vertical="center"/>
    </xf>
    <xf numFmtId="0" fontId="2" fillId="3" borderId="0" xfId="0" applyFont="1" applyFill="1" applyAlignment="1" applyProtection="1">
      <alignment vertical="center"/>
    </xf>
    <xf numFmtId="0" fontId="3" fillId="3" borderId="0" xfId="0" applyFont="1" applyFill="1" applyAlignment="1" applyProtection="1">
      <alignment horizontal="center" vertical="center" wrapText="1"/>
    </xf>
    <xf numFmtId="0" fontId="3" fillId="3" borderId="0" xfId="0" applyFont="1" applyFill="1" applyAlignment="1" applyProtection="1">
      <alignment horizontal="center" vertical="center"/>
    </xf>
    <xf numFmtId="0" fontId="2" fillId="2" borderId="0" xfId="0" applyFont="1" applyFill="1" applyAlignment="1" applyProtection="1">
      <alignment vertical="center"/>
    </xf>
    <xf numFmtId="0" fontId="19" fillId="2" borderId="0" xfId="0" applyFont="1" applyFill="1" applyAlignment="1" applyProtection="1">
      <alignment horizontal="center" vertical="center"/>
    </xf>
    <xf numFmtId="0" fontId="3" fillId="2" borderId="0" xfId="0" applyFont="1" applyFill="1" applyAlignment="1" applyProtection="1">
      <alignment vertical="center"/>
    </xf>
    <xf numFmtId="0" fontId="2" fillId="2" borderId="0" xfId="0" applyFont="1" applyFill="1" applyAlignment="1" applyProtection="1">
      <alignment horizontal="left" vertical="center"/>
    </xf>
    <xf numFmtId="0" fontId="2" fillId="2" borderId="0" xfId="0" applyFont="1" applyFill="1" applyAlignment="1" applyProtection="1">
      <alignment horizontal="center" vertical="center" wrapText="1"/>
    </xf>
    <xf numFmtId="0" fontId="2" fillId="2" borderId="0" xfId="0" applyFont="1" applyFill="1" applyAlignment="1" applyProtection="1">
      <alignment horizontal="center" vertical="center"/>
    </xf>
    <xf numFmtId="0" fontId="4" fillId="2" borderId="0" xfId="0" applyFont="1" applyFill="1" applyAlignment="1" applyProtection="1">
      <alignment vertical="center"/>
    </xf>
    <xf numFmtId="0" fontId="19" fillId="3" borderId="0" xfId="0" applyFont="1" applyFill="1" applyAlignment="1" applyProtection="1">
      <alignment horizontal="center" vertical="center"/>
    </xf>
    <xf numFmtId="0" fontId="6" fillId="3" borderId="0" xfId="0" applyFont="1" applyFill="1" applyAlignment="1" applyProtection="1">
      <alignment vertical="center" wrapText="1"/>
    </xf>
    <xf numFmtId="0" fontId="2" fillId="3" borderId="0" xfId="0" applyFont="1" applyFill="1" applyAlignment="1" applyProtection="1">
      <alignment vertical="center" wrapText="1"/>
    </xf>
    <xf numFmtId="0" fontId="2" fillId="4" borderId="0" xfId="0" applyFont="1" applyFill="1" applyAlignment="1" applyProtection="1">
      <alignment horizontal="left" vertical="center"/>
    </xf>
    <xf numFmtId="0" fontId="4" fillId="4" borderId="0" xfId="0" applyFont="1" applyFill="1" applyAlignment="1" applyProtection="1">
      <alignment vertical="center"/>
    </xf>
    <xf numFmtId="0" fontId="4" fillId="4" borderId="0" xfId="0" applyFont="1" applyFill="1" applyAlignment="1" applyProtection="1">
      <alignment horizontal="center" vertical="center" wrapText="1"/>
    </xf>
    <xf numFmtId="0" fontId="4" fillId="4" borderId="0" xfId="0" applyFont="1" applyFill="1" applyAlignment="1" applyProtection="1">
      <alignment horizontal="center" vertical="center"/>
    </xf>
    <xf numFmtId="0" fontId="7" fillId="6" borderId="91" xfId="0" applyNumberFormat="1" applyFont="1" applyFill="1" applyBorder="1" applyAlignment="1" applyProtection="1">
      <alignment horizontal="center" vertical="center" wrapText="1"/>
    </xf>
    <xf numFmtId="0" fontId="7" fillId="8" borderId="0" xfId="0" applyNumberFormat="1" applyFont="1" applyFill="1" applyAlignment="1" applyProtection="1">
      <alignment horizontal="right" vertical="center" indent="1"/>
    </xf>
    <xf numFmtId="0" fontId="2" fillId="4" borderId="0" xfId="0" applyNumberFormat="1" applyFont="1" applyFill="1" applyAlignment="1" applyProtection="1">
      <alignment horizontal="right" vertical="center"/>
    </xf>
    <xf numFmtId="0" fontId="9" fillId="4" borderId="0" xfId="0" applyFont="1" applyFill="1" applyAlignment="1" applyProtection="1">
      <alignment vertical="center"/>
    </xf>
    <xf numFmtId="0" fontId="9" fillId="4" borderId="0" xfId="0" applyFont="1" applyFill="1" applyAlignment="1" applyProtection="1">
      <alignment horizontal="center" vertical="center"/>
    </xf>
    <xf numFmtId="0" fontId="7" fillId="8" borderId="0" xfId="0" applyNumberFormat="1" applyFont="1" applyFill="1" applyAlignment="1" applyProtection="1">
      <alignment horizontal="left" vertical="center" indent="1"/>
    </xf>
    <xf numFmtId="0" fontId="2" fillId="4" borderId="0" xfId="0" applyFont="1" applyFill="1" applyAlignment="1" applyProtection="1">
      <alignment horizontal="center" vertical="center"/>
    </xf>
    <xf numFmtId="0" fontId="7" fillId="6" borderId="87" xfId="0" applyNumberFormat="1" applyFont="1" applyFill="1" applyBorder="1" applyAlignment="1" applyProtection="1">
      <alignment horizontal="center" vertical="center"/>
    </xf>
    <xf numFmtId="15" fontId="2" fillId="3" borderId="91" xfId="0" applyNumberFormat="1" applyFont="1" applyFill="1" applyBorder="1" applyAlignment="1" applyProtection="1">
      <alignment horizontal="center" vertical="center"/>
    </xf>
    <xf numFmtId="0" fontId="3" fillId="4" borderId="0" xfId="0" applyFont="1" applyFill="1" applyBorder="1" applyAlignment="1" applyProtection="1">
      <alignment horizontal="center" vertical="center" wrapText="1"/>
    </xf>
    <xf numFmtId="0" fontId="3" fillId="4" borderId="0" xfId="0" applyFont="1" applyFill="1" applyAlignment="1" applyProtection="1">
      <alignment vertical="center"/>
    </xf>
    <xf numFmtId="0" fontId="2" fillId="4" borderId="59" xfId="0" applyFont="1" applyFill="1" applyBorder="1" applyAlignment="1" applyProtection="1">
      <alignment vertical="center"/>
    </xf>
    <xf numFmtId="0" fontId="2" fillId="3" borderId="5" xfId="0" applyFont="1" applyFill="1" applyBorder="1" applyAlignment="1" applyProtection="1">
      <alignment vertical="center"/>
    </xf>
    <xf numFmtId="0" fontId="1" fillId="3" borderId="62" xfId="0" applyFont="1" applyFill="1" applyBorder="1" applyAlignment="1" applyProtection="1">
      <alignment vertical="center"/>
    </xf>
    <xf numFmtId="0" fontId="7" fillId="3" borderId="0" xfId="0" applyNumberFormat="1" applyFont="1" applyFill="1" applyBorder="1" applyAlignment="1" applyProtection="1">
      <alignment horizontal="center" vertical="center"/>
    </xf>
    <xf numFmtId="0" fontId="7" fillId="3" borderId="0" xfId="0" applyNumberFormat="1" applyFont="1" applyFill="1" applyBorder="1" applyAlignment="1" applyProtection="1">
      <alignment vertical="center"/>
    </xf>
    <xf numFmtId="0" fontId="7" fillId="0" borderId="0" xfId="0" applyNumberFormat="1" applyFont="1" applyFill="1" applyBorder="1" applyAlignment="1" applyProtection="1">
      <alignment horizontal="center" vertical="center"/>
    </xf>
    <xf numFmtId="0" fontId="7" fillId="3" borderId="0" xfId="0" applyNumberFormat="1" applyFont="1" applyFill="1" applyBorder="1" applyAlignment="1" applyProtection="1">
      <alignment horizontal="center" vertical="center" wrapText="1"/>
    </xf>
    <xf numFmtId="0" fontId="7" fillId="6" borderId="56" xfId="0" applyNumberFormat="1" applyFont="1" applyFill="1" applyBorder="1" applyAlignment="1" applyProtection="1">
      <alignment horizontal="center" vertical="center"/>
    </xf>
    <xf numFmtId="0" fontId="7" fillId="6" borderId="56" xfId="0" applyNumberFormat="1" applyFont="1" applyFill="1" applyBorder="1" applyAlignment="1" applyProtection="1">
      <alignment horizontal="center" vertical="center" wrapText="1"/>
    </xf>
    <xf numFmtId="0" fontId="7" fillId="12" borderId="0" xfId="0" applyNumberFormat="1" applyFont="1" applyFill="1" applyBorder="1" applyAlignment="1" applyProtection="1">
      <alignment horizontal="center" vertical="center"/>
    </xf>
    <xf numFmtId="0" fontId="10" fillId="0" borderId="28" xfId="0" applyFont="1" applyBorder="1" applyAlignment="1" applyProtection="1">
      <alignment horizontal="justify" vertical="center"/>
    </xf>
    <xf numFmtId="0" fontId="2" fillId="0" borderId="12" xfId="0" applyFont="1" applyFill="1" applyBorder="1" applyAlignment="1" applyProtection="1">
      <alignment horizontal="justify" vertical="center" wrapText="1"/>
    </xf>
    <xf numFmtId="0" fontId="2" fillId="0" borderId="12" xfId="0" applyFont="1" applyBorder="1" applyAlignment="1" applyProtection="1">
      <alignment horizontal="center" vertical="center" wrapText="1"/>
    </xf>
    <xf numFmtId="0" fontId="2" fillId="0" borderId="12" xfId="0" applyFont="1" applyBorder="1" applyAlignment="1" applyProtection="1">
      <alignment horizontal="left" vertical="center" wrapText="1"/>
    </xf>
    <xf numFmtId="0" fontId="2" fillId="0" borderId="57" xfId="0" applyFont="1" applyBorder="1" applyAlignment="1" applyProtection="1">
      <alignment horizontal="left" vertical="center" wrapText="1"/>
    </xf>
    <xf numFmtId="0" fontId="10" fillId="0" borderId="12" xfId="0" applyFont="1" applyBorder="1" applyAlignment="1" applyProtection="1">
      <alignment horizontal="justify" vertical="center"/>
    </xf>
    <xf numFmtId="164" fontId="10" fillId="0" borderId="28" xfId="0" applyNumberFormat="1" applyFont="1" applyBorder="1" applyAlignment="1" applyProtection="1">
      <alignment horizontal="center" vertical="center"/>
    </xf>
    <xf numFmtId="0" fontId="10" fillId="0" borderId="12" xfId="0" applyFont="1" applyBorder="1" applyAlignment="1" applyProtection="1">
      <alignment horizontal="center" vertical="center" wrapText="1"/>
    </xf>
    <xf numFmtId="0" fontId="10" fillId="0" borderId="28" xfId="0" applyFont="1" applyBorder="1" applyAlignment="1" applyProtection="1">
      <alignment horizontal="center" vertical="center" wrapText="1"/>
    </xf>
    <xf numFmtId="0" fontId="10" fillId="0" borderId="0" xfId="0" applyFont="1" applyFill="1" applyAlignment="1" applyProtection="1">
      <alignment horizontal="center" vertical="center" wrapText="1"/>
    </xf>
    <xf numFmtId="0" fontId="52" fillId="0" borderId="0" xfId="0" applyNumberFormat="1" applyFont="1" applyAlignment="1" applyProtection="1">
      <alignment horizontal="center" vertical="center" wrapText="1"/>
    </xf>
    <xf numFmtId="0" fontId="50" fillId="0" borderId="0" xfId="0" applyFont="1" applyAlignment="1" applyProtection="1">
      <alignment horizontal="center" vertical="center" wrapText="1"/>
    </xf>
    <xf numFmtId="0" fontId="10" fillId="0" borderId="0" xfId="0" applyFont="1" applyAlignment="1" applyProtection="1">
      <alignment vertical="center" wrapText="1"/>
    </xf>
    <xf numFmtId="0" fontId="10" fillId="0" borderId="0" xfId="0" applyFont="1" applyProtection="1"/>
    <xf numFmtId="0" fontId="22" fillId="3" borderId="13" xfId="0" applyFont="1" applyFill="1" applyBorder="1" applyAlignment="1" applyProtection="1">
      <alignment horizontal="center" vertical="center" wrapText="1"/>
    </xf>
    <xf numFmtId="14" fontId="22" fillId="3" borderId="13" xfId="0" applyNumberFormat="1" applyFont="1" applyFill="1" applyBorder="1" applyAlignment="1" applyProtection="1">
      <alignment horizontal="center" vertical="center"/>
    </xf>
    <xf numFmtId="14" fontId="22" fillId="3" borderId="0" xfId="0" applyNumberFormat="1" applyFont="1" applyFill="1" applyBorder="1" applyAlignment="1" applyProtection="1">
      <alignment horizontal="center" vertical="center"/>
    </xf>
    <xf numFmtId="0" fontId="3" fillId="3" borderId="0" xfId="0" applyFont="1" applyFill="1" applyBorder="1" applyAlignment="1" applyProtection="1">
      <alignment vertical="center"/>
      <protection hidden="1"/>
    </xf>
    <xf numFmtId="0" fontId="22" fillId="3" borderId="0" xfId="0" applyFont="1" applyFill="1" applyBorder="1" applyAlignment="1" applyProtection="1">
      <alignment vertical="center"/>
    </xf>
    <xf numFmtId="0" fontId="54" fillId="3" borderId="0" xfId="0" applyFont="1" applyFill="1" applyBorder="1" applyAlignment="1" applyProtection="1">
      <alignment vertical="center"/>
    </xf>
    <xf numFmtId="0" fontId="5" fillId="3" borderId="0" xfId="0" applyFont="1" applyFill="1" applyAlignment="1" applyProtection="1">
      <alignment vertical="center"/>
      <protection hidden="1"/>
    </xf>
    <xf numFmtId="0" fontId="5" fillId="3" borderId="0" xfId="0" applyFont="1" applyFill="1" applyAlignment="1" applyProtection="1">
      <alignment vertical="center" wrapText="1"/>
      <protection hidden="1"/>
    </xf>
    <xf numFmtId="0" fontId="22" fillId="3" borderId="13" xfId="0" applyFont="1" applyFill="1" applyBorder="1" applyAlignment="1" applyProtection="1">
      <alignment horizontal="center" vertical="center"/>
    </xf>
    <xf numFmtId="0" fontId="22" fillId="3" borderId="0" xfId="0" applyFont="1" applyFill="1" applyBorder="1" applyAlignment="1" applyProtection="1">
      <alignment horizontal="center" vertical="center"/>
    </xf>
    <xf numFmtId="0" fontId="22" fillId="3" borderId="0" xfId="0" applyFont="1" applyFill="1" applyBorder="1" applyAlignment="1" applyProtection="1">
      <alignment horizontal="center" vertical="top" wrapText="1"/>
    </xf>
    <xf numFmtId="0" fontId="22" fillId="3" borderId="0" xfId="0" applyFont="1" applyFill="1" applyBorder="1" applyAlignment="1" applyProtection="1">
      <alignment vertical="top"/>
    </xf>
    <xf numFmtId="0" fontId="0" fillId="0" borderId="0" xfId="0" applyProtection="1"/>
    <xf numFmtId="0" fontId="3" fillId="2" borderId="0" xfId="0" applyFont="1" applyFill="1" applyAlignment="1" applyProtection="1">
      <alignment horizontal="center" vertical="center"/>
    </xf>
    <xf numFmtId="0" fontId="2" fillId="0" borderId="0" xfId="0" applyFont="1" applyFill="1" applyBorder="1" applyAlignment="1" applyProtection="1">
      <alignment horizontal="center" vertical="center" wrapText="1"/>
    </xf>
    <xf numFmtId="0" fontId="4" fillId="0" borderId="0" xfId="0" applyFont="1" applyFill="1" applyBorder="1" applyAlignment="1" applyProtection="1">
      <alignment vertical="center"/>
    </xf>
    <xf numFmtId="0" fontId="33" fillId="3" borderId="0" xfId="0" applyFont="1" applyFill="1" applyAlignment="1" applyProtection="1">
      <alignment vertical="center" wrapText="1"/>
    </xf>
    <xf numFmtId="0" fontId="6" fillId="0" borderId="0" xfId="0" applyFont="1" applyFill="1" applyBorder="1" applyAlignment="1" applyProtection="1">
      <alignment vertical="center" wrapText="1"/>
    </xf>
    <xf numFmtId="0" fontId="2" fillId="0" borderId="0" xfId="0" applyFont="1" applyFill="1" applyBorder="1" applyAlignment="1" applyProtection="1">
      <alignment vertical="center" wrapText="1"/>
    </xf>
    <xf numFmtId="0" fontId="4" fillId="0" borderId="0" xfId="0" applyFont="1" applyFill="1" applyBorder="1" applyAlignment="1" applyProtection="1">
      <alignment horizontal="center" vertical="center" wrapText="1"/>
    </xf>
    <xf numFmtId="0" fontId="4" fillId="0" borderId="0" xfId="0" applyFont="1" applyFill="1" applyBorder="1" applyAlignment="1" applyProtection="1">
      <alignment horizontal="center" vertical="center"/>
    </xf>
    <xf numFmtId="0" fontId="2" fillId="4" borderId="0" xfId="0" applyNumberFormat="1" applyFont="1" applyFill="1" applyAlignment="1" applyProtection="1">
      <alignment horizontal="center" vertical="center"/>
    </xf>
    <xf numFmtId="0" fontId="9" fillId="0" borderId="0" xfId="0" applyFont="1" applyFill="1" applyBorder="1" applyAlignment="1" applyProtection="1">
      <alignment vertical="center"/>
    </xf>
    <xf numFmtId="0" fontId="9" fillId="0" borderId="0" xfId="0" applyFont="1" applyFill="1" applyBorder="1" applyAlignment="1" applyProtection="1">
      <alignment horizontal="center" vertical="center"/>
    </xf>
    <xf numFmtId="0" fontId="7" fillId="8" borderId="0" xfId="0" applyNumberFormat="1" applyFont="1" applyFill="1" applyAlignment="1" applyProtection="1">
      <alignment horizontal="center" vertical="center"/>
    </xf>
    <xf numFmtId="0" fontId="3" fillId="0" borderId="0" xfId="0" applyFont="1" applyFill="1" applyBorder="1" applyAlignment="1" applyProtection="1">
      <alignment horizontal="center" vertical="center" wrapText="1"/>
    </xf>
    <xf numFmtId="0" fontId="3" fillId="0" borderId="0" xfId="0" applyFont="1" applyFill="1" applyBorder="1" applyAlignment="1" applyProtection="1">
      <alignment vertical="center"/>
    </xf>
    <xf numFmtId="0" fontId="2" fillId="4" borderId="2" xfId="0" applyFont="1" applyFill="1" applyBorder="1" applyAlignment="1" applyProtection="1">
      <alignment vertical="center"/>
    </xf>
    <xf numFmtId="0" fontId="1" fillId="3" borderId="6" xfId="0" applyFont="1" applyFill="1" applyBorder="1" applyAlignment="1" applyProtection="1">
      <alignment vertical="center"/>
    </xf>
    <xf numFmtId="0" fontId="2" fillId="3" borderId="6" xfId="0" applyFont="1" applyFill="1" applyBorder="1" applyAlignment="1" applyProtection="1">
      <alignment horizontal="center" vertical="center"/>
    </xf>
    <xf numFmtId="0" fontId="19" fillId="23" borderId="72" xfId="0" applyFont="1" applyFill="1" applyBorder="1" applyAlignment="1" applyProtection="1">
      <alignment vertical="center"/>
    </xf>
    <xf numFmtId="0" fontId="1" fillId="0" borderId="0" xfId="0" applyFont="1" applyFill="1" applyBorder="1" applyAlignment="1" applyProtection="1">
      <alignment horizontal="left" vertical="center"/>
    </xf>
    <xf numFmtId="0" fontId="22" fillId="3" borderId="13" xfId="0" applyFont="1" applyFill="1" applyBorder="1" applyAlignment="1" applyProtection="1">
      <alignment vertical="center"/>
    </xf>
    <xf numFmtId="0" fontId="12" fillId="0" borderId="65" xfId="0" applyFont="1" applyFill="1" applyBorder="1" applyAlignment="1" applyProtection="1">
      <alignment horizontal="center" vertical="center" wrapText="1"/>
      <protection locked="0"/>
    </xf>
    <xf numFmtId="0" fontId="5" fillId="0" borderId="65" xfId="0" applyFont="1" applyFill="1" applyBorder="1" applyAlignment="1" applyProtection="1">
      <alignment horizontal="center" vertical="center" wrapText="1"/>
      <protection locked="0"/>
    </xf>
    <xf numFmtId="0" fontId="12" fillId="0" borderId="12" xfId="0" applyFont="1" applyFill="1" applyBorder="1" applyAlignment="1" applyProtection="1">
      <alignment horizontal="center" vertical="center" wrapText="1"/>
      <protection locked="0"/>
    </xf>
    <xf numFmtId="0" fontId="60" fillId="0" borderId="0" xfId="0" applyNumberFormat="1" applyFont="1" applyAlignment="1" applyProtection="1">
      <alignment horizontal="center" vertical="center" wrapText="1"/>
    </xf>
    <xf numFmtId="0" fontId="60" fillId="0" borderId="0" xfId="0" applyFont="1" applyAlignment="1" applyProtection="1">
      <alignment horizontal="center" vertical="center" wrapText="1"/>
      <protection locked="0" hidden="1"/>
    </xf>
    <xf numFmtId="0" fontId="60" fillId="0" borderId="0" xfId="0" applyFont="1" applyAlignment="1" applyProtection="1">
      <alignment horizontal="center"/>
      <protection locked="0" hidden="1"/>
    </xf>
    <xf numFmtId="0" fontId="10" fillId="0" borderId="0" xfId="0" applyNumberFormat="1" applyFont="1" applyAlignment="1" applyProtection="1">
      <alignment horizontal="center" vertical="center" wrapText="1"/>
      <protection locked="0" hidden="1"/>
    </xf>
    <xf numFmtId="0" fontId="60" fillId="0" borderId="0" xfId="0" applyNumberFormat="1" applyFont="1" applyAlignment="1" applyProtection="1">
      <alignment horizontal="center"/>
      <protection hidden="1"/>
    </xf>
    <xf numFmtId="0" fontId="60" fillId="0" borderId="0" xfId="0" applyNumberFormat="1" applyFont="1" applyAlignment="1" applyProtection="1">
      <alignment horizontal="center" vertical="center" wrapText="1"/>
      <protection hidden="1"/>
    </xf>
    <xf numFmtId="0" fontId="60" fillId="0" borderId="0" xfId="0" applyFont="1" applyAlignment="1" applyProtection="1">
      <alignment horizontal="center" vertical="center" wrapText="1"/>
    </xf>
    <xf numFmtId="0" fontId="10" fillId="0" borderId="0" xfId="0" applyFont="1" applyBorder="1" applyAlignment="1" applyProtection="1">
      <alignment horizontal="center" vertical="center" wrapText="1"/>
      <protection locked="0" hidden="1"/>
    </xf>
    <xf numFmtId="0" fontId="60" fillId="3" borderId="0" xfId="0" applyFont="1" applyFill="1" applyAlignment="1" applyProtection="1">
      <alignment horizontal="center" vertical="center"/>
      <protection locked="0" hidden="1"/>
    </xf>
    <xf numFmtId="0" fontId="2" fillId="0" borderId="28" xfId="0" applyFont="1" applyFill="1" applyBorder="1" applyAlignment="1" applyProtection="1">
      <alignment horizontal="center" vertical="center" wrapText="1"/>
      <protection locked="0"/>
    </xf>
    <xf numFmtId="0" fontId="10" fillId="0" borderId="28" xfId="0" applyFont="1" applyBorder="1" applyAlignment="1" applyProtection="1">
      <alignment horizontal="center" vertical="center" wrapText="1"/>
      <protection locked="0"/>
    </xf>
    <xf numFmtId="14" fontId="10" fillId="0" borderId="28" xfId="0" applyNumberFormat="1" applyFont="1" applyBorder="1" applyAlignment="1" applyProtection="1">
      <alignment horizontal="center" vertical="center" wrapText="1"/>
      <protection locked="0"/>
    </xf>
    <xf numFmtId="14" fontId="26" fillId="0" borderId="28" xfId="0" applyNumberFormat="1" applyFont="1" applyBorder="1" applyAlignment="1" applyProtection="1">
      <alignment horizontal="center" vertical="center" wrapText="1"/>
      <protection locked="0"/>
    </xf>
    <xf numFmtId="0" fontId="5" fillId="0" borderId="28" xfId="0" applyFont="1" applyFill="1" applyBorder="1" applyAlignment="1" applyProtection="1">
      <alignment vertical="center" wrapText="1"/>
      <protection locked="0"/>
    </xf>
    <xf numFmtId="0" fontId="5" fillId="0" borderId="0" xfId="0" applyFont="1" applyFill="1" applyBorder="1" applyAlignment="1" applyProtection="1">
      <alignment vertical="center"/>
      <protection locked="0"/>
    </xf>
    <xf numFmtId="0" fontId="61" fillId="0" borderId="28" xfId="0" applyFont="1" applyFill="1" applyBorder="1" applyAlignment="1" applyProtection="1">
      <alignment horizontal="justify" vertical="center" wrapText="1"/>
    </xf>
    <xf numFmtId="0" fontId="5" fillId="0" borderId="65" xfId="0" applyFont="1" applyFill="1" applyBorder="1" applyAlignment="1" applyProtection="1">
      <alignment horizontal="justify" vertical="center" wrapText="1"/>
      <protection locked="0"/>
    </xf>
    <xf numFmtId="0" fontId="5" fillId="0" borderId="2" xfId="0" applyFont="1" applyFill="1" applyBorder="1" applyAlignment="1" applyProtection="1">
      <alignment horizontal="left" vertical="center" wrapText="1" indent="1"/>
      <protection locked="0"/>
    </xf>
    <xf numFmtId="0" fontId="5" fillId="0" borderId="0" xfId="0" applyFont="1" applyFill="1" applyBorder="1" applyAlignment="1" applyProtection="1">
      <alignment horizontal="justify" vertical="center" wrapText="1"/>
      <protection locked="0"/>
    </xf>
    <xf numFmtId="0" fontId="5" fillId="0" borderId="0" xfId="0" applyFont="1" applyFill="1" applyBorder="1" applyAlignment="1" applyProtection="1">
      <alignment horizontal="left" vertical="center" wrapText="1" indent="1"/>
      <protection locked="0"/>
    </xf>
    <xf numFmtId="0" fontId="5" fillId="0" borderId="28" xfId="0" applyFont="1" applyFill="1" applyBorder="1" applyAlignment="1" applyProtection="1">
      <alignment horizontal="left" vertical="center" wrapText="1" indent="1"/>
      <protection locked="0"/>
    </xf>
    <xf numFmtId="0" fontId="5" fillId="0" borderId="0" xfId="0" applyFont="1" applyFill="1" applyBorder="1" applyAlignment="1" applyProtection="1">
      <alignment horizontal="left" vertical="center" wrapText="1" indent="1"/>
    </xf>
    <xf numFmtId="0" fontId="5" fillId="0" borderId="12" xfId="0" applyFont="1" applyFill="1" applyBorder="1" applyAlignment="1" applyProtection="1">
      <alignment horizontal="center" vertical="center"/>
    </xf>
    <xf numFmtId="0" fontId="5" fillId="0" borderId="0" xfId="0" applyFont="1" applyFill="1" applyBorder="1" applyAlignment="1" applyProtection="1">
      <alignment horizontal="left" vertical="center" indent="1"/>
      <protection locked="0"/>
    </xf>
    <xf numFmtId="0" fontId="5" fillId="0" borderId="28" xfId="0" applyFont="1" applyFill="1" applyBorder="1" applyAlignment="1" applyProtection="1">
      <alignment horizontal="justify" vertical="center" wrapText="1"/>
      <protection locked="0"/>
    </xf>
    <xf numFmtId="0" fontId="5" fillId="0" borderId="8" xfId="0" applyFont="1" applyFill="1" applyBorder="1" applyAlignment="1" applyProtection="1">
      <alignment horizontal="center" vertical="center"/>
      <protection locked="0"/>
    </xf>
    <xf numFmtId="0" fontId="5" fillId="0" borderId="0" xfId="0" applyFont="1" applyFill="1" applyBorder="1" applyAlignment="1" applyProtection="1">
      <alignment horizontal="center" vertical="center"/>
      <protection locked="0"/>
    </xf>
    <xf numFmtId="0" fontId="5" fillId="0" borderId="0" xfId="0" applyFont="1" applyBorder="1" applyAlignment="1" applyProtection="1">
      <alignment horizontal="center" vertical="center"/>
      <protection locked="0"/>
    </xf>
    <xf numFmtId="0" fontId="5" fillId="3" borderId="0" xfId="0" applyFont="1" applyFill="1" applyAlignment="1" applyProtection="1">
      <alignment vertical="center"/>
    </xf>
    <xf numFmtId="0" fontId="5" fillId="0" borderId="12" xfId="0" applyFont="1" applyFill="1" applyBorder="1" applyAlignment="1" applyProtection="1">
      <alignment horizontal="center" vertical="center" wrapText="1"/>
      <protection locked="0"/>
    </xf>
    <xf numFmtId="0" fontId="61" fillId="0" borderId="28" xfId="0" applyFont="1" applyBorder="1" applyAlignment="1" applyProtection="1">
      <alignment horizontal="justify" vertical="center"/>
    </xf>
    <xf numFmtId="0" fontId="61" fillId="0" borderId="0" xfId="0" applyFont="1" applyBorder="1" applyAlignment="1" applyProtection="1">
      <alignment horizontal="justify" vertical="center"/>
    </xf>
    <xf numFmtId="0" fontId="5" fillId="0" borderId="0" xfId="0" applyFont="1" applyBorder="1" applyAlignment="1" applyProtection="1">
      <alignment horizontal="center" vertical="center" wrapText="1"/>
    </xf>
    <xf numFmtId="0" fontId="5" fillId="0" borderId="0" xfId="0" applyFont="1" applyBorder="1" applyAlignment="1" applyProtection="1">
      <alignment vertical="center"/>
    </xf>
    <xf numFmtId="0" fontId="5" fillId="0" borderId="12" xfId="0" applyFont="1" applyFill="1" applyBorder="1" applyAlignment="1" applyProtection="1">
      <alignment horizontal="justify" vertical="center" wrapText="1"/>
    </xf>
    <xf numFmtId="0" fontId="5" fillId="3" borderId="0" xfId="0" applyFont="1" applyFill="1" applyBorder="1" applyAlignment="1" applyProtection="1">
      <alignment horizontal="center" vertical="center" wrapText="1"/>
    </xf>
    <xf numFmtId="0" fontId="5" fillId="0" borderId="12" xfId="0" applyFont="1" applyBorder="1" applyAlignment="1" applyProtection="1">
      <alignment horizontal="center" vertical="center" wrapText="1"/>
    </xf>
    <xf numFmtId="0" fontId="5" fillId="0" borderId="0" xfId="0" applyFont="1" applyBorder="1" applyAlignment="1" applyProtection="1">
      <alignment vertical="center"/>
      <protection locked="0"/>
    </xf>
    <xf numFmtId="0" fontId="61" fillId="0" borderId="57" xfId="0" applyFont="1" applyBorder="1" applyAlignment="1" applyProtection="1">
      <alignment horizontal="justify" vertical="center"/>
      <protection locked="0"/>
    </xf>
    <xf numFmtId="0" fontId="61" fillId="0" borderId="0" xfId="0" applyFont="1" applyBorder="1" applyAlignment="1" applyProtection="1">
      <alignment horizontal="justify" vertical="center"/>
      <protection locked="0"/>
    </xf>
    <xf numFmtId="0" fontId="61" fillId="0" borderId="28" xfId="0" applyFont="1" applyBorder="1" applyAlignment="1" applyProtection="1">
      <alignment horizontal="justify" vertical="center" wrapText="1"/>
      <protection locked="0"/>
    </xf>
    <xf numFmtId="0" fontId="61" fillId="0" borderId="0" xfId="0" applyFont="1" applyBorder="1" applyAlignment="1" applyProtection="1">
      <alignment horizontal="justify" vertical="center" wrapText="1"/>
      <protection locked="0"/>
    </xf>
    <xf numFmtId="0" fontId="61" fillId="0" borderId="0" xfId="0" applyFont="1" applyBorder="1" applyAlignment="1" applyProtection="1">
      <alignment horizontal="justify" vertical="center" wrapText="1"/>
    </xf>
    <xf numFmtId="0" fontId="61" fillId="0" borderId="2" xfId="0" applyFont="1" applyBorder="1" applyAlignment="1" applyProtection="1">
      <alignment horizontal="justify" vertical="center"/>
      <protection locked="0"/>
    </xf>
    <xf numFmtId="0" fontId="61" fillId="0" borderId="2" xfId="0" applyFont="1" applyBorder="1" applyAlignment="1" applyProtection="1">
      <alignment horizontal="justify" vertical="center"/>
    </xf>
    <xf numFmtId="0" fontId="5" fillId="0" borderId="57" xfId="0" applyFont="1" applyBorder="1" applyAlignment="1" applyProtection="1">
      <alignment horizontal="left" vertical="center" wrapText="1"/>
    </xf>
    <xf numFmtId="0" fontId="5" fillId="0" borderId="2" xfId="0" applyFont="1" applyBorder="1" applyAlignment="1" applyProtection="1">
      <alignment horizontal="left" vertical="center" wrapText="1"/>
      <protection locked="0"/>
    </xf>
    <xf numFmtId="0" fontId="61" fillId="0" borderId="12" xfId="0" applyFont="1" applyBorder="1" applyAlignment="1" applyProtection="1">
      <alignment horizontal="justify" vertical="center"/>
    </xf>
    <xf numFmtId="164" fontId="61" fillId="0" borderId="28" xfId="0" applyNumberFormat="1" applyFont="1" applyBorder="1" applyAlignment="1" applyProtection="1">
      <alignment horizontal="center" vertical="center"/>
    </xf>
    <xf numFmtId="0" fontId="61" fillId="0" borderId="12" xfId="0" applyFont="1" applyBorder="1" applyAlignment="1" applyProtection="1">
      <alignment horizontal="center" vertical="center" wrapText="1"/>
    </xf>
    <xf numFmtId="0" fontId="61" fillId="0" borderId="0" xfId="0" applyFont="1" applyBorder="1" applyAlignment="1" applyProtection="1">
      <alignment horizontal="center" vertical="center" wrapText="1"/>
    </xf>
    <xf numFmtId="0" fontId="61" fillId="0" borderId="28" xfId="0" applyFont="1" applyBorder="1" applyAlignment="1" applyProtection="1">
      <alignment horizontal="center" vertical="center" wrapText="1"/>
    </xf>
    <xf numFmtId="0" fontId="61" fillId="0" borderId="0" xfId="0" applyFont="1" applyBorder="1" applyAlignment="1" applyProtection="1">
      <alignment horizontal="center" vertical="center" wrapText="1"/>
      <protection locked="0"/>
    </xf>
    <xf numFmtId="0" fontId="5" fillId="0" borderId="28" xfId="0" applyFont="1" applyBorder="1" applyAlignment="1" applyProtection="1">
      <alignment horizontal="center" vertical="center" wrapText="1"/>
      <protection locked="0"/>
    </xf>
    <xf numFmtId="0" fontId="5" fillId="0" borderId="0" xfId="0" applyFont="1" applyBorder="1" applyAlignment="1" applyProtection="1">
      <alignment horizontal="left" vertical="center" wrapText="1"/>
      <protection locked="0"/>
    </xf>
    <xf numFmtId="0" fontId="61" fillId="0" borderId="12" xfId="0" applyFont="1" applyBorder="1" applyAlignment="1" applyProtection="1">
      <alignment horizontal="center" vertical="center"/>
    </xf>
    <xf numFmtId="0" fontId="5" fillId="3" borderId="0" xfId="0" applyFont="1" applyFill="1" applyBorder="1" applyAlignment="1" applyProtection="1">
      <alignment horizontal="center" vertical="center"/>
    </xf>
    <xf numFmtId="0" fontId="5" fillId="0" borderId="12" xfId="0" applyFont="1" applyBorder="1" applyAlignment="1" applyProtection="1">
      <alignment horizontal="left" vertical="center" wrapText="1"/>
    </xf>
    <xf numFmtId="0" fontId="5" fillId="0" borderId="14" xfId="0" applyFont="1" applyBorder="1" applyAlignment="1" applyProtection="1">
      <alignment horizontal="left" vertical="top" wrapText="1" indent="1"/>
      <protection locked="0"/>
    </xf>
    <xf numFmtId="0" fontId="5" fillId="0" borderId="0" xfId="0" applyFont="1" applyBorder="1" applyAlignment="1" applyProtection="1">
      <alignment horizontal="left" vertical="top" wrapText="1" indent="1"/>
      <protection locked="0"/>
    </xf>
    <xf numFmtId="0" fontId="5" fillId="0" borderId="2" xfId="0" applyFont="1" applyBorder="1" applyAlignment="1" applyProtection="1">
      <alignment horizontal="left" vertical="center" wrapText="1" indent="1"/>
      <protection locked="0"/>
    </xf>
    <xf numFmtId="0" fontId="61" fillId="0" borderId="0" xfId="0" applyFont="1" applyAlignment="1" applyProtection="1">
      <alignment horizontal="center" vertical="center" wrapText="1"/>
      <protection hidden="1"/>
    </xf>
    <xf numFmtId="0" fontId="61" fillId="0" borderId="0" xfId="0" applyFont="1" applyAlignment="1" applyProtection="1">
      <alignment horizontal="center" vertical="center" wrapText="1"/>
    </xf>
    <xf numFmtId="0" fontId="61" fillId="0" borderId="0" xfId="0" applyFont="1" applyFill="1" applyAlignment="1" applyProtection="1">
      <alignment horizontal="center" vertical="center" wrapText="1"/>
      <protection hidden="1"/>
    </xf>
    <xf numFmtId="0" fontId="3" fillId="3" borderId="13" xfId="0" applyFont="1" applyFill="1" applyBorder="1" applyAlignment="1" applyProtection="1">
      <alignment horizontal="center" vertical="center"/>
    </xf>
    <xf numFmtId="0" fontId="53" fillId="3" borderId="94" xfId="0" applyFont="1" applyFill="1" applyBorder="1" applyAlignment="1" applyProtection="1">
      <alignment horizontal="center" vertical="center"/>
    </xf>
    <xf numFmtId="14" fontId="22" fillId="3" borderId="13" xfId="0" applyNumberFormat="1" applyFont="1" applyFill="1" applyBorder="1" applyAlignment="1" applyProtection="1">
      <alignment horizontal="center" vertical="center"/>
    </xf>
    <xf numFmtId="0" fontId="22" fillId="3" borderId="13" xfId="0" applyFont="1" applyFill="1" applyBorder="1" applyAlignment="1" applyProtection="1">
      <alignment horizontal="center" vertical="center"/>
    </xf>
    <xf numFmtId="0" fontId="53" fillId="3" borderId="95" xfId="0" applyFont="1" applyFill="1" applyBorder="1" applyAlignment="1" applyProtection="1">
      <alignment horizontal="center" vertical="center"/>
    </xf>
    <xf numFmtId="0" fontId="53" fillId="3" borderId="96" xfId="0" applyFont="1" applyFill="1" applyBorder="1" applyAlignment="1" applyProtection="1">
      <alignment horizontal="center" vertical="center"/>
    </xf>
    <xf numFmtId="0" fontId="22" fillId="3" borderId="13" xfId="0" applyFont="1" applyFill="1" applyBorder="1" applyAlignment="1" applyProtection="1">
      <alignment horizontal="center" vertical="top" wrapText="1"/>
    </xf>
    <xf numFmtId="0" fontId="22" fillId="3" borderId="13" xfId="0" applyFont="1" applyFill="1" applyBorder="1" applyAlignment="1" applyProtection="1">
      <alignment horizontal="center" vertical="top"/>
    </xf>
    <xf numFmtId="0" fontId="55" fillId="3" borderId="13" xfId="0" applyFont="1" applyFill="1" applyBorder="1" applyAlignment="1" applyProtection="1">
      <alignment horizontal="center" vertical="center" wrapText="1"/>
      <protection locked="0"/>
    </xf>
    <xf numFmtId="0" fontId="7" fillId="6" borderId="0" xfId="0" applyFont="1" applyFill="1" applyBorder="1" applyAlignment="1" applyProtection="1">
      <alignment horizontal="center" vertical="center"/>
    </xf>
    <xf numFmtId="0" fontId="12" fillId="3" borderId="0" xfId="0" applyFont="1" applyFill="1" applyAlignment="1" applyProtection="1">
      <alignment horizontal="center" vertical="center"/>
    </xf>
    <xf numFmtId="0" fontId="2" fillId="0" borderId="31" xfId="0" applyFont="1" applyFill="1" applyBorder="1" applyAlignment="1" applyProtection="1">
      <alignment vertical="center" wrapText="1"/>
      <protection locked="0"/>
    </xf>
    <xf numFmtId="0" fontId="2" fillId="0" borderId="32" xfId="0" applyFont="1" applyFill="1" applyBorder="1" applyAlignment="1" applyProtection="1">
      <alignment vertical="center" wrapText="1"/>
      <protection locked="0"/>
    </xf>
    <xf numFmtId="0" fontId="7" fillId="6" borderId="12" xfId="0" applyFont="1" applyFill="1" applyBorder="1" applyAlignment="1" applyProtection="1">
      <alignment horizontal="center" vertical="center"/>
    </xf>
    <xf numFmtId="0" fontId="7" fillId="6" borderId="0" xfId="0" applyFont="1" applyFill="1" applyBorder="1" applyAlignment="1" applyProtection="1">
      <alignment horizontal="center" vertical="center" wrapText="1"/>
    </xf>
    <xf numFmtId="0" fontId="7" fillId="6" borderId="6" xfId="0" applyFont="1" applyFill="1" applyBorder="1" applyAlignment="1" applyProtection="1">
      <alignment horizontal="center" vertical="center"/>
    </xf>
    <xf numFmtId="0" fontId="2" fillId="0" borderId="31" xfId="0" applyFont="1" applyFill="1" applyBorder="1" applyAlignment="1" applyProtection="1">
      <alignment horizontal="justify" vertical="center" wrapText="1"/>
      <protection locked="0"/>
    </xf>
    <xf numFmtId="0" fontId="2" fillId="0" borderId="33" xfId="0" applyFont="1" applyFill="1" applyBorder="1" applyAlignment="1" applyProtection="1">
      <alignment horizontal="justify" vertical="center" wrapText="1"/>
      <protection locked="0"/>
    </xf>
    <xf numFmtId="0" fontId="2" fillId="0" borderId="32" xfId="0" applyFont="1" applyFill="1" applyBorder="1" applyAlignment="1" applyProtection="1">
      <alignment horizontal="justify" vertical="center" wrapText="1"/>
      <protection locked="0"/>
    </xf>
    <xf numFmtId="0" fontId="35" fillId="3" borderId="0" xfId="0" applyFont="1" applyFill="1" applyAlignment="1" applyProtection="1">
      <alignment horizontal="center" vertical="center" wrapText="1"/>
      <protection locked="0"/>
    </xf>
    <xf numFmtId="0" fontId="36" fillId="3" borderId="0" xfId="0" applyFont="1" applyFill="1" applyAlignment="1" applyProtection="1">
      <alignment horizontal="center" vertical="center" wrapText="1"/>
      <protection locked="0"/>
    </xf>
    <xf numFmtId="0" fontId="7" fillId="6" borderId="74" xfId="0" applyNumberFormat="1" applyFont="1" applyFill="1" applyBorder="1" applyAlignment="1" applyProtection="1">
      <alignment horizontal="center" vertical="center" wrapText="1"/>
    </xf>
    <xf numFmtId="0" fontId="7" fillId="6" borderId="75" xfId="0" applyNumberFormat="1" applyFont="1" applyFill="1" applyBorder="1" applyAlignment="1" applyProtection="1">
      <alignment horizontal="center" vertical="center" wrapText="1"/>
    </xf>
    <xf numFmtId="0" fontId="7" fillId="6" borderId="16" xfId="0" applyNumberFormat="1" applyFont="1" applyFill="1" applyBorder="1" applyAlignment="1" applyProtection="1">
      <alignment horizontal="center" vertical="center" wrapText="1"/>
    </xf>
    <xf numFmtId="0" fontId="7" fillId="6" borderId="76" xfId="0" applyNumberFormat="1" applyFont="1" applyFill="1" applyBorder="1" applyAlignment="1" applyProtection="1">
      <alignment horizontal="center" vertical="center" wrapText="1"/>
    </xf>
    <xf numFmtId="14" fontId="10" fillId="0" borderId="81" xfId="0" applyNumberFormat="1" applyFont="1" applyBorder="1" applyAlignment="1" applyProtection="1">
      <alignment horizontal="center" vertical="center"/>
      <protection locked="0"/>
    </xf>
    <xf numFmtId="0" fontId="10" fillId="0" borderId="83" xfId="0" applyFont="1" applyBorder="1" applyAlignment="1" applyProtection="1">
      <alignment horizontal="center" vertical="center"/>
      <protection locked="0"/>
    </xf>
    <xf numFmtId="0" fontId="7" fillId="6" borderId="9" xfId="0" applyNumberFormat="1" applyFont="1" applyFill="1" applyBorder="1" applyAlignment="1" applyProtection="1">
      <alignment horizontal="center" vertical="center"/>
    </xf>
    <xf numFmtId="0" fontId="7" fillId="6" borderId="16" xfId="0" applyNumberFormat="1" applyFont="1" applyFill="1" applyBorder="1" applyAlignment="1" applyProtection="1">
      <alignment horizontal="center" vertical="center"/>
    </xf>
    <xf numFmtId="0" fontId="7" fillId="6" borderId="7" xfId="0" applyNumberFormat="1" applyFont="1" applyFill="1" applyBorder="1" applyAlignment="1" applyProtection="1">
      <alignment horizontal="center" vertical="center"/>
    </xf>
    <xf numFmtId="0" fontId="7" fillId="6" borderId="10" xfId="0" applyNumberFormat="1" applyFont="1" applyFill="1" applyBorder="1" applyAlignment="1" applyProtection="1">
      <alignment horizontal="center" vertical="center"/>
    </xf>
    <xf numFmtId="0" fontId="7" fillId="6" borderId="3" xfId="0" applyNumberFormat="1" applyFont="1" applyFill="1" applyBorder="1" applyAlignment="1" applyProtection="1">
      <alignment horizontal="center" vertical="center"/>
    </xf>
    <xf numFmtId="0" fontId="7" fillId="6" borderId="30" xfId="0" applyNumberFormat="1" applyFont="1" applyFill="1" applyBorder="1" applyAlignment="1" applyProtection="1">
      <alignment horizontal="center" vertical="center"/>
    </xf>
    <xf numFmtId="0" fontId="7" fillId="6" borderId="15" xfId="0" applyNumberFormat="1" applyFont="1" applyFill="1" applyBorder="1" applyAlignment="1" applyProtection="1">
      <alignment horizontal="center" vertical="center"/>
    </xf>
    <xf numFmtId="0" fontId="7" fillId="6" borderId="77" xfId="0" applyNumberFormat="1" applyFont="1" applyFill="1" applyBorder="1" applyAlignment="1" applyProtection="1">
      <alignment horizontal="center" vertical="center"/>
    </xf>
    <xf numFmtId="0" fontId="7" fillId="6" borderId="78" xfId="0" applyNumberFormat="1" applyFont="1" applyFill="1" applyBorder="1" applyAlignment="1" applyProtection="1">
      <alignment horizontal="center" vertical="center"/>
    </xf>
    <xf numFmtId="0" fontId="7" fillId="6" borderId="79" xfId="0" applyNumberFormat="1" applyFont="1" applyFill="1" applyBorder="1" applyAlignment="1" applyProtection="1">
      <alignment horizontal="center" vertical="center"/>
    </xf>
    <xf numFmtId="0" fontId="7" fillId="6" borderId="80" xfId="0" applyNumberFormat="1" applyFont="1" applyFill="1" applyBorder="1" applyAlignment="1" applyProtection="1">
      <alignment horizontal="center" vertical="center"/>
    </xf>
    <xf numFmtId="0" fontId="1" fillId="15" borderId="3" xfId="0" applyFont="1" applyFill="1" applyBorder="1" applyAlignment="1" applyProtection="1">
      <alignment horizontal="center" vertical="center"/>
    </xf>
    <xf numFmtId="0" fontId="1" fillId="15" borderId="0" xfId="0" applyFont="1" applyFill="1" applyBorder="1" applyAlignment="1" applyProtection="1">
      <alignment horizontal="center" vertical="center"/>
    </xf>
    <xf numFmtId="0" fontId="1" fillId="15" borderId="86" xfId="0" applyFont="1" applyFill="1" applyBorder="1" applyAlignment="1" applyProtection="1">
      <alignment horizontal="center" vertical="center"/>
    </xf>
    <xf numFmtId="0" fontId="10" fillId="0" borderId="87" xfId="0" applyFont="1" applyFill="1" applyBorder="1" applyAlignment="1" applyProtection="1">
      <alignment horizontal="left" vertical="center" wrapText="1"/>
      <protection locked="0"/>
    </xf>
    <xf numFmtId="0" fontId="10" fillId="0" borderId="88" xfId="0" applyFont="1" applyFill="1" applyBorder="1" applyAlignment="1" applyProtection="1">
      <alignment horizontal="left" vertical="center" wrapText="1"/>
      <protection locked="0"/>
    </xf>
    <xf numFmtId="0" fontId="10" fillId="0" borderId="89" xfId="0" applyFont="1" applyFill="1" applyBorder="1" applyAlignment="1" applyProtection="1">
      <alignment horizontal="left" vertical="center" wrapText="1"/>
      <protection locked="0"/>
    </xf>
    <xf numFmtId="0" fontId="2" fillId="4" borderId="0" xfId="0" applyFont="1" applyFill="1" applyBorder="1" applyAlignment="1" applyProtection="1">
      <alignment horizontal="center" vertical="center"/>
      <protection locked="0"/>
    </xf>
    <xf numFmtId="0" fontId="2" fillId="4" borderId="90" xfId="0" applyFont="1" applyFill="1" applyBorder="1" applyAlignment="1" applyProtection="1">
      <alignment horizontal="center" vertical="center"/>
      <protection locked="0"/>
    </xf>
    <xf numFmtId="0" fontId="7" fillId="6" borderId="81" xfId="0" applyNumberFormat="1" applyFont="1" applyFill="1" applyBorder="1" applyAlignment="1" applyProtection="1">
      <alignment horizontal="center" vertical="center"/>
    </xf>
    <xf numFmtId="0" fontId="7" fillId="6" borderId="82" xfId="0" applyNumberFormat="1" applyFont="1" applyFill="1" applyBorder="1" applyAlignment="1" applyProtection="1">
      <alignment horizontal="center" vertical="center"/>
    </xf>
    <xf numFmtId="0" fontId="7" fillId="6" borderId="83" xfId="0" applyNumberFormat="1" applyFont="1" applyFill="1" applyBorder="1" applyAlignment="1" applyProtection="1">
      <alignment horizontal="center" vertical="center"/>
    </xf>
    <xf numFmtId="0" fontId="7" fillId="6" borderId="27" xfId="0" applyNumberFormat="1" applyFont="1" applyFill="1" applyBorder="1" applyAlignment="1" applyProtection="1">
      <alignment horizontal="center" vertical="center"/>
    </xf>
    <xf numFmtId="0" fontId="7" fillId="6" borderId="29" xfId="0" applyNumberFormat="1" applyFont="1" applyFill="1" applyBorder="1" applyAlignment="1" applyProtection="1">
      <alignment horizontal="center" vertical="center"/>
    </xf>
    <xf numFmtId="0" fontId="7" fillId="6" borderId="0" xfId="0" applyNumberFormat="1" applyFont="1" applyFill="1" applyBorder="1" applyAlignment="1" applyProtection="1">
      <alignment horizontal="center" vertical="center"/>
    </xf>
    <xf numFmtId="0" fontId="10" fillId="0" borderId="77" xfId="0" applyFont="1" applyFill="1" applyBorder="1" applyAlignment="1" applyProtection="1">
      <alignment horizontal="left" vertical="center" wrapText="1"/>
      <protection locked="0"/>
    </xf>
    <xf numFmtId="0" fontId="10" fillId="0" borderId="84" xfId="0" applyFont="1" applyFill="1" applyBorder="1" applyAlignment="1" applyProtection="1">
      <alignment horizontal="left" vertical="center" wrapText="1"/>
      <protection locked="0"/>
    </xf>
    <xf numFmtId="0" fontId="10" fillId="0" borderId="78" xfId="0" applyFont="1" applyFill="1" applyBorder="1" applyAlignment="1" applyProtection="1">
      <alignment horizontal="left" vertical="center" wrapText="1"/>
      <protection locked="0"/>
    </xf>
    <xf numFmtId="0" fontId="10" fillId="0" borderId="79" xfId="0" applyFont="1" applyFill="1" applyBorder="1" applyAlignment="1" applyProtection="1">
      <alignment horizontal="left" vertical="center" wrapText="1"/>
      <protection locked="0"/>
    </xf>
    <xf numFmtId="0" fontId="10" fillId="0" borderId="85" xfId="0" applyFont="1" applyFill="1" applyBorder="1" applyAlignment="1" applyProtection="1">
      <alignment horizontal="left" vertical="center" wrapText="1"/>
      <protection locked="0"/>
    </xf>
    <xf numFmtId="0" fontId="10" fillId="0" borderId="80" xfId="0" applyFont="1" applyFill="1" applyBorder="1" applyAlignment="1" applyProtection="1">
      <alignment horizontal="left" vertical="center" wrapText="1"/>
      <protection locked="0"/>
    </xf>
    <xf numFmtId="0" fontId="5" fillId="0" borderId="31" xfId="0" applyFont="1" applyFill="1" applyBorder="1" applyAlignment="1" applyProtection="1">
      <alignment vertical="center" wrapText="1"/>
      <protection locked="0"/>
    </xf>
    <xf numFmtId="0" fontId="5" fillId="0" borderId="32" xfId="0" applyFont="1" applyFill="1" applyBorder="1" applyAlignment="1" applyProtection="1">
      <alignment vertical="center" wrapText="1"/>
      <protection locked="0"/>
    </xf>
    <xf numFmtId="0" fontId="5" fillId="0" borderId="31" xfId="0" applyFont="1" applyFill="1" applyBorder="1" applyAlignment="1" applyProtection="1">
      <alignment horizontal="justify" vertical="center" wrapText="1"/>
      <protection locked="0"/>
    </xf>
    <xf numFmtId="0" fontId="5" fillId="0" borderId="33" xfId="0" applyFont="1" applyFill="1" applyBorder="1" applyAlignment="1" applyProtection="1">
      <alignment horizontal="justify" vertical="center" wrapText="1"/>
      <protection locked="0"/>
    </xf>
    <xf numFmtId="0" fontId="5" fillId="0" borderId="32" xfId="0" applyFont="1" applyFill="1" applyBorder="1" applyAlignment="1" applyProtection="1">
      <alignment horizontal="justify" vertical="center" wrapText="1"/>
      <protection locked="0"/>
    </xf>
    <xf numFmtId="0" fontId="39" fillId="18" borderId="39" xfId="0" applyFont="1" applyFill="1" applyBorder="1" applyAlignment="1" applyProtection="1">
      <alignment horizontal="center" vertical="center" wrapText="1"/>
      <protection locked="0"/>
    </xf>
    <xf numFmtId="0" fontId="39" fillId="18" borderId="37" xfId="0" applyFont="1" applyFill="1" applyBorder="1" applyAlignment="1" applyProtection="1">
      <alignment horizontal="center" vertical="center" wrapText="1"/>
      <protection locked="0"/>
    </xf>
    <xf numFmtId="0" fontId="39" fillId="18" borderId="36" xfId="0" applyFont="1" applyFill="1" applyBorder="1" applyAlignment="1" applyProtection="1">
      <alignment horizontal="center" vertical="center" wrapText="1"/>
      <protection locked="0"/>
    </xf>
    <xf numFmtId="0" fontId="39" fillId="18" borderId="38" xfId="0" applyFont="1" applyFill="1" applyBorder="1" applyAlignment="1" applyProtection="1">
      <alignment horizontal="center" vertical="center" wrapText="1"/>
      <protection locked="0"/>
    </xf>
    <xf numFmtId="0" fontId="39" fillId="17" borderId="38" xfId="0" applyFont="1" applyFill="1" applyBorder="1" applyAlignment="1" applyProtection="1">
      <alignment horizontal="center" vertical="center"/>
      <protection locked="0"/>
    </xf>
    <xf numFmtId="0" fontId="39" fillId="17" borderId="37" xfId="0" applyFont="1" applyFill="1" applyBorder="1" applyAlignment="1" applyProtection="1">
      <alignment horizontal="center" vertical="center"/>
      <protection locked="0"/>
    </xf>
    <xf numFmtId="0" fontId="39" fillId="17" borderId="36" xfId="0" applyFont="1" applyFill="1" applyBorder="1" applyAlignment="1" applyProtection="1">
      <alignment horizontal="center" vertical="center"/>
      <protection locked="0"/>
    </xf>
    <xf numFmtId="0" fontId="39" fillId="17" borderId="38" xfId="0" applyFont="1" applyFill="1" applyBorder="1" applyAlignment="1" applyProtection="1">
      <alignment horizontal="center" vertical="center" wrapText="1"/>
      <protection locked="0"/>
    </xf>
    <xf numFmtId="0" fontId="39" fillId="17" borderId="37"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center" vertical="center" wrapText="1"/>
      <protection locked="0"/>
    </xf>
    <xf numFmtId="0" fontId="22" fillId="3" borderId="13" xfId="0" applyFont="1" applyFill="1" applyBorder="1" applyAlignment="1" applyProtection="1">
      <alignment horizontal="center" vertical="center" wrapText="1"/>
    </xf>
    <xf numFmtId="0" fontId="7" fillId="6" borderId="62" xfId="0" applyNumberFormat="1" applyFont="1" applyFill="1" applyBorder="1" applyAlignment="1" applyProtection="1">
      <alignment horizontal="center" vertical="center" wrapText="1"/>
    </xf>
    <xf numFmtId="0" fontId="7" fillId="6" borderId="0" xfId="0" applyNumberFormat="1" applyFont="1" applyFill="1" applyBorder="1" applyAlignment="1" applyProtection="1">
      <alignment horizontal="center" vertical="center" wrapText="1"/>
    </xf>
    <xf numFmtId="0" fontId="7" fillId="6" borderId="2" xfId="0" applyNumberFormat="1" applyFont="1" applyFill="1" applyBorder="1" applyAlignment="1" applyProtection="1">
      <alignment horizontal="center" vertical="center" wrapText="1"/>
    </xf>
    <xf numFmtId="0" fontId="33" fillId="3" borderId="0" xfId="0" applyFont="1" applyFill="1" applyAlignment="1" applyProtection="1">
      <alignment horizontal="center" vertical="center" wrapText="1"/>
    </xf>
    <xf numFmtId="0" fontId="7" fillId="21" borderId="28" xfId="0" applyNumberFormat="1" applyFont="1" applyFill="1" applyBorder="1" applyAlignment="1" applyProtection="1">
      <alignment horizontal="center" vertical="center" wrapText="1"/>
    </xf>
    <xf numFmtId="0" fontId="7" fillId="21" borderId="12" xfId="0" applyNumberFormat="1" applyFont="1" applyFill="1" applyBorder="1" applyAlignment="1" applyProtection="1">
      <alignment horizontal="center" vertical="center" wrapText="1"/>
    </xf>
    <xf numFmtId="0" fontId="2" fillId="0" borderId="31" xfId="0" applyFont="1" applyBorder="1" applyAlignment="1" applyProtection="1">
      <alignment horizontal="left" vertical="center" wrapText="1"/>
    </xf>
    <xf numFmtId="0" fontId="2" fillId="0" borderId="32" xfId="0" applyFont="1" applyBorder="1" applyAlignment="1" applyProtection="1">
      <alignment horizontal="left" vertical="center" wrapText="1"/>
    </xf>
    <xf numFmtId="0" fontId="7" fillId="6" borderId="12" xfId="0" applyNumberFormat="1" applyFont="1" applyFill="1" applyBorder="1" applyAlignment="1" applyProtection="1">
      <alignment horizontal="center" vertical="center"/>
    </xf>
    <xf numFmtId="0" fontId="7" fillId="6" borderId="31" xfId="0" applyNumberFormat="1" applyFont="1" applyFill="1" applyBorder="1" applyAlignment="1" applyProtection="1">
      <alignment horizontal="center" vertical="center"/>
    </xf>
    <xf numFmtId="0" fontId="7" fillId="6" borderId="32" xfId="0" applyNumberFormat="1" applyFont="1" applyFill="1" applyBorder="1" applyAlignment="1" applyProtection="1">
      <alignment horizontal="center" vertical="center"/>
    </xf>
    <xf numFmtId="0" fontId="8" fillId="22" borderId="0" xfId="0" applyFont="1" applyFill="1" applyBorder="1" applyAlignment="1" applyProtection="1">
      <alignment horizontal="center" vertical="center"/>
    </xf>
    <xf numFmtId="0" fontId="1" fillId="23" borderId="6" xfId="0" applyFont="1" applyFill="1" applyBorder="1" applyAlignment="1" applyProtection="1">
      <alignment horizontal="center" vertical="center"/>
    </xf>
    <xf numFmtId="0" fontId="10" fillId="0" borderId="53" xfId="0" applyFont="1" applyBorder="1" applyAlignment="1" applyProtection="1">
      <alignment horizontal="justify" vertical="center" wrapText="1"/>
      <protection locked="0"/>
    </xf>
    <xf numFmtId="0" fontId="10" fillId="0" borderId="54" xfId="0" applyFont="1" applyBorder="1" applyAlignment="1" applyProtection="1">
      <alignment horizontal="justify" vertical="center" wrapText="1"/>
      <protection locked="0"/>
    </xf>
    <xf numFmtId="0" fontId="10" fillId="0" borderId="55" xfId="0" applyFont="1" applyBorder="1" applyAlignment="1" applyProtection="1">
      <alignment horizontal="justify" vertical="center" wrapText="1"/>
      <protection locked="0"/>
    </xf>
    <xf numFmtId="0" fontId="7" fillId="6" borderId="62" xfId="0" applyNumberFormat="1" applyFont="1" applyFill="1" applyBorder="1" applyAlignment="1" applyProtection="1">
      <alignment horizontal="center" vertical="center"/>
    </xf>
    <xf numFmtId="0" fontId="7" fillId="6" borderId="28" xfId="0" applyNumberFormat="1" applyFont="1" applyFill="1" applyBorder="1" applyAlignment="1" applyProtection="1">
      <alignment horizontal="center" vertical="center"/>
    </xf>
    <xf numFmtId="0" fontId="5" fillId="0" borderId="31" xfId="0" applyFont="1" applyBorder="1" applyAlignment="1" applyProtection="1">
      <alignment horizontal="left" vertical="center" wrapText="1"/>
    </xf>
    <xf numFmtId="0" fontId="5" fillId="0" borderId="32" xfId="0" applyFont="1" applyBorder="1" applyAlignment="1" applyProtection="1">
      <alignment horizontal="left" vertical="center" wrapText="1"/>
    </xf>
    <xf numFmtId="0" fontId="1" fillId="0" borderId="0" xfId="0" applyFont="1" applyFill="1" applyBorder="1" applyAlignment="1" applyProtection="1">
      <alignment horizontal="left" vertical="center"/>
    </xf>
    <xf numFmtId="0" fontId="19" fillId="15" borderId="72" xfId="0" applyFont="1" applyFill="1" applyBorder="1" applyAlignment="1" applyProtection="1">
      <alignment horizontal="center" vertical="center"/>
    </xf>
    <xf numFmtId="0" fontId="19" fillId="23" borderId="72" xfId="0" applyFont="1" applyFill="1" applyBorder="1" applyAlignment="1" applyProtection="1">
      <alignment horizontal="center" vertical="center"/>
    </xf>
    <xf numFmtId="0" fontId="3" fillId="3" borderId="13" xfId="0" applyFont="1" applyFill="1" applyBorder="1" applyAlignment="1" applyProtection="1">
      <alignment horizontal="center" vertical="center"/>
      <protection hidden="1"/>
    </xf>
    <xf numFmtId="0" fontId="55" fillId="3" borderId="21" xfId="0" applyFont="1" applyFill="1" applyBorder="1" applyAlignment="1" applyProtection="1">
      <alignment horizontal="center" vertical="center" wrapText="1"/>
      <protection locked="0"/>
    </xf>
    <xf numFmtId="0" fontId="55" fillId="3" borderId="0" xfId="0" applyFont="1" applyFill="1" applyBorder="1" applyAlignment="1" applyProtection="1">
      <alignment horizontal="center" vertical="center" wrapText="1"/>
      <protection locked="0"/>
    </xf>
    <xf numFmtId="0" fontId="3" fillId="3" borderId="13" xfId="0" applyFont="1" applyFill="1" applyBorder="1" applyAlignment="1" applyProtection="1">
      <alignment horizontal="center" vertical="center"/>
      <protection locked="0" hidden="1"/>
    </xf>
    <xf numFmtId="0" fontId="53" fillId="3" borderId="94" xfId="0" applyFont="1" applyFill="1" applyBorder="1" applyAlignment="1" applyProtection="1">
      <alignment horizontal="center" vertical="center"/>
      <protection locked="0"/>
    </xf>
    <xf numFmtId="0" fontId="53" fillId="3" borderId="95" xfId="0" applyFont="1" applyFill="1" applyBorder="1" applyAlignment="1" applyProtection="1">
      <alignment horizontal="center" vertical="center"/>
      <protection locked="0"/>
    </xf>
    <xf numFmtId="0" fontId="53" fillId="3" borderId="96"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top" wrapText="1"/>
      <protection locked="0"/>
    </xf>
    <xf numFmtId="0" fontId="1" fillId="3" borderId="6" xfId="0" applyFont="1" applyFill="1" applyBorder="1" applyAlignment="1" applyProtection="1">
      <alignment horizontal="center" vertical="center"/>
      <protection hidden="1"/>
    </xf>
    <xf numFmtId="0" fontId="33" fillId="3" borderId="0" xfId="0" applyFont="1" applyFill="1" applyAlignment="1" applyProtection="1">
      <alignment horizontal="center" vertical="center" wrapText="1"/>
      <protection hidden="1"/>
    </xf>
    <xf numFmtId="0" fontId="7" fillId="6" borderId="16" xfId="0" applyNumberFormat="1" applyFont="1" applyFill="1" applyBorder="1" applyAlignment="1" applyProtection="1">
      <alignment horizontal="center" vertical="center"/>
      <protection hidden="1"/>
    </xf>
    <xf numFmtId="0" fontId="7" fillId="6" borderId="0" xfId="0" applyNumberFormat="1" applyFont="1" applyFill="1" applyBorder="1" applyAlignment="1" applyProtection="1">
      <alignment horizontal="center" vertical="center"/>
      <protection hidden="1"/>
    </xf>
    <xf numFmtId="0" fontId="43" fillId="0" borderId="18" xfId="1" applyFont="1" applyFill="1" applyBorder="1" applyAlignment="1" applyProtection="1">
      <alignment horizontal="center"/>
      <protection hidden="1"/>
    </xf>
    <xf numFmtId="0" fontId="43" fillId="0" borderId="19" xfId="1" applyFont="1" applyFill="1" applyBorder="1" applyAlignment="1" applyProtection="1">
      <alignment horizontal="center"/>
      <protection hidden="1"/>
    </xf>
    <xf numFmtId="0" fontId="43" fillId="0" borderId="20" xfId="1" applyFont="1" applyFill="1" applyBorder="1" applyAlignment="1" applyProtection="1">
      <alignment horizontal="center"/>
      <protection hidden="1"/>
    </xf>
    <xf numFmtId="15" fontId="2" fillId="3" borderId="0" xfId="0" applyNumberFormat="1" applyFont="1" applyFill="1" applyBorder="1" applyAlignment="1" applyProtection="1">
      <alignment horizontal="center" vertical="center" wrapText="1"/>
      <protection hidden="1"/>
    </xf>
    <xf numFmtId="15" fontId="2" fillId="3" borderId="0" xfId="0" applyNumberFormat="1" applyFont="1" applyFill="1" applyBorder="1" applyAlignment="1" applyProtection="1">
      <alignment horizontal="center" vertical="center"/>
      <protection hidden="1"/>
    </xf>
    <xf numFmtId="0" fontId="43" fillId="0" borderId="18" xfId="1" applyFont="1" applyFill="1" applyBorder="1" applyAlignment="1" applyProtection="1">
      <alignment horizontal="center" vertical="center" textRotation="90"/>
      <protection hidden="1"/>
    </xf>
    <xf numFmtId="0" fontId="43" fillId="0" borderId="21" xfId="1" applyFont="1" applyFill="1" applyBorder="1" applyAlignment="1" applyProtection="1">
      <alignment horizontal="center" vertical="center" textRotation="90"/>
      <protection hidden="1"/>
    </xf>
    <xf numFmtId="0" fontId="43" fillId="0" borderId="22" xfId="1" applyFont="1" applyFill="1" applyBorder="1" applyAlignment="1" applyProtection="1">
      <alignment horizontal="center" vertical="center" textRotation="90"/>
      <protection hidden="1"/>
    </xf>
    <xf numFmtId="0" fontId="7" fillId="6" borderId="58" xfId="0" applyNumberFormat="1" applyFont="1" applyFill="1" applyBorder="1" applyAlignment="1" applyProtection="1">
      <alignment horizontal="center" vertical="center"/>
      <protection hidden="1"/>
    </xf>
    <xf numFmtId="0" fontId="7" fillId="6" borderId="59" xfId="0" applyNumberFormat="1" applyFont="1" applyFill="1" applyBorder="1" applyAlignment="1" applyProtection="1">
      <alignment horizontal="center" vertical="center"/>
      <protection hidden="1"/>
    </xf>
    <xf numFmtId="0" fontId="7" fillId="6" borderId="60" xfId="0" applyNumberFormat="1" applyFont="1" applyFill="1" applyBorder="1" applyAlignment="1" applyProtection="1">
      <alignment horizontal="center" vertical="center"/>
      <protection hidden="1"/>
    </xf>
    <xf numFmtId="0" fontId="43" fillId="0" borderId="13" xfId="1" applyFont="1" applyFill="1" applyBorder="1" applyAlignment="1" applyProtection="1">
      <alignment horizontal="center"/>
      <protection hidden="1"/>
    </xf>
    <xf numFmtId="0" fontId="44" fillId="13" borderId="65" xfId="0" applyFont="1" applyFill="1" applyBorder="1" applyAlignment="1">
      <alignment horizontal="center"/>
    </xf>
    <xf numFmtId="0" fontId="44" fillId="13" borderId="61" xfId="0" applyFont="1" applyFill="1" applyBorder="1" applyAlignment="1">
      <alignment horizontal="center"/>
    </xf>
    <xf numFmtId="0" fontId="44" fillId="13" borderId="62" xfId="0" applyFont="1" applyFill="1" applyBorder="1" applyAlignment="1">
      <alignment horizontal="center"/>
    </xf>
    <xf numFmtId="0" fontId="44" fillId="13" borderId="63" xfId="0" applyFont="1" applyFill="1" applyBorder="1" applyAlignment="1">
      <alignment horizontal="center"/>
    </xf>
    <xf numFmtId="0" fontId="40" fillId="20" borderId="45" xfId="0" applyFont="1" applyFill="1" applyBorder="1" applyAlignment="1">
      <alignment vertical="center" wrapText="1"/>
    </xf>
    <xf numFmtId="0" fontId="40" fillId="20" borderId="43" xfId="0" applyFont="1" applyFill="1" applyBorder="1" applyAlignment="1">
      <alignment vertical="center" wrapText="1"/>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0" fillId="0" borderId="44" xfId="0" applyFont="1" applyBorder="1" applyAlignment="1">
      <alignment vertical="center" wrapText="1"/>
    </xf>
    <xf numFmtId="0" fontId="40" fillId="0" borderId="43" xfId="0" applyFont="1" applyBorder="1" applyAlignment="1">
      <alignment vertical="center" wrapText="1"/>
    </xf>
    <xf numFmtId="0" fontId="14" fillId="0" borderId="19" xfId="1" applyFont="1" applyFill="1" applyBorder="1" applyAlignment="1">
      <alignment horizontal="center"/>
    </xf>
    <xf numFmtId="0" fontId="14" fillId="0" borderId="20" xfId="1" applyFont="1" applyFill="1" applyBorder="1" applyAlignment="1">
      <alignment horizontal="center"/>
    </xf>
    <xf numFmtId="0" fontId="14" fillId="0" borderId="13" xfId="1" applyFont="1" applyFill="1" applyBorder="1" applyAlignment="1">
      <alignment horizontal="center" vertical="center" textRotation="90"/>
    </xf>
    <xf numFmtId="0" fontId="40" fillId="0" borderId="45" xfId="0" applyFont="1" applyBorder="1" applyAlignment="1">
      <alignment horizontal="left" vertical="center" wrapText="1"/>
    </xf>
    <xf numFmtId="0" fontId="40" fillId="0" borderId="44" xfId="0" applyFont="1" applyBorder="1" applyAlignment="1">
      <alignment horizontal="left" vertical="center" wrapText="1"/>
    </xf>
    <xf numFmtId="0" fontId="40" fillId="0" borderId="43" xfId="0" applyFont="1" applyBorder="1" applyAlignment="1">
      <alignment horizontal="left" vertical="center" wrapText="1"/>
    </xf>
    <xf numFmtId="0" fontId="21" fillId="0" borderId="0" xfId="0" applyFont="1" applyBorder="1" applyAlignment="1">
      <alignment horizontal="center"/>
    </xf>
    <xf numFmtId="0" fontId="14" fillId="0" borderId="21" xfId="1" applyFont="1" applyFill="1" applyBorder="1" applyAlignment="1">
      <alignment horizontal="center" vertical="center" textRotation="90"/>
    </xf>
    <xf numFmtId="0" fontId="14" fillId="0" borderId="22" xfId="1" applyFont="1" applyFill="1" applyBorder="1" applyAlignment="1">
      <alignment horizontal="center" vertical="center" textRotation="90"/>
    </xf>
    <xf numFmtId="0" fontId="10" fillId="0" borderId="28" xfId="0" applyFont="1" applyFill="1" applyBorder="1" applyAlignment="1" applyProtection="1">
      <alignment horizontal="center" vertical="center" wrapText="1"/>
      <protection locked="0"/>
    </xf>
    <xf numFmtId="0" fontId="10" fillId="0" borderId="0" xfId="0" applyFont="1" applyBorder="1" applyAlignment="1" applyProtection="1">
      <alignment horizontal="center" vertical="center"/>
      <protection locked="0"/>
    </xf>
    <xf numFmtId="0" fontId="2" fillId="3" borderId="0" xfId="0" applyFont="1" applyFill="1" applyAlignment="1" applyProtection="1">
      <alignment horizontal="center" vertical="center"/>
      <protection locked="0"/>
    </xf>
    <xf numFmtId="0" fontId="61" fillId="0" borderId="28" xfId="0" applyFont="1" applyBorder="1" applyAlignment="1" applyProtection="1">
      <alignment horizontal="center" vertical="center" wrapText="1"/>
      <protection locked="0"/>
    </xf>
  </cellXfs>
  <cellStyles count="48">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Normal" xfId="0" builtinId="0"/>
    <cellStyle name="Normal 2" xfId="1" xr:uid="{00000000-0005-0000-0000-00002F000000}"/>
  </cellStyles>
  <dxfs count="614">
    <dxf>
      <fill>
        <patternFill>
          <bgColor theme="9"/>
        </patternFill>
      </fill>
    </dxf>
    <dxf>
      <fill>
        <patternFill>
          <bgColor theme="9"/>
        </patternFill>
      </fill>
    </dxf>
    <dxf>
      <fill>
        <patternFill>
          <bgColor rgb="FFFFFF00"/>
        </patternFill>
      </fill>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border outline="0">
        <bottom style="medium">
          <color indexed="64"/>
        </bottom>
      </border>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left" vertical="bottom" textRotation="0" wrapText="0" indent="0" justifyLastLine="0" shrinkToFit="0" readingOrder="0"/>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border outline="0">
        <bottom style="medium">
          <color indexed="64"/>
        </bottom>
      </border>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theme="9"/>
        </patternFill>
      </fill>
    </dxf>
    <dxf>
      <fill>
        <patternFill>
          <bgColor rgb="FFFFFF00"/>
        </patternFill>
      </fill>
    </dxf>
    <dxf>
      <fill>
        <patternFill>
          <bgColor theme="9"/>
        </patternFill>
      </fill>
    </dxf>
    <dxf>
      <fill>
        <patternFill>
          <bgColor rgb="FFFFFF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rgb="FFFFFF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dxf>
    <dxf>
      <font>
        <strike val="0"/>
        <outline val="0"/>
        <shadow val="0"/>
        <u val="none"/>
        <vertAlign val="baseline"/>
        <sz val="10"/>
        <color theme="1"/>
        <name val="Calibri"/>
        <scheme val="minor"/>
      </font>
      <numFmt numFmtId="0" formatCode="General"/>
      <alignment horizontal="center" vertical="center" textRotation="0" wrapText="1" indent="0" justifyLastLine="0" shrinkToFit="0" readingOrder="0"/>
      <protection locked="1" hidden="1"/>
    </dxf>
    <dxf>
      <font>
        <strike val="0"/>
        <outline val="0"/>
        <shadow val="0"/>
        <u val="none"/>
        <vertAlign val="baseline"/>
        <sz val="10"/>
        <color theme="1"/>
        <name val="Calibri"/>
        <scheme val="minor"/>
      </font>
      <numFmt numFmtId="0" formatCode="General"/>
    </dxf>
    <dxf>
      <font>
        <strike val="0"/>
        <outline val="0"/>
        <shadow val="0"/>
        <u val="none"/>
        <vertAlign val="baseline"/>
        <sz val="10"/>
        <color theme="1"/>
        <name val="Calibri"/>
        <scheme val="minor"/>
      </font>
      <protection locked="1" hidden="1"/>
    </dxf>
    <dxf>
      <font>
        <strike val="0"/>
        <outline val="0"/>
        <shadow val="0"/>
        <u val="none"/>
        <vertAlign val="baseline"/>
        <sz val="10"/>
        <color theme="1"/>
        <name val="Calibri"/>
        <scheme val="minor"/>
      </font>
      <numFmt numFmtId="0" formatCode="General"/>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theme="1"/>
        <name val="Calibri"/>
        <family val="2"/>
        <scheme val="minor"/>
      </font>
      <numFmt numFmtId="0" formatCode="General"/>
      <protection locked="0" hidden="1"/>
    </dxf>
    <dxf>
      <font>
        <strike val="0"/>
        <outline val="0"/>
        <shadow val="0"/>
        <u val="none"/>
        <vertAlign val="baseline"/>
        <sz val="10"/>
        <color theme="1"/>
        <name val="Calibri"/>
        <scheme val="minor"/>
      </font>
      <alignment horizontal="center" textRotation="0" indent="0" justifyLastLine="0" shrinkToFit="0" readingOrder="0"/>
      <protection locked="0" hidden="1"/>
    </dxf>
    <dxf>
      <font>
        <strike val="0"/>
        <outline val="0"/>
        <shadow val="0"/>
        <u val="none"/>
        <vertAlign val="baseline"/>
        <sz val="10"/>
        <color theme="1"/>
        <name val="Calibri"/>
        <scheme val="minor"/>
      </font>
      <alignment horizontal="center" vertical="bottom" textRotation="0" wrapText="0" indent="0" justifyLastLine="0" shrinkToFit="0" readingOrder="0"/>
      <protection locked="0" hidden="1"/>
    </dxf>
    <dxf>
      <font>
        <b val="0"/>
        <i val="0"/>
        <strike val="0"/>
        <condense val="0"/>
        <extend val="0"/>
        <outline val="0"/>
        <shadow val="0"/>
        <u val="none"/>
        <vertAlign val="baseline"/>
        <sz val="10"/>
        <color theme="1"/>
        <name val="Calibri"/>
        <scheme val="minor"/>
      </font>
      <protection locked="0" hidden="1"/>
    </dxf>
    <dxf>
      <font>
        <b val="0"/>
        <i val="0"/>
        <strike val="0"/>
        <condense val="0"/>
        <extend val="0"/>
        <outline val="0"/>
        <shadow val="0"/>
        <u val="none"/>
        <vertAlign val="baseline"/>
        <sz val="10"/>
        <color theme="1"/>
        <name val="Calibri"/>
        <scheme val="minor"/>
      </font>
      <protection locked="0" hidden="1"/>
    </dxf>
    <dxf>
      <font>
        <b val="0"/>
        <i val="0"/>
        <strike val="0"/>
        <condense val="0"/>
        <extend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numFmt numFmtId="0" formatCode="General"/>
      <protection locked="1" hidden="0"/>
    </dxf>
    <dxf>
      <font>
        <b val="0"/>
        <i val="0"/>
        <strike val="0"/>
        <condense val="0"/>
        <extend val="0"/>
        <outline val="0"/>
        <shadow val="0"/>
        <u val="none"/>
        <vertAlign val="baseline"/>
        <sz val="10"/>
        <color theme="1"/>
        <name val="Calibri"/>
        <scheme val="minor"/>
      </font>
      <fill>
        <patternFill patternType="solid">
          <fgColor indexed="64"/>
          <bgColor theme="0"/>
        </patternFill>
      </fill>
      <alignment horizontal="general" vertical="center" textRotation="0" wrapText="0" indent="0" justifyLastLine="0" shrinkToFit="0" readingOrder="0"/>
      <protection locked="0" hidden="1"/>
    </dxf>
    <dxf>
      <border outline="0">
        <top style="thin">
          <color auto="1"/>
        </top>
      </border>
    </dxf>
    <dxf>
      <font>
        <strike val="0"/>
        <outline val="0"/>
        <shadow val="0"/>
        <u val="none"/>
        <vertAlign val="baseline"/>
        <sz val="10"/>
        <color theme="1"/>
        <name val="Calibri"/>
        <scheme val="minor"/>
      </font>
    </dxf>
    <dxf>
      <border>
        <bottom style="thin">
          <color theme="9" tint="-0.24994659260841701"/>
        </bottom>
      </border>
    </dxf>
    <dxf>
      <font>
        <b val="0"/>
        <i val="0"/>
        <strike val="0"/>
        <condense val="0"/>
        <extend val="0"/>
        <outline val="0"/>
        <shadow val="0"/>
        <u val="none"/>
        <vertAlign val="baseline"/>
        <sz val="10"/>
        <color theme="1"/>
        <name val="Calibri"/>
        <scheme val="minor"/>
      </font>
      <alignment horizontal="center" vertical="center" textRotation="0" wrapText="1" indent="0" justifyLastLine="0" shrinkToFit="0" readingOrder="0"/>
      <border diagonalUp="0" diagonalDown="0">
        <left style="thin">
          <color theme="9" tint="-0.24994659260841701"/>
        </left>
        <right style="thin">
          <color theme="9" tint="-0.24994659260841701"/>
        </right>
        <top/>
        <bottom/>
        <vertical style="thin">
          <color theme="9" tint="-0.24994659260841701"/>
        </vertical>
        <horizontal/>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theme="9"/>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theme="9"/>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theme="0"/>
      </font>
    </dxf>
    <dxf>
      <font>
        <color theme="0"/>
      </font>
    </dxf>
    <dxf>
      <font>
        <color theme="0"/>
      </font>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Hoja1!A1"/><Relationship Id="rId2" Type="http://schemas.openxmlformats.org/officeDocument/2006/relationships/image" Target="../media/image6.jpeg"/><Relationship Id="rId1" Type="http://schemas.openxmlformats.org/officeDocument/2006/relationships/image" Target="../media/image5.png"/><Relationship Id="rId4" Type="http://schemas.openxmlformats.org/officeDocument/2006/relationships/image" Target="../media/image7.jpeg"/></Relationships>
</file>

<file path=xl/drawings/_rels/drawing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7.jpe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2.emf"/><Relationship Id="rId1" Type="http://schemas.openxmlformats.org/officeDocument/2006/relationships/image" Target="../media/image3.emf"/><Relationship Id="rId4"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3</xdr:row>
      <xdr:rowOff>0</xdr:rowOff>
    </xdr:from>
    <xdr:to>
      <xdr:col>10</xdr:col>
      <xdr:colOff>0</xdr:colOff>
      <xdr:row>6</xdr:row>
      <xdr:rowOff>41247</xdr:rowOff>
    </xdr:to>
    <xdr:pic>
      <xdr:nvPicPr>
        <xdr:cNvPr id="2" name="Picture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0"/>
          <a:ext cx="0" cy="193647"/>
        </a:xfrm>
        <a:prstGeom prst="rect">
          <a:avLst/>
        </a:prstGeom>
        <a:noFill/>
      </xdr:spPr>
    </xdr:pic>
    <xdr:clientData/>
  </xdr:twoCellAnchor>
  <xdr:twoCellAnchor editAs="oneCell">
    <xdr:from>
      <xdr:col>15</xdr:col>
      <xdr:colOff>1238250</xdr:colOff>
      <xdr:row>3</xdr:row>
      <xdr:rowOff>0</xdr:rowOff>
    </xdr:from>
    <xdr:to>
      <xdr:col>16</xdr:col>
      <xdr:colOff>7485</xdr:colOff>
      <xdr:row>4</xdr:row>
      <xdr:rowOff>0</xdr:rowOff>
    </xdr:to>
    <xdr:pic>
      <xdr:nvPicPr>
        <xdr:cNvPr id="3" name="Picture 2" descr="http://svlnxportalapp.icbf.gov.co:8090/portal/pls/portal/docs/1/802123.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96825" y="0"/>
          <a:ext cx="1"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3</xdr:row>
      <xdr:rowOff>161924</xdr:rowOff>
    </xdr:from>
    <xdr:to>
      <xdr:col>10</xdr:col>
      <xdr:colOff>0</xdr:colOff>
      <xdr:row>7</xdr:row>
      <xdr:rowOff>12671</xdr:rowOff>
    </xdr:to>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152399"/>
          <a:ext cx="0" cy="165072"/>
        </a:xfrm>
        <a:prstGeom prst="rect">
          <a:avLst/>
        </a:prstGeom>
        <a:noFill/>
      </xdr:spPr>
    </xdr:pic>
    <xdr:clientData/>
  </xdr:twoCellAnchor>
  <xdr:twoCellAnchor>
    <xdr:from>
      <xdr:col>15</xdr:col>
      <xdr:colOff>419100</xdr:colOff>
      <xdr:row>14</xdr:row>
      <xdr:rowOff>104774</xdr:rowOff>
    </xdr:from>
    <xdr:to>
      <xdr:col>15</xdr:col>
      <xdr:colOff>1695450</xdr:colOff>
      <xdr:row>16</xdr:row>
      <xdr:rowOff>219074</xdr:rowOff>
    </xdr:to>
    <xdr:sp macro="" textlink="">
      <xdr:nvSpPr>
        <xdr:cNvPr id="10" name="17 Flecha izquierda">
          <a:hlinkClick xmlns:r="http://schemas.openxmlformats.org/officeDocument/2006/relationships" r:id="rId3"/>
          <a:extLst>
            <a:ext uri="{FF2B5EF4-FFF2-40B4-BE49-F238E27FC236}">
              <a16:creationId xmlns:a16="http://schemas.microsoft.com/office/drawing/2014/main" id="{00000000-0008-0000-0000-00000A000000}"/>
            </a:ext>
          </a:extLst>
        </xdr:cNvPr>
        <xdr:cNvSpPr/>
      </xdr:nvSpPr>
      <xdr:spPr>
        <a:xfrm>
          <a:off x="11877675" y="2533649"/>
          <a:ext cx="1276350" cy="314325"/>
        </a:xfrm>
        <a:prstGeom prst="leftArrow">
          <a:avLst/>
        </a:prstGeom>
        <a:solidFill>
          <a:srgbClr val="5F9127"/>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nchorCtr="0"/>
        <a:lstStyle/>
        <a:p>
          <a:pPr algn="l"/>
          <a:r>
            <a:rPr lang="es-CO" sz="900"/>
            <a:t>volver</a:t>
          </a:r>
          <a:r>
            <a:rPr lang="es-CO" sz="900" baseline="0"/>
            <a:t> pagina inicio</a:t>
          </a:r>
          <a:endParaRPr lang="es-CO" sz="900"/>
        </a:p>
      </xdr:txBody>
    </xdr:sp>
    <xdr:clientData/>
  </xdr:twoCellAnchor>
  <mc:AlternateContent xmlns:mc="http://schemas.openxmlformats.org/markup-compatibility/2006">
    <mc:Choice xmlns:a14="http://schemas.microsoft.com/office/drawing/2010/main" Requires="a14">
      <xdr:twoCellAnchor editAs="absolute">
        <xdr:from>
          <xdr:col>10</xdr:col>
          <xdr:colOff>0</xdr:colOff>
          <xdr:row>19</xdr:row>
          <xdr:rowOff>0</xdr:rowOff>
        </xdr:from>
        <xdr:to>
          <xdr:col>10</xdr:col>
          <xdr:colOff>352425</xdr:colOff>
          <xdr:row>19</xdr:row>
          <xdr:rowOff>371475</xdr:rowOff>
        </xdr:to>
        <xdr:sp macro="" textlink="">
          <xdr:nvSpPr>
            <xdr:cNvPr id="1049" name="CmdCInterno"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16</xdr:row>
          <xdr:rowOff>0</xdr:rowOff>
        </xdr:from>
        <xdr:to>
          <xdr:col>10</xdr:col>
          <xdr:colOff>342900</xdr:colOff>
          <xdr:row>16</xdr:row>
          <xdr:rowOff>295275</xdr:rowOff>
        </xdr:to>
        <xdr:sp macro="" textlink="">
          <xdr:nvSpPr>
            <xdr:cNvPr id="1052" name="CmdCExterno"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28</xdr:row>
          <xdr:rowOff>0</xdr:rowOff>
        </xdr:from>
        <xdr:to>
          <xdr:col>23</xdr:col>
          <xdr:colOff>361950</xdr:colOff>
          <xdr:row>28</xdr:row>
          <xdr:rowOff>285750</xdr:rowOff>
        </xdr:to>
        <xdr:sp macro="" textlink="">
          <xdr:nvSpPr>
            <xdr:cNvPr id="1060" name="CmdVCorrupcion"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22</xdr:row>
          <xdr:rowOff>0</xdr:rowOff>
        </xdr:from>
        <xdr:to>
          <xdr:col>10</xdr:col>
          <xdr:colOff>342900</xdr:colOff>
          <xdr:row>22</xdr:row>
          <xdr:rowOff>314325</xdr:rowOff>
        </xdr:to>
        <xdr:sp macro="" textlink="">
          <xdr:nvSpPr>
            <xdr:cNvPr id="1068" name="CmdCProceso"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1</xdr:col>
      <xdr:colOff>266700</xdr:colOff>
      <xdr:row>0</xdr:row>
      <xdr:rowOff>57151</xdr:rowOff>
    </xdr:from>
    <xdr:to>
      <xdr:col>3</xdr:col>
      <xdr:colOff>276225</xdr:colOff>
      <xdr:row>10</xdr:row>
      <xdr:rowOff>16669</xdr:rowOff>
    </xdr:to>
    <xdr:pic>
      <xdr:nvPicPr>
        <xdr:cNvPr id="11" name="Imagen 10" descr="ICBFNEW">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42900" y="57151"/>
          <a:ext cx="809625" cy="10287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16</xdr:row>
          <xdr:rowOff>0</xdr:rowOff>
        </xdr:from>
        <xdr:to>
          <xdr:col>18</xdr:col>
          <xdr:colOff>304800</xdr:colOff>
          <xdr:row>16</xdr:row>
          <xdr:rowOff>247650</xdr:rowOff>
        </xdr:to>
        <xdr:sp macro="" textlink="">
          <xdr:nvSpPr>
            <xdr:cNvPr id="2091" name="CmdDI" hidden="1">
              <a:extLst>
                <a:ext uri="{63B3BB69-23CF-44E3-9099-C40C66FF867C}">
                  <a14:compatExt spid="_x0000_s2091"/>
                </a:ext>
                <a:ext uri="{FF2B5EF4-FFF2-40B4-BE49-F238E27FC236}">
                  <a16:creationId xmlns:a16="http://schemas.microsoft.com/office/drawing/2014/main" id="{00000000-0008-0000-0300-00002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xdr:col>
      <xdr:colOff>62443</xdr:colOff>
      <xdr:row>0</xdr:row>
      <xdr:rowOff>60326</xdr:rowOff>
    </xdr:from>
    <xdr:to>
      <xdr:col>3</xdr:col>
      <xdr:colOff>838200</xdr:colOff>
      <xdr:row>2</xdr:row>
      <xdr:rowOff>333376</xdr:rowOff>
    </xdr:to>
    <xdr:pic>
      <xdr:nvPicPr>
        <xdr:cNvPr id="4" name="Imagen 3" descr="ICBFNEW">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5318" y="60326"/>
          <a:ext cx="842432" cy="103505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0</xdr:colOff>
      <xdr:row>3</xdr:row>
      <xdr:rowOff>0</xdr:rowOff>
    </xdr:from>
    <xdr:to>
      <xdr:col>19</xdr:col>
      <xdr:colOff>4125</xdr:colOff>
      <xdr:row>4</xdr:row>
      <xdr:rowOff>0</xdr:rowOff>
    </xdr:to>
    <xdr:pic>
      <xdr:nvPicPr>
        <xdr:cNvPr id="2" name="Picture 3">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45</xdr:col>
      <xdr:colOff>1692088</xdr:colOff>
      <xdr:row>3</xdr:row>
      <xdr:rowOff>0</xdr:rowOff>
    </xdr:from>
    <xdr:to>
      <xdr:col>46</xdr:col>
      <xdr:colOff>8271</xdr:colOff>
      <xdr:row>3</xdr:row>
      <xdr:rowOff>149679</xdr:rowOff>
    </xdr:to>
    <xdr:pic>
      <xdr:nvPicPr>
        <xdr:cNvPr id="3" name="Picture 2" descr="http://svlnxportalapp.icbf.gov.co:8090/portal/pls/portal/docs/1/802123.JPG">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390663"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0</xdr:colOff>
      <xdr:row>3</xdr:row>
      <xdr:rowOff>161924</xdr:rowOff>
    </xdr:from>
    <xdr:to>
      <xdr:col>19</xdr:col>
      <xdr:colOff>4125</xdr:colOff>
      <xdr:row>6</xdr:row>
      <xdr:rowOff>131053</xdr:rowOff>
    </xdr:to>
    <xdr:pic>
      <xdr:nvPicPr>
        <xdr:cNvPr id="4" name="Picture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19</xdr:col>
      <xdr:colOff>0</xdr:colOff>
      <xdr:row>3</xdr:row>
      <xdr:rowOff>0</xdr:rowOff>
    </xdr:from>
    <xdr:to>
      <xdr:col>19</xdr:col>
      <xdr:colOff>4125</xdr:colOff>
      <xdr:row>4</xdr:row>
      <xdr:rowOff>0</xdr:rowOff>
    </xdr:to>
    <xdr:pic>
      <xdr:nvPicPr>
        <xdr:cNvPr id="6" name="Picture 3">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41</xdr:col>
      <xdr:colOff>1238250</xdr:colOff>
      <xdr:row>3</xdr:row>
      <xdr:rowOff>0</xdr:rowOff>
    </xdr:from>
    <xdr:to>
      <xdr:col>42</xdr:col>
      <xdr:colOff>3201</xdr:colOff>
      <xdr:row>3</xdr:row>
      <xdr:rowOff>149679</xdr:rowOff>
    </xdr:to>
    <xdr:pic>
      <xdr:nvPicPr>
        <xdr:cNvPr id="7" name="Picture 2" descr="http://svlnxportalapp.icbf.gov.co:8090/portal/pls/portal/docs/1/802123.JPG">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412575"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0</xdr:colOff>
      <xdr:row>3</xdr:row>
      <xdr:rowOff>161924</xdr:rowOff>
    </xdr:from>
    <xdr:to>
      <xdr:col>19</xdr:col>
      <xdr:colOff>4125</xdr:colOff>
      <xdr:row>6</xdr:row>
      <xdr:rowOff>131053</xdr:rowOff>
    </xdr:to>
    <xdr:pic>
      <xdr:nvPicPr>
        <xdr:cNvPr id="8" name="Picture 3">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3</xdr:col>
      <xdr:colOff>45244</xdr:colOff>
      <xdr:row>0</xdr:row>
      <xdr:rowOff>57150</xdr:rowOff>
    </xdr:from>
    <xdr:to>
      <xdr:col>3</xdr:col>
      <xdr:colOff>857250</xdr:colOff>
      <xdr:row>2</xdr:row>
      <xdr:rowOff>333375</xdr:rowOff>
    </xdr:to>
    <xdr:pic>
      <xdr:nvPicPr>
        <xdr:cNvPr id="11" name="Imagen 10" descr="ICBFNEW">
          <a:extLst>
            <a:ext uri="{FF2B5EF4-FFF2-40B4-BE49-F238E27FC236}">
              <a16:creationId xmlns:a16="http://schemas.microsoft.com/office/drawing/2014/main" id="{00000000-0008-0000-0400-00000B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54794" y="57150"/>
          <a:ext cx="812006" cy="103822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43392</xdr:colOff>
      <xdr:row>0</xdr:row>
      <xdr:rowOff>50800</xdr:rowOff>
    </xdr:from>
    <xdr:to>
      <xdr:col>3</xdr:col>
      <xdr:colOff>752475</xdr:colOff>
      <xdr:row>2</xdr:row>
      <xdr:rowOff>342900</xdr:rowOff>
    </xdr:to>
    <xdr:pic>
      <xdr:nvPicPr>
        <xdr:cNvPr id="6" name="Imagen 5" descr="ICBFNEW">
          <a:extLst>
            <a:ext uri="{FF2B5EF4-FFF2-40B4-BE49-F238E27FC236}">
              <a16:creationId xmlns:a16="http://schemas.microsoft.com/office/drawing/2014/main" id="{00000000-0008-0000-0500-00000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592" y="50800"/>
          <a:ext cx="842433" cy="105410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19050</xdr:colOff>
      <xdr:row>4</xdr:row>
      <xdr:rowOff>19050</xdr:rowOff>
    </xdr:from>
    <xdr:to>
      <xdr:col>9</xdr:col>
      <xdr:colOff>19051</xdr:colOff>
      <xdr:row>11</xdr:row>
      <xdr:rowOff>35719</xdr:rowOff>
    </xdr:to>
    <xdr:pic>
      <xdr:nvPicPr>
        <xdr:cNvPr id="2" name="Picture 3">
          <a:extLst>
            <a:ext uri="{FF2B5EF4-FFF2-40B4-BE49-F238E27FC236}">
              <a16:creationId xmlns:a16="http://schemas.microsoft.com/office/drawing/2014/main" id="{00000000-0008-0000-06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38175"/>
          <a:ext cx="1" cy="1007269"/>
        </a:xfrm>
        <a:prstGeom prst="rect">
          <a:avLst/>
        </a:prstGeom>
        <a:noFill/>
      </xdr:spPr>
    </xdr:pic>
    <xdr:clientData/>
  </xdr:twoCellAnchor>
  <xdr:twoCellAnchor editAs="oneCell">
    <xdr:from>
      <xdr:col>7</xdr:col>
      <xdr:colOff>1019175</xdr:colOff>
      <xdr:row>3</xdr:row>
      <xdr:rowOff>114300</xdr:rowOff>
    </xdr:from>
    <xdr:to>
      <xdr:col>7</xdr:col>
      <xdr:colOff>1019176</xdr:colOff>
      <xdr:row>9</xdr:row>
      <xdr:rowOff>16669</xdr:rowOff>
    </xdr:to>
    <xdr:pic>
      <xdr:nvPicPr>
        <xdr:cNvPr id="3" name="Picture 3">
          <a:extLst>
            <a:ext uri="{FF2B5EF4-FFF2-40B4-BE49-F238E27FC236}">
              <a16:creationId xmlns:a16="http://schemas.microsoft.com/office/drawing/2014/main" id="{00000000-0008-0000-06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14450" y="619125"/>
          <a:ext cx="1" cy="778669"/>
        </a:xfrm>
        <a:prstGeom prst="rect">
          <a:avLst/>
        </a:prstGeom>
        <a:noFill/>
      </xdr:spPr>
    </xdr:pic>
    <xdr:clientData/>
  </xdr:twoCellAnchor>
  <xdr:twoCellAnchor editAs="oneCell">
    <xdr:from>
      <xdr:col>9</xdr:col>
      <xdr:colOff>180975</xdr:colOff>
      <xdr:row>4</xdr:row>
      <xdr:rowOff>38100</xdr:rowOff>
    </xdr:from>
    <xdr:to>
      <xdr:col>9</xdr:col>
      <xdr:colOff>904874</xdr:colOff>
      <xdr:row>9</xdr:row>
      <xdr:rowOff>95591</xdr:rowOff>
    </xdr:to>
    <xdr:pic>
      <xdr:nvPicPr>
        <xdr:cNvPr id="4" name="Picture 3">
          <a:extLst>
            <a:ext uri="{FF2B5EF4-FFF2-40B4-BE49-F238E27FC236}">
              <a16:creationId xmlns:a16="http://schemas.microsoft.com/office/drawing/2014/main" id="{00000000-0008-0000-0600-000004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3581400" y="657225"/>
          <a:ext cx="723899" cy="819491"/>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oseH.GonzalezR\Desktop\12%20Servicios%20Administrativo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lnxportalapp.icbf.gov.co:8090/Users/edilma.lopez/AppData/Local/Microsoft/Windows/Temporary%20Internet%20Files/Content.Outlook/QP7SH0RV/LISTA_DE_INVENTARIOS_ACTIVOS_SEGURIDAD%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1. IDENTIFICACION DEL RIESGO"/>
      <sheetName val="LISTADO DE CAUSAS"/>
      <sheetName val="LISTADO DE CONSECUENCIAS"/>
      <sheetName val="2. ANALISIS DEL RIESGO"/>
      <sheetName val="2a. HOJA DE CONTROLES"/>
      <sheetName val="3. MAPAS DE RIESGO"/>
      <sheetName val="SEGUIMIENTO RIESGOS CORRUPCION"/>
      <sheetName val="MAPA DE RIESGO DEL PROCESO"/>
      <sheetName val="OJ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OS VS TRIADA"/>
      <sheetName val="LISTA"/>
      <sheetName val="LEVANTAMIENTO_ACTIVOS"/>
      <sheetName val="DATOS"/>
    </sheetNames>
    <sheetDataSet>
      <sheetData sheetId="0"/>
      <sheetData sheetId="1"/>
      <sheetData sheetId="2"/>
      <sheetData sheetId="3"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00000000}" name="Tabla46" displayName="Tabla46" ref="F17:U517" totalsRowShown="0" headerRowDxfId="392" dataDxfId="390" headerRowBorderDxfId="391" tableBorderDxfId="389">
  <autoFilter ref="F17:U517" xr:uid="{00000000-0009-0000-0100-00002E000000}"/>
  <tableColumns count="16">
    <tableColumn id="1" xr3:uid="{00000000-0010-0000-0000-000001000000}" name="ID RIESGO" dataDxfId="388"/>
    <tableColumn id="2" xr3:uid="{00000000-0010-0000-0000-000002000000}" name="RIESGO" dataDxfId="387">
      <calculatedColumnFormula>IFERROR(VLOOKUP(Tabla46[[#This Row],[ID RIESGO]],'1. IDENTIFICACION DEL RIESGO'!$AB$27:$AL$52,11,0),"")</calculatedColumnFormula>
    </tableColumn>
    <tableColumn id="3" xr3:uid="{00000000-0010-0000-0000-000003000000}" name="DESCRIPCION DEL CONTROL" dataDxfId="386"/>
    <tableColumn id="16" xr3:uid="{00000000-0010-0000-0000-000010000000}" name="RESPONSABLE DEL CONTROL (CARGO)" dataDxfId="385"/>
    <tableColumn id="19" xr3:uid="{91E67534-AF7E-4ECC-9668-70B5543C0B5B}" name="SEGREGACIÓN Y AUTORIDAD DEL RESPONSABLE DEL CONTROL" dataDxfId="384"/>
    <tableColumn id="17" xr3:uid="{00000000-0010-0000-0000-000011000000}" name="PERIODICIDAD DE EJECUCIÓN DEL CONTROL" dataDxfId="383"/>
    <tableColumn id="5" xr3:uid="{00000000-0010-0000-0000-000005000000}" name="PROPÓSITO DEL CONTROL" dataDxfId="382"/>
    <tableColumn id="6" xr3:uid="{00000000-0010-0000-0000-000006000000}" name="EVIDENCIA EN LA EJECUCIÓN DEL CONTROL " dataDxfId="381"/>
    <tableColumn id="18" xr3:uid="{61C824DD-06EF-4BC6-A63B-C6153E9E40BA}" name="LA DESCRIPCIÓN DEL CONTROL ES CONFIABLE" dataDxfId="380">
      <calculatedColumnFormula>IF(Tabla46[[#This Row],[ID RIESGO]]="","",IF(Tabla46[[#This Row],[DESCRIPCION DEL CONTROL]]="",0,15))</calculatedColumnFormula>
    </tableColumn>
    <tableColumn id="4" xr3:uid="{00000000-0010-0000-0000-000004000000}" name="EL CONTROL TIENE ASIGNADO RESPONSABLE2" dataDxfId="379">
      <calculatedColumnFormula>IF(Tabla46[[#This Row],[ID RIESGO]]="","",IF(Tabla46[[#This Row],[RESPONSABLE DEL CONTROL (CARGO)]]="",0,20))</calculatedColumnFormula>
    </tableColumn>
    <tableColumn id="7" xr3:uid="{00000000-0010-0000-0000-000007000000}" name="FRECUENCIA" dataDxfId="378"/>
    <tableColumn id="10" xr3:uid="{00000000-0010-0000-0000-00000A000000}" name="VALOR EVALUACION DISENO" dataDxfId="377">
      <calculatedColumnFormula>+IFERROR(SUM(VLOOKUP(Tabla46[[#This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calculatedColumnFormula>
    </tableColumn>
    <tableColumn id="9" xr3:uid="{00000000-0010-0000-0000-000009000000}" name="RESULTADO EVALUACIÓN DEL DISEÑO DEL CONTROL" dataDxfId="376">
      <calculatedColumnFormula>IF(ISTEXT(Tabla46[[#This Row],[VALOR EVALUACION DISENO]]),"",IF(Tabla46[[#This Row],[VALOR EVALUACION DISENO]]&gt;96,DATOS!$AV$21,IF(Tabla46[[#This Row],[VALOR EVALUACION DISENO]]&gt;=86,DATOS!$AV$22,DATOS!$AV$23)))</calculatedColumnFormula>
    </tableColumn>
    <tableColumn id="11" xr3:uid="{00000000-0010-0000-0000-00000B000000}" name="% DE CUMPLIMIENTO DE LA EJECUCION DEL CONTROL" dataDxfId="375"/>
    <tableColumn id="12" xr3:uid="{00000000-0010-0000-0000-00000C000000}" name="RESULTADO EVALUACION DE LA EJECUCION" dataDxfId="374">
      <calculatedColumnFormula>IFERROR(VLOOKUP(Tabla46[[#This Row],[% DE CUMPLIMIENTO DE LA EJECUCION DEL CONTROL]],DATOS!$AS$38:$AT$40,2,0),"")</calculatedColumnFormula>
    </tableColumn>
    <tableColumn id="15" xr3:uid="{00000000-0010-0000-0000-00000F000000}" name="SOLIDEZ INDIVIDUAL DE CADA CONTROL" dataDxfId="373">
      <calculatedColumnFormula>IF(Tabla46[[#This Row],[RESULTADO EVALUACIÓN DEL DISEÑO DEL CONTROL]]="","",SUMIFS(DATOS!$AT$49:$AT$57,DATOS!$AR$49:$AR$57,Tabla46[[#This Row],[RESULTADO EVALUACIÓN DEL DISEÑO DEL CONTROL]],DATOS!$AS$49:$AS$57,Tabla46[[#This Row],[RESULTADO EVALUACION DE LA EJECUCION]]))</calculatedColumnFormula>
    </tableColumn>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a1" displayName="Tabla1" ref="G1:G33" totalsRowShown="0" headerRowDxfId="143" dataDxfId="142">
  <autoFilter ref="G1:G33" xr:uid="{00000000-0009-0000-0100-000001000000}"/>
  <tableColumns count="1">
    <tableColumn id="1" xr3:uid="{00000000-0010-0000-0100-000001000000}" name="SEDE_NACIONAL" dataDxfId="14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la2" displayName="Tabla2" ref="H1:H5" totalsRowShown="0" headerRowDxfId="140" dataDxfId="139">
  <tableColumns count="1">
    <tableColumn id="1" xr3:uid="{00000000-0010-0000-0200-000001000000}" name="AMAZONAS" dataDxfId="13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abla3" displayName="Tabla3" ref="I1:I20" totalsRowShown="0" headerRowDxfId="137" dataDxfId="136">
  <tableColumns count="1">
    <tableColumn id="1" xr3:uid="{00000000-0010-0000-0300-000001000000}" name="ANTIOQUIA" dataDxfId="13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4000000}" name="Tabla4" displayName="Tabla4" ref="J1:J6" totalsRowShown="0" headerRowDxfId="134" dataDxfId="133">
  <tableColumns count="1">
    <tableColumn id="1" xr3:uid="{00000000-0010-0000-0400-000001000000}" name="ARAUCA" dataDxfId="13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5000000}" name="Tabla5" displayName="Tabla5" ref="K1:K9" totalsRowShown="0" headerRowDxfId="131" dataDxfId="130">
  <tableColumns count="1">
    <tableColumn id="1" xr3:uid="{00000000-0010-0000-0500-000001000000}" name="ATLANTICO" dataDxfId="12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6000000}" name="Tabla6" displayName="Tabla6" ref="L1:L19" totalsRowShown="0" headerRowDxfId="128" dataDxfId="127">
  <tableColumns count="1">
    <tableColumn id="1" xr3:uid="{00000000-0010-0000-0600-000001000000}" name="BOGOTÁ"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7000000}" name="Tabla7" displayName="Tabla7" ref="M1:M11" totalsRowShown="0" headerRowDxfId="125" dataDxfId="124">
  <tableColumns count="1">
    <tableColumn id="1" xr3:uid="{00000000-0010-0000-0700-000001000000}" name="BOLÍVAR" dataDxfId="12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N1:N20" totalsRowShown="0" headerRowDxfId="122" dataDxfId="121">
  <tableColumns count="1">
    <tableColumn id="1" xr3:uid="{00000000-0010-0000-0800-000001000000}" name="BOYACÁ" dataDxfId="12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O1:O9" totalsRowShown="0" headerRowDxfId="119" dataDxfId="118">
  <tableColumns count="1">
    <tableColumn id="1" xr3:uid="{00000000-0010-0000-0900-000001000000}" name="CALDAS" dataDxfId="11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P1:P7" totalsRowShown="0" headerRowDxfId="116" dataDxfId="115">
  <tableColumns count="1">
    <tableColumn id="1" xr3:uid="{00000000-0010-0000-0A00-000001000000}" name="CAQUETÁ" dataDxfId="11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Q1:Q7" totalsRowShown="0" headerRowDxfId="113" dataDxfId="112">
  <tableColumns count="1">
    <tableColumn id="1" xr3:uid="{00000000-0010-0000-0B00-000001000000}" name="CASANARE" dataDxfId="111"/>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a13" displayName="Tabla13" ref="R1:R10" totalsRowShown="0" headerRowDxfId="110" dataDxfId="109">
  <tableColumns count="1">
    <tableColumn id="1" xr3:uid="{00000000-0010-0000-0C00-000001000000}" name="CAUCA" dataDxfId="108"/>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abla14" displayName="Tabla14" ref="S1:S9" totalsRowShown="0" headerRowDxfId="107" dataDxfId="106">
  <tableColumns count="1">
    <tableColumn id="1" xr3:uid="{00000000-0010-0000-0D00-000001000000}" name="CESAR" dataDxfId="105"/>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la15" displayName="Tabla15" ref="T1:T8" totalsRowShown="0" headerRowDxfId="104" dataDxfId="103">
  <tableColumns count="1">
    <tableColumn id="1" xr3:uid="{00000000-0010-0000-0E00-000001000000}" name="CHOCO" dataDxfId="102"/>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la16" displayName="Tabla16" ref="U1:U11" totalsRowShown="0" headerRowDxfId="101" dataDxfId="100">
  <tableColumns count="1">
    <tableColumn id="1" xr3:uid="{00000000-0010-0000-0F00-000001000000}" name="CÓRDOBA" dataDxfId="99"/>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la17" displayName="Tabla17" ref="V1:V17" totalsRowShown="0" headerRowDxfId="98" dataDxfId="97">
  <tableColumns count="1">
    <tableColumn id="1" xr3:uid="{00000000-0010-0000-1000-000001000000}" name="CUNDINAMARCA" dataDxfId="96"/>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la18" displayName="Tabla18" ref="W1:W3" totalsRowShown="0" headerRowDxfId="95" dataDxfId="94">
  <tableColumns count="1">
    <tableColumn id="1" xr3:uid="{00000000-0010-0000-1100-000001000000}" name="GUAINIA" dataDxfId="93"/>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la19" displayName="Tabla19" ref="X1:X3" totalsRowShown="0" headerRowDxfId="92" dataDxfId="91">
  <tableColumns count="1">
    <tableColumn id="1" xr3:uid="{00000000-0010-0000-1200-000001000000}" name="GUAVIARE" dataDxfId="90"/>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Tabla20" displayName="Tabla20" ref="Y1:Y8" totalsRowShown="0" headerRowDxfId="89" dataDxfId="88">
  <tableColumns count="1">
    <tableColumn id="1" xr3:uid="{00000000-0010-0000-1300-000001000000}" name="HUILA" dataDxfId="87"/>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Tabla21" displayName="Tabla21" ref="Z1:Z9" totalsRowShown="0" headerRowDxfId="86" dataDxfId="85">
  <tableColumns count="1">
    <tableColumn id="1" xr3:uid="{00000000-0010-0000-1400-000001000000}" name="LA_GUAJIRA" dataDxfId="84"/>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5000000}" name="Tabla22" displayName="Tabla22" ref="AA1:AA11" totalsRowShown="0" headerRowDxfId="83" dataDxfId="82">
  <tableColumns count="1">
    <tableColumn id="1" xr3:uid="{00000000-0010-0000-1500-000001000000}" name="MAGDALENA" dataDxfId="81"/>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6000000}" name="Tabla23" displayName="Tabla23" ref="AB1:AB8" totalsRowShown="0" headerRowDxfId="80" dataDxfId="79">
  <tableColumns count="1">
    <tableColumn id="1" xr3:uid="{00000000-0010-0000-1600-000001000000}" name="META" dataDxfId="78"/>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la24" displayName="Tabla24" ref="AC1:AC12" totalsRowShown="0" headerRowDxfId="77" dataDxfId="76">
  <tableColumns count="1">
    <tableColumn id="1" xr3:uid="{00000000-0010-0000-1700-000001000000}" name="NARIÑO" dataDxfId="75"/>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la25" displayName="Tabla25" ref="AD1:AD9" totalsRowShown="0" headerRowDxfId="74" dataDxfId="73">
  <tableColumns count="1">
    <tableColumn id="1" xr3:uid="{00000000-0010-0000-1800-000001000000}" name="N_SANTANDER" dataDxfId="72"/>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la26" displayName="Tabla26" ref="AE1:AE6" totalsRowShown="0" headerRowDxfId="71" dataDxfId="70">
  <tableColumns count="1">
    <tableColumn id="1" xr3:uid="{00000000-0010-0000-1900-000001000000}" name="PUTUMAYO" dataDxfId="69"/>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abla27" displayName="Tabla27" ref="AF1:AF6" totalsRowShown="0" headerRowDxfId="68" dataDxfId="67">
  <tableColumns count="1">
    <tableColumn id="1" xr3:uid="{00000000-0010-0000-1A00-000001000000}" name="QUINDIO" dataDxfId="66"/>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Tabla28" displayName="Tabla28" ref="AG1:AG8" totalsRowShown="0" headerRowDxfId="65" dataDxfId="64">
  <tableColumns count="1">
    <tableColumn id="1" xr3:uid="{00000000-0010-0000-1B00-000001000000}" name="RISARALDA" dataDxfId="63"/>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Tabla29" displayName="Tabla29" ref="AH1:AH3" totalsRowShown="0" headerRowDxfId="62" dataDxfId="61">
  <tableColumns count="1">
    <tableColumn id="1" xr3:uid="{00000000-0010-0000-1C00-000001000000}" name="SAN_ANDRES" dataDxfId="60"/>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la30" displayName="Tabla30" ref="AI1:AI14" totalsRowShown="0" headerRowDxfId="59" dataDxfId="58">
  <tableColumns count="1">
    <tableColumn id="1" xr3:uid="{00000000-0010-0000-1D00-000001000000}" name="SANTANDER" dataDxfId="57"/>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la31" displayName="Tabla31" ref="AJ1:AJ7" totalsRowShown="0" headerRowDxfId="56" dataDxfId="55">
  <tableColumns count="1">
    <tableColumn id="1" xr3:uid="{00000000-0010-0000-1E00-000001000000}" name="SUCRE" dataDxfId="54"/>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la32" displayName="Tabla32" ref="AK1:AK13" totalsRowShown="0" headerRowDxfId="53" dataDxfId="52">
  <tableColumns count="1">
    <tableColumn id="1" xr3:uid="{00000000-0010-0000-1F00-000001000000}" name="TOLIMA" dataDxfId="51"/>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0000000}" name="Tabla33" displayName="Tabla33" ref="AL1:AL18" totalsRowShown="0" headerRowDxfId="50" dataDxfId="49">
  <tableColumns count="1">
    <tableColumn id="1" xr3:uid="{00000000-0010-0000-2000-000001000000}" name="VALLE" dataDxfId="48"/>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1000000}" name="Tabla34" displayName="Tabla34" ref="AM1:AM3" totalsRowShown="0" headerRowDxfId="47" dataDxfId="46">
  <tableColumns count="1">
    <tableColumn id="1" xr3:uid="{00000000-0010-0000-2100-000001000000}" name="VAUPES" dataDxfId="45"/>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2000000}" name="Tabla35" displayName="Tabla35" ref="AN1:AN3" totalsRowShown="0" headerRowDxfId="44" dataDxfId="43">
  <tableColumns count="1">
    <tableColumn id="1" xr3:uid="{00000000-0010-0000-2200-000001000000}" name="VICHADA" dataDxfId="42"/>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3000000}" name="Tabla37" displayName="Tabla37" ref="F1:F34" totalsRowShown="0" headerRowDxfId="41" dataDxfId="40">
  <autoFilter ref="F1:F34" xr:uid="{00000000-0009-0000-0100-000025000000}"/>
  <tableColumns count="1">
    <tableColumn id="1" xr3:uid="{00000000-0010-0000-2300-000001000000}" name="REGIONAL" dataDxfId="39"/>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4000000}" name="Tabla38" displayName="Tabla38" ref="E1:E2" totalsRowShown="0" headerRowDxfId="38" dataDxfId="37">
  <autoFilter ref="E1:E2" xr:uid="{00000000-0009-0000-0100-000026000000}"/>
  <tableColumns count="1">
    <tableColumn id="1" xr3:uid="{00000000-0010-0000-2400-000001000000}" name="NACIONAL" dataDxfId="36"/>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5000000}" name="Tabla39" displayName="Tabla39" ref="A1:A16" totalsRowShown="0" headerRowDxfId="35" dataDxfId="34" tableBorderDxfId="33">
  <tableColumns count="1">
    <tableColumn id="1" xr3:uid="{00000000-0010-0000-2500-000001000000}" name="PROCESO" dataDxfId="32"/>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6000000}" name="Tabla40" displayName="Tabla40" ref="B1:C16" totalsRowShown="0" headerRowDxfId="31" dataDxfId="30" tableBorderDxfId="29">
  <tableColumns count="2">
    <tableColumn id="1" xr3:uid="{00000000-0010-0000-2600-000001000000}" name="OBJETIVOS" dataDxfId="28"/>
    <tableColumn id="2" xr3:uid="{00000000-0010-0000-2600-000002000000}" name="ID_PROCESO" dataDxfId="27"/>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7000000}" name="Tabla41" displayName="Tabla41" ref="AP1:AP11" totalsRowShown="0" headerRowDxfId="26" dataDxfId="25">
  <autoFilter ref="AP1:AP11" xr:uid="{00000000-0009-0000-0100-000029000000}"/>
  <tableColumns count="1">
    <tableColumn id="1" xr3:uid="{00000000-0010-0000-2700-000001000000}" name="FUENTE" dataDxfId="24"/>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8000000}" name="Tabla43" displayName="Tabla43" ref="AR1:AR10" totalsRowShown="0" headerRowDxfId="23" dataDxfId="22" tableBorderDxfId="21">
  <autoFilter ref="AR1:AR10" xr:uid="{00000000-0009-0000-0100-00002B000000}"/>
  <tableColumns count="1">
    <tableColumn id="1" xr3:uid="{00000000-0010-0000-2800-000001000000}" name="CONSECUENCIAS" dataDxfId="20"/>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29000000}" name="Tabla8" displayName="Tabla8" ref="AS1:AS5" totalsRowShown="0" headerRowDxfId="19" dataDxfId="18">
  <autoFilter ref="AS1:AS5" xr:uid="{00000000-0009-0000-0100-000008000000}"/>
  <tableColumns count="1">
    <tableColumn id="1" xr3:uid="{00000000-0010-0000-2900-000001000000}" name="CONTROL" dataDxfId="17"/>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A000000}" name="Tabla36" displayName="Tabla36" ref="AT1:AT5" totalsRowShown="0" headerRowDxfId="16" dataDxfId="15">
  <autoFilter ref="AT1:AT5" xr:uid="{00000000-0009-0000-0100-000024000000}"/>
  <tableColumns count="1">
    <tableColumn id="1" xr3:uid="{00000000-0010-0000-2A00-000001000000}" name="CRITERIOS" dataDxfId="14"/>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B000000}" name="Tabla42" displayName="Tabla42" ref="AU1:AV6" totalsRowShown="0" headerRowDxfId="13" dataDxfId="12">
  <autoFilter ref="AU1:AV6" xr:uid="{00000000-0009-0000-0100-00002A000000}"/>
  <tableColumns count="2">
    <tableColumn id="1" xr3:uid="{00000000-0010-0000-2B00-000001000000}" name="PROBABILIDAD" dataDxfId="11"/>
    <tableColumn id="2" xr3:uid="{00000000-0010-0000-2B00-000002000000}" name="Columna1" dataDxfId="10"/>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C000000}" name="Tabla44" displayName="Tabla44" ref="AW1:AX6" totalsRowShown="0" headerRowDxfId="9" dataDxfId="8">
  <autoFilter ref="AW1:AX6" xr:uid="{00000000-0009-0000-0100-00002C000000}"/>
  <tableColumns count="2">
    <tableColumn id="1" xr3:uid="{00000000-0010-0000-2C00-000001000000}" name="IMPACTO" dataDxfId="7"/>
    <tableColumn id="2" xr3:uid="{00000000-0010-0000-2C00-000002000000}" name="Columna1" dataDxfId="6"/>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D000000}" name="Tabla45" displayName="Tabla45" ref="BJ1:BJ163" totalsRowShown="0" headerRowDxfId="5" dataDxfId="4">
  <autoFilter ref="BJ1:BJ163" xr:uid="{00000000-0009-0000-0100-00002D000000}"/>
  <tableColumns count="1">
    <tableColumn id="1" xr3:uid="{00000000-0010-0000-2D00-000001000000}" name="ANEXOS " dataDxfId="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omments" Target="../comments4.xml"/><Relationship Id="rId5" Type="http://schemas.openxmlformats.org/officeDocument/2006/relationships/image" Target="../media/image8.emf"/><Relationship Id="rId4" Type="http://schemas.openxmlformats.org/officeDocument/2006/relationships/control" Target="../activeX/activeX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comments" Target="../comments5.xml"/><Relationship Id="rId4" Type="http://schemas.openxmlformats.org/officeDocument/2006/relationships/table" Target="../tables/table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3" Type="http://schemas.openxmlformats.org/officeDocument/2006/relationships/table" Target="../tables/table13.xml"/><Relationship Id="rId18" Type="http://schemas.openxmlformats.org/officeDocument/2006/relationships/table" Target="../tables/table18.xml"/><Relationship Id="rId26" Type="http://schemas.openxmlformats.org/officeDocument/2006/relationships/table" Target="../tables/table26.xml"/><Relationship Id="rId39" Type="http://schemas.openxmlformats.org/officeDocument/2006/relationships/table" Target="../tables/table39.xml"/><Relationship Id="rId21" Type="http://schemas.openxmlformats.org/officeDocument/2006/relationships/table" Target="../tables/table21.xml"/><Relationship Id="rId34" Type="http://schemas.openxmlformats.org/officeDocument/2006/relationships/table" Target="../tables/table34.xml"/><Relationship Id="rId42" Type="http://schemas.openxmlformats.org/officeDocument/2006/relationships/table" Target="../tables/table42.xml"/><Relationship Id="rId7" Type="http://schemas.openxmlformats.org/officeDocument/2006/relationships/table" Target="../tables/table7.xml"/><Relationship Id="rId2" Type="http://schemas.openxmlformats.org/officeDocument/2006/relationships/table" Target="../tables/table2.xml"/><Relationship Id="rId16" Type="http://schemas.openxmlformats.org/officeDocument/2006/relationships/table" Target="../tables/table16.xml"/><Relationship Id="rId29" Type="http://schemas.openxmlformats.org/officeDocument/2006/relationships/table" Target="../tables/table29.xml"/><Relationship Id="rId1" Type="http://schemas.openxmlformats.org/officeDocument/2006/relationships/printerSettings" Target="../printerSettings/printerSettings6.bin"/><Relationship Id="rId6" Type="http://schemas.openxmlformats.org/officeDocument/2006/relationships/table" Target="../tables/table6.xml"/><Relationship Id="rId11" Type="http://schemas.openxmlformats.org/officeDocument/2006/relationships/table" Target="../tables/table11.xml"/><Relationship Id="rId24" Type="http://schemas.openxmlformats.org/officeDocument/2006/relationships/table" Target="../tables/table24.xml"/><Relationship Id="rId32" Type="http://schemas.openxmlformats.org/officeDocument/2006/relationships/table" Target="../tables/table32.xml"/><Relationship Id="rId37" Type="http://schemas.openxmlformats.org/officeDocument/2006/relationships/table" Target="../tables/table37.xml"/><Relationship Id="rId40" Type="http://schemas.openxmlformats.org/officeDocument/2006/relationships/table" Target="../tables/table40.xml"/><Relationship Id="rId45" Type="http://schemas.openxmlformats.org/officeDocument/2006/relationships/table" Target="../tables/table45.xml"/><Relationship Id="rId5" Type="http://schemas.openxmlformats.org/officeDocument/2006/relationships/table" Target="../tables/table5.xml"/><Relationship Id="rId15" Type="http://schemas.openxmlformats.org/officeDocument/2006/relationships/table" Target="../tables/table15.xml"/><Relationship Id="rId23" Type="http://schemas.openxmlformats.org/officeDocument/2006/relationships/table" Target="../tables/table23.xml"/><Relationship Id="rId28" Type="http://schemas.openxmlformats.org/officeDocument/2006/relationships/table" Target="../tables/table28.xml"/><Relationship Id="rId36" Type="http://schemas.openxmlformats.org/officeDocument/2006/relationships/table" Target="../tables/table36.xml"/><Relationship Id="rId10" Type="http://schemas.openxmlformats.org/officeDocument/2006/relationships/table" Target="../tables/table10.xml"/><Relationship Id="rId19" Type="http://schemas.openxmlformats.org/officeDocument/2006/relationships/table" Target="../tables/table19.xml"/><Relationship Id="rId31" Type="http://schemas.openxmlformats.org/officeDocument/2006/relationships/table" Target="../tables/table31.xml"/><Relationship Id="rId44" Type="http://schemas.openxmlformats.org/officeDocument/2006/relationships/table" Target="../tables/table44.xml"/><Relationship Id="rId4" Type="http://schemas.openxmlformats.org/officeDocument/2006/relationships/table" Target="../tables/table4.xml"/><Relationship Id="rId9" Type="http://schemas.openxmlformats.org/officeDocument/2006/relationships/table" Target="../tables/table9.xml"/><Relationship Id="rId14" Type="http://schemas.openxmlformats.org/officeDocument/2006/relationships/table" Target="../tables/table14.xml"/><Relationship Id="rId22" Type="http://schemas.openxmlformats.org/officeDocument/2006/relationships/table" Target="../tables/table22.xml"/><Relationship Id="rId27" Type="http://schemas.openxmlformats.org/officeDocument/2006/relationships/table" Target="../tables/table27.xml"/><Relationship Id="rId30" Type="http://schemas.openxmlformats.org/officeDocument/2006/relationships/table" Target="../tables/table30.xml"/><Relationship Id="rId35" Type="http://schemas.openxmlformats.org/officeDocument/2006/relationships/table" Target="../tables/table35.xml"/><Relationship Id="rId43" Type="http://schemas.openxmlformats.org/officeDocument/2006/relationships/table" Target="../tables/table43.xml"/><Relationship Id="rId8" Type="http://schemas.openxmlformats.org/officeDocument/2006/relationships/table" Target="../tables/table8.xml"/><Relationship Id="rId3" Type="http://schemas.openxmlformats.org/officeDocument/2006/relationships/table" Target="../tables/table3.xml"/><Relationship Id="rId12" Type="http://schemas.openxmlformats.org/officeDocument/2006/relationships/table" Target="../tables/table12.xml"/><Relationship Id="rId17" Type="http://schemas.openxmlformats.org/officeDocument/2006/relationships/table" Target="../tables/table17.xml"/><Relationship Id="rId25" Type="http://schemas.openxmlformats.org/officeDocument/2006/relationships/table" Target="../tables/table25.xml"/><Relationship Id="rId33" Type="http://schemas.openxmlformats.org/officeDocument/2006/relationships/table" Target="../tables/table33.xml"/><Relationship Id="rId38" Type="http://schemas.openxmlformats.org/officeDocument/2006/relationships/table" Target="../tables/table38.xml"/><Relationship Id="rId46" Type="http://schemas.openxmlformats.org/officeDocument/2006/relationships/table" Target="../tables/table46.xml"/><Relationship Id="rId20" Type="http://schemas.openxmlformats.org/officeDocument/2006/relationships/table" Target="../tables/table20.xml"/><Relationship Id="rId41" Type="http://schemas.openxmlformats.org/officeDocument/2006/relationships/table" Target="../tables/table4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tabColor theme="9" tint="-0.249977111117893"/>
  </sheetPr>
  <dimension ref="A1:AN505"/>
  <sheetViews>
    <sheetView topLeftCell="A29" zoomScale="40" zoomScaleNormal="40" zoomScalePageLayoutView="85" workbookViewId="0">
      <selection activeCell="K29" sqref="K29"/>
    </sheetView>
  </sheetViews>
  <sheetFormatPr baseColWidth="10" defaultColWidth="11.42578125" defaultRowHeight="12" x14ac:dyDescent="0.25"/>
  <cols>
    <col min="1" max="1" width="1.28515625" style="89" customWidth="1"/>
    <col min="2" max="3" width="6" style="89" customWidth="1"/>
    <col min="4" max="4" width="7.7109375" style="275" customWidth="1"/>
    <col min="5" max="5" width="0.5703125" style="89" customWidth="1"/>
    <col min="6" max="6" width="14.42578125" style="89" customWidth="1"/>
    <col min="7" max="7" width="2.28515625" style="89" customWidth="1"/>
    <col min="8" max="8" width="12.5703125" style="89" customWidth="1"/>
    <col min="9" max="9" width="20.5703125" style="89" customWidth="1"/>
    <col min="10" max="10" width="2" style="89" customWidth="1"/>
    <col min="11" max="11" width="52.28515625" style="276" bestFit="1" customWidth="1"/>
    <col min="12" max="12" width="1.42578125" style="89" customWidth="1"/>
    <col min="13" max="13" width="29.7109375" style="89" customWidth="1"/>
    <col min="14" max="14" width="1.7109375" style="89" customWidth="1"/>
    <col min="15" max="15" width="21.42578125" style="89" customWidth="1"/>
    <col min="16" max="16" width="2" style="89" customWidth="1"/>
    <col min="17" max="17" width="3.5703125" style="89" customWidth="1"/>
    <col min="18" max="18" width="16.7109375" style="89" customWidth="1"/>
    <col min="19" max="19" width="1.42578125" style="89" customWidth="1"/>
    <col min="20" max="20" width="11.42578125" style="89" customWidth="1"/>
    <col min="21" max="21" width="1.42578125" style="89" customWidth="1"/>
    <col min="22" max="22" width="23.7109375" style="89" customWidth="1"/>
    <col min="23" max="23" width="1.42578125" style="89" customWidth="1"/>
    <col min="24" max="24" width="31.42578125" style="89" customWidth="1"/>
    <col min="25" max="27" width="4.42578125" style="89" hidden="1" customWidth="1"/>
    <col min="28" max="28" width="9.85546875" style="89" bestFit="1" customWidth="1"/>
    <col min="29" max="29" width="0.7109375" style="385" customWidth="1"/>
    <col min="30" max="30" width="22.7109375" style="386" customWidth="1"/>
    <col min="31" max="31" width="0.7109375" style="385" customWidth="1"/>
    <col min="32" max="32" width="12" style="385" bestFit="1" customWidth="1"/>
    <col min="33" max="33" width="0.7109375" style="385" customWidth="1"/>
    <col min="34" max="34" width="11.42578125" style="89"/>
    <col min="35" max="35" width="0.7109375" style="89" customWidth="1"/>
    <col min="36" max="36" width="11.42578125" style="89"/>
    <col min="37" max="37" width="1" style="89" customWidth="1"/>
    <col min="38" max="38" width="11.42578125" style="270" hidden="1" customWidth="1"/>
    <col min="39" max="39" width="26.28515625" style="89" customWidth="1"/>
    <col min="40" max="40" width="23.42578125" style="89" customWidth="1"/>
    <col min="41" max="16384" width="11.42578125" style="89"/>
  </cols>
  <sheetData>
    <row r="1" spans="1:39" ht="30" hidden="1" customHeight="1" x14ac:dyDescent="0.25">
      <c r="A1" s="556"/>
      <c r="B1" s="556"/>
      <c r="C1" s="556"/>
      <c r="D1" s="556"/>
      <c r="E1" s="556"/>
      <c r="F1" s="557" t="s">
        <v>3</v>
      </c>
      <c r="G1" s="557"/>
      <c r="H1" s="557"/>
      <c r="I1" s="557"/>
      <c r="J1" s="557"/>
      <c r="K1" s="557"/>
      <c r="L1" s="557"/>
      <c r="M1" s="464" t="s">
        <v>1726</v>
      </c>
      <c r="N1" s="558">
        <v>43419</v>
      </c>
      <c r="O1" s="559"/>
      <c r="P1" s="325"/>
      <c r="Q1" s="325"/>
    </row>
    <row r="2" spans="1:39" ht="30" hidden="1" customHeight="1" x14ac:dyDescent="0.25">
      <c r="A2" s="556"/>
      <c r="B2" s="556"/>
      <c r="C2" s="556"/>
      <c r="D2" s="556"/>
      <c r="E2" s="556"/>
      <c r="F2" s="560" t="s">
        <v>1721</v>
      </c>
      <c r="G2" s="560"/>
      <c r="H2" s="560"/>
      <c r="I2" s="560"/>
      <c r="J2" s="560"/>
      <c r="K2" s="560"/>
      <c r="L2" s="560"/>
      <c r="M2" s="464" t="s">
        <v>1771</v>
      </c>
      <c r="N2" s="559" t="s">
        <v>1772</v>
      </c>
      <c r="O2" s="559"/>
      <c r="P2" s="325"/>
      <c r="Q2" s="325"/>
    </row>
    <row r="3" spans="1:39" ht="30" hidden="1" customHeight="1" x14ac:dyDescent="0.25">
      <c r="A3" s="556"/>
      <c r="B3" s="556"/>
      <c r="C3" s="556"/>
      <c r="D3" s="556"/>
      <c r="E3" s="556"/>
      <c r="F3" s="561" t="s">
        <v>1770</v>
      </c>
      <c r="G3" s="561"/>
      <c r="H3" s="561"/>
      <c r="I3" s="561"/>
      <c r="J3" s="561"/>
      <c r="K3" s="561"/>
      <c r="L3" s="561"/>
      <c r="M3" s="562" t="s">
        <v>1722</v>
      </c>
      <c r="N3" s="563"/>
      <c r="O3" s="563"/>
      <c r="P3" s="325"/>
      <c r="Q3" s="325"/>
    </row>
    <row r="4" spans="1:39" x14ac:dyDescent="0.25">
      <c r="B4" s="248"/>
      <c r="C4" s="248"/>
      <c r="D4" s="249"/>
      <c r="E4" s="248"/>
      <c r="F4" s="248"/>
      <c r="G4" s="248"/>
      <c r="H4" s="250"/>
      <c r="I4" s="250"/>
      <c r="J4" s="250"/>
      <c r="K4" s="251"/>
      <c r="L4" s="248"/>
      <c r="M4" s="248"/>
      <c r="N4" s="248"/>
      <c r="O4" s="248"/>
      <c r="P4" s="252"/>
      <c r="Q4" s="252"/>
      <c r="R4" s="248"/>
      <c r="S4" s="248"/>
      <c r="T4" s="248"/>
      <c r="U4" s="248"/>
      <c r="V4" s="248"/>
      <c r="W4" s="248"/>
      <c r="X4" s="248"/>
      <c r="Y4" s="248"/>
      <c r="Z4" s="252"/>
      <c r="AA4" s="252"/>
      <c r="AB4" s="248"/>
      <c r="AC4" s="248"/>
      <c r="AD4" s="248"/>
      <c r="AE4" s="248"/>
      <c r="AF4" s="248"/>
      <c r="AG4" s="248"/>
      <c r="AH4" s="248"/>
      <c r="AI4" s="248"/>
      <c r="AJ4" s="248"/>
    </row>
    <row r="5" spans="1:39" ht="15.75" hidden="1" customHeight="1" x14ac:dyDescent="0.25">
      <c r="B5" s="88"/>
      <c r="C5" s="88"/>
      <c r="D5" s="255"/>
      <c r="E5" s="88"/>
      <c r="F5" s="88"/>
      <c r="G5" s="88"/>
      <c r="H5" s="575" t="s">
        <v>1723</v>
      </c>
      <c r="I5" s="576"/>
      <c r="J5" s="576"/>
      <c r="K5" s="576"/>
      <c r="L5" s="576"/>
      <c r="M5" s="576"/>
      <c r="N5" s="576"/>
      <c r="O5" s="576"/>
      <c r="P5" s="576"/>
      <c r="Q5" s="576"/>
      <c r="R5" s="576"/>
    </row>
    <row r="6" spans="1:39" hidden="1" x14ac:dyDescent="0.25">
      <c r="B6" s="248"/>
      <c r="C6" s="248"/>
      <c r="D6" s="249"/>
      <c r="E6" s="248"/>
      <c r="F6" s="248"/>
      <c r="G6" s="248"/>
      <c r="H6" s="250"/>
      <c r="I6" s="250"/>
      <c r="J6" s="250"/>
      <c r="K6" s="251"/>
      <c r="L6" s="248"/>
      <c r="M6" s="248"/>
      <c r="N6" s="248"/>
      <c r="O6" s="248"/>
      <c r="P6" s="252"/>
      <c r="Q6" s="252"/>
      <c r="R6" s="248"/>
      <c r="S6" s="248"/>
      <c r="T6" s="248"/>
      <c r="U6" s="248"/>
      <c r="V6" s="248"/>
      <c r="W6" s="248"/>
      <c r="X6" s="248"/>
      <c r="Y6" s="248"/>
      <c r="Z6" s="252"/>
      <c r="AA6" s="252"/>
      <c r="AB6" s="248"/>
      <c r="AC6" s="248"/>
      <c r="AD6" s="248"/>
      <c r="AE6" s="248"/>
      <c r="AF6" s="248"/>
      <c r="AG6" s="248"/>
      <c r="AH6" s="248"/>
      <c r="AI6" s="248"/>
      <c r="AJ6" s="248"/>
    </row>
    <row r="7" spans="1:39" s="88" customFormat="1" x14ac:dyDescent="0.25">
      <c r="B7" s="258"/>
      <c r="C7" s="258"/>
      <c r="D7" s="259"/>
      <c r="E7" s="258"/>
      <c r="F7" s="258"/>
      <c r="G7" s="258"/>
      <c r="H7" s="258"/>
      <c r="I7" s="258"/>
      <c r="J7" s="258"/>
      <c r="K7" s="260"/>
      <c r="L7" s="261"/>
      <c r="M7" s="261"/>
      <c r="N7" s="261"/>
      <c r="O7" s="261"/>
      <c r="P7" s="258"/>
      <c r="Q7" s="258"/>
      <c r="R7" s="258"/>
      <c r="S7" s="258"/>
      <c r="T7" s="258"/>
      <c r="U7" s="258"/>
      <c r="V7" s="258"/>
      <c r="W7" s="258"/>
      <c r="X7" s="258"/>
      <c r="Y7" s="258"/>
      <c r="Z7" s="258"/>
      <c r="AA7" s="258"/>
      <c r="AB7" s="261"/>
      <c r="AC7" s="258"/>
      <c r="AD7" s="258"/>
      <c r="AE7" s="258"/>
      <c r="AF7" s="258"/>
      <c r="AG7" s="258"/>
      <c r="AH7" s="258"/>
      <c r="AI7" s="258"/>
      <c r="AJ7" s="258"/>
      <c r="AK7" s="89"/>
      <c r="AL7" s="270"/>
      <c r="AM7" s="89"/>
    </row>
    <row r="8" spans="1:39" s="88" customFormat="1" ht="29.25" customHeight="1" x14ac:dyDescent="0.25">
      <c r="B8" s="258"/>
      <c r="C8" s="258"/>
      <c r="D8" s="259"/>
      <c r="E8" s="331"/>
      <c r="F8" s="331"/>
      <c r="G8" s="331"/>
      <c r="H8" s="331"/>
      <c r="I8" s="402" t="s">
        <v>3</v>
      </c>
      <c r="J8" s="262"/>
      <c r="K8" s="327" t="s">
        <v>1338</v>
      </c>
      <c r="L8" s="261"/>
      <c r="M8" s="261"/>
      <c r="N8" s="261"/>
      <c r="O8" s="261"/>
      <c r="P8" s="258"/>
      <c r="Q8" s="258"/>
      <c r="R8" s="258"/>
      <c r="S8" s="258"/>
      <c r="T8" s="258"/>
      <c r="U8" s="258"/>
      <c r="V8" s="258"/>
      <c r="W8" s="258"/>
      <c r="X8" s="258"/>
      <c r="Y8" s="258"/>
      <c r="Z8" s="258"/>
      <c r="AA8" s="258"/>
      <c r="AB8" s="261"/>
      <c r="AC8" s="258"/>
      <c r="AD8" s="258"/>
      <c r="AE8" s="258"/>
      <c r="AF8" s="258"/>
      <c r="AG8" s="258"/>
      <c r="AH8" s="258"/>
      <c r="AI8" s="258"/>
      <c r="AJ8" s="258"/>
      <c r="AK8" s="89"/>
      <c r="AL8" s="270"/>
      <c r="AM8" s="89"/>
    </row>
    <row r="9" spans="1:39" s="88" customFormat="1" ht="12.75" x14ac:dyDescent="0.25">
      <c r="B9" s="258"/>
      <c r="C9" s="258"/>
      <c r="D9" s="259"/>
      <c r="E9" s="331"/>
      <c r="F9" s="331"/>
      <c r="G9" s="331"/>
      <c r="H9" s="331"/>
      <c r="I9" s="402" t="s">
        <v>0</v>
      </c>
      <c r="J9" s="262"/>
      <c r="K9" s="327" t="s">
        <v>309</v>
      </c>
      <c r="L9" s="261"/>
      <c r="M9" s="261"/>
      <c r="N9" s="261"/>
      <c r="O9" s="261"/>
      <c r="P9" s="258"/>
      <c r="Q9" s="258"/>
      <c r="R9" s="258"/>
      <c r="S9" s="258"/>
      <c r="T9" s="258"/>
      <c r="U9" s="258"/>
      <c r="V9" s="258"/>
      <c r="W9" s="258"/>
      <c r="X9" s="258"/>
      <c r="Y9" s="258"/>
      <c r="Z9" s="258"/>
      <c r="AA9" s="258"/>
      <c r="AB9" s="261"/>
      <c r="AC9" s="258"/>
      <c r="AD9" s="258"/>
      <c r="AE9" s="258"/>
      <c r="AF9" s="258"/>
      <c r="AG9" s="258"/>
      <c r="AH9" s="258"/>
      <c r="AI9" s="258"/>
      <c r="AJ9" s="258"/>
      <c r="AK9" s="89"/>
      <c r="AL9" s="270"/>
      <c r="AM9" s="89"/>
    </row>
    <row r="10" spans="1:39" s="88" customFormat="1" ht="12.75" x14ac:dyDescent="0.25">
      <c r="B10" s="258"/>
      <c r="C10" s="258"/>
      <c r="D10" s="259"/>
      <c r="E10" s="331"/>
      <c r="F10" s="331"/>
      <c r="G10" s="331"/>
      <c r="H10" s="331"/>
      <c r="I10" s="402" t="s">
        <v>1</v>
      </c>
      <c r="J10" s="262"/>
      <c r="K10" s="327" t="s">
        <v>1340</v>
      </c>
      <c r="L10" s="261"/>
      <c r="M10" s="261"/>
      <c r="N10" s="261"/>
      <c r="O10" s="261"/>
      <c r="P10" s="258"/>
      <c r="Q10" s="258"/>
      <c r="R10" s="258"/>
      <c r="S10" s="258"/>
      <c r="T10" s="258"/>
      <c r="U10" s="258"/>
      <c r="V10" s="258"/>
      <c r="W10" s="258"/>
      <c r="X10" s="258"/>
      <c r="Y10" s="258"/>
      <c r="Z10" s="258"/>
      <c r="AA10" s="258"/>
      <c r="AB10" s="261"/>
      <c r="AC10" s="258"/>
      <c r="AD10" s="258"/>
      <c r="AE10" s="258"/>
      <c r="AF10" s="258"/>
      <c r="AG10" s="258"/>
      <c r="AH10" s="258"/>
      <c r="AI10" s="258"/>
      <c r="AJ10" s="258"/>
      <c r="AK10" s="89"/>
      <c r="AL10" s="270"/>
      <c r="AM10" s="89"/>
    </row>
    <row r="11" spans="1:39" s="88" customFormat="1" ht="12.75" x14ac:dyDescent="0.25">
      <c r="B11" s="258"/>
      <c r="C11" s="258"/>
      <c r="D11" s="259"/>
      <c r="E11" s="331"/>
      <c r="F11" s="331"/>
      <c r="G11" s="331"/>
      <c r="H11" s="331"/>
      <c r="I11" s="402" t="s">
        <v>1585</v>
      </c>
      <c r="J11" s="258"/>
      <c r="K11" s="327" t="s">
        <v>1340</v>
      </c>
      <c r="L11" s="261"/>
      <c r="M11" s="261"/>
      <c r="N11" s="261"/>
      <c r="O11" s="261"/>
      <c r="P11" s="258"/>
      <c r="Q11" s="258"/>
      <c r="R11" s="258"/>
      <c r="S11" s="258"/>
      <c r="T11" s="258"/>
      <c r="U11" s="258"/>
      <c r="V11" s="258"/>
      <c r="W11" s="258"/>
      <c r="X11" s="258"/>
      <c r="Y11" s="258"/>
      <c r="Z11" s="258"/>
      <c r="AA11" s="258"/>
      <c r="AB11" s="261"/>
      <c r="AC11" s="258"/>
      <c r="AD11" s="258"/>
      <c r="AE11" s="258"/>
      <c r="AF11" s="258"/>
      <c r="AG11" s="258"/>
      <c r="AH11" s="258"/>
      <c r="AI11" s="258"/>
      <c r="AJ11" s="258"/>
      <c r="AK11" s="89"/>
      <c r="AL11" s="270"/>
      <c r="AM11" s="89"/>
    </row>
    <row r="12" spans="1:39" s="88" customFormat="1" x14ac:dyDescent="0.25">
      <c r="B12" s="258"/>
      <c r="C12" s="258"/>
      <c r="D12" s="259"/>
      <c r="E12" s="331"/>
      <c r="F12" s="332"/>
      <c r="G12" s="332"/>
      <c r="H12" s="331"/>
      <c r="I12" s="331"/>
      <c r="J12" s="258"/>
      <c r="K12" s="260"/>
      <c r="L12" s="261"/>
      <c r="M12" s="261"/>
      <c r="N12" s="261"/>
      <c r="O12" s="261"/>
      <c r="P12" s="258"/>
      <c r="Q12" s="258"/>
      <c r="R12" s="258"/>
      <c r="S12" s="258"/>
      <c r="T12" s="258"/>
      <c r="U12" s="258"/>
      <c r="V12" s="258"/>
      <c r="W12" s="258"/>
      <c r="X12" s="258"/>
      <c r="Y12" s="258"/>
      <c r="Z12" s="258"/>
      <c r="AA12" s="258"/>
      <c r="AB12" s="261"/>
      <c r="AC12" s="258"/>
      <c r="AD12" s="258"/>
      <c r="AE12" s="258"/>
      <c r="AF12" s="258"/>
      <c r="AG12" s="258"/>
      <c r="AH12" s="258"/>
      <c r="AI12" s="258"/>
      <c r="AJ12" s="258"/>
      <c r="AK12" s="89"/>
      <c r="AL12" s="270"/>
      <c r="AM12" s="89"/>
    </row>
    <row r="13" spans="1:39" s="88" customFormat="1" x14ac:dyDescent="0.25">
      <c r="B13" s="258"/>
      <c r="C13" s="258"/>
      <c r="D13" s="258"/>
      <c r="E13" s="331"/>
      <c r="F13" s="331"/>
      <c r="G13" s="332"/>
      <c r="H13" s="332"/>
      <c r="I13" s="332"/>
      <c r="J13" s="263"/>
      <c r="K13" s="264"/>
      <c r="L13" s="258"/>
      <c r="M13" s="258"/>
      <c r="N13" s="265"/>
      <c r="O13" s="258"/>
      <c r="P13" s="258"/>
      <c r="Q13" s="258"/>
      <c r="R13" s="258"/>
      <c r="S13" s="258"/>
      <c r="T13" s="258"/>
      <c r="U13" s="258"/>
      <c r="V13" s="258"/>
      <c r="W13" s="258"/>
      <c r="X13" s="258"/>
      <c r="Y13" s="258"/>
      <c r="Z13" s="258"/>
      <c r="AA13" s="258"/>
      <c r="AB13" s="258"/>
      <c r="AC13" s="258"/>
      <c r="AD13" s="258"/>
      <c r="AE13" s="258"/>
      <c r="AF13" s="258"/>
      <c r="AG13" s="258"/>
      <c r="AH13" s="258"/>
      <c r="AI13" s="258"/>
      <c r="AJ13" s="258"/>
      <c r="AK13" s="89"/>
      <c r="AL13" s="270"/>
      <c r="AM13" s="89"/>
    </row>
    <row r="14" spans="1:39" s="88" customFormat="1" ht="12" customHeight="1" x14ac:dyDescent="0.25">
      <c r="B14" s="258"/>
      <c r="C14" s="258"/>
      <c r="D14" s="258"/>
      <c r="E14" s="331"/>
      <c r="F14" s="331"/>
      <c r="G14" s="332"/>
      <c r="H14" s="577" t="s">
        <v>1268</v>
      </c>
      <c r="I14" s="578"/>
      <c r="J14" s="263"/>
      <c r="K14" s="581" t="s">
        <v>1815</v>
      </c>
      <c r="L14" s="258"/>
      <c r="M14" s="258"/>
      <c r="N14" s="258"/>
      <c r="O14" s="258"/>
      <c r="P14" s="258"/>
      <c r="Q14" s="258"/>
      <c r="R14" s="258"/>
      <c r="S14" s="258"/>
      <c r="T14" s="258"/>
      <c r="U14" s="258"/>
      <c r="V14" s="258"/>
      <c r="W14" s="258"/>
      <c r="X14" s="258"/>
      <c r="Y14" s="258"/>
      <c r="Z14" s="258"/>
      <c r="AA14" s="258"/>
      <c r="AB14" s="258"/>
      <c r="AC14" s="258"/>
      <c r="AD14" s="258"/>
      <c r="AE14" s="258"/>
      <c r="AF14" s="258"/>
      <c r="AG14" s="258"/>
      <c r="AH14" s="258"/>
      <c r="AI14" s="258"/>
      <c r="AJ14" s="258"/>
      <c r="AK14" s="89"/>
      <c r="AL14" s="270"/>
      <c r="AM14" s="89"/>
    </row>
    <row r="15" spans="1:39" s="88" customFormat="1" ht="12.75" customHeight="1" x14ac:dyDescent="0.25">
      <c r="B15" s="258"/>
      <c r="C15" s="258"/>
      <c r="D15" s="258"/>
      <c r="E15" s="331"/>
      <c r="F15" s="331"/>
      <c r="G15" s="332"/>
      <c r="H15" s="579"/>
      <c r="I15" s="580"/>
      <c r="J15" s="263"/>
      <c r="K15" s="582"/>
      <c r="L15" s="258"/>
      <c r="M15" s="258"/>
      <c r="N15" s="258"/>
      <c r="O15" s="258"/>
      <c r="P15" s="258"/>
      <c r="Q15" s="258"/>
      <c r="R15" s="258"/>
      <c r="S15" s="258"/>
      <c r="T15" s="258"/>
      <c r="U15" s="258"/>
      <c r="V15" s="258"/>
      <c r="W15" s="258"/>
      <c r="X15" s="258"/>
      <c r="Y15" s="258"/>
      <c r="Z15" s="258"/>
      <c r="AA15" s="258"/>
      <c r="AB15" s="258"/>
      <c r="AC15" s="258"/>
      <c r="AD15" s="258"/>
      <c r="AE15" s="258"/>
      <c r="AF15" s="258"/>
      <c r="AG15" s="258"/>
      <c r="AH15" s="258"/>
      <c r="AI15" s="258"/>
      <c r="AJ15" s="258"/>
      <c r="AK15" s="89"/>
      <c r="AL15" s="270"/>
      <c r="AM15" s="89"/>
    </row>
    <row r="16" spans="1:39" s="88" customFormat="1" x14ac:dyDescent="0.25">
      <c r="B16" s="258"/>
      <c r="C16" s="258"/>
      <c r="D16" s="258"/>
      <c r="E16" s="331"/>
      <c r="F16" s="331"/>
      <c r="G16" s="332"/>
      <c r="H16" s="332"/>
      <c r="I16" s="333"/>
      <c r="J16" s="263"/>
      <c r="K16" s="260"/>
      <c r="L16" s="260"/>
      <c r="M16" s="258"/>
      <c r="N16" s="258"/>
      <c r="O16" s="258"/>
      <c r="P16" s="258"/>
      <c r="Q16" s="258"/>
      <c r="R16" s="258"/>
      <c r="S16" s="258"/>
      <c r="T16" s="258"/>
      <c r="U16" s="258"/>
      <c r="V16" s="258"/>
      <c r="W16" s="258"/>
      <c r="X16" s="258"/>
      <c r="Y16" s="258"/>
      <c r="Z16" s="258"/>
      <c r="AA16" s="258"/>
      <c r="AB16" s="258"/>
      <c r="AC16" s="258"/>
      <c r="AD16" s="258"/>
      <c r="AE16" s="258"/>
      <c r="AF16" s="258"/>
      <c r="AG16" s="258"/>
      <c r="AH16" s="258"/>
      <c r="AI16" s="258"/>
      <c r="AJ16" s="258"/>
      <c r="AK16" s="89"/>
      <c r="AL16" s="270"/>
      <c r="AM16" s="89"/>
    </row>
    <row r="17" spans="1:40" s="88" customFormat="1" ht="122.25" customHeight="1" x14ac:dyDescent="0.25">
      <c r="B17" s="258"/>
      <c r="C17" s="258"/>
      <c r="D17" s="259"/>
      <c r="E17" s="331"/>
      <c r="F17" s="602" t="s">
        <v>1647</v>
      </c>
      <c r="G17" s="335"/>
      <c r="H17" s="590" t="s">
        <v>1287</v>
      </c>
      <c r="I17" s="591"/>
      <c r="J17" s="387"/>
      <c r="K17" s="597" t="s">
        <v>1832</v>
      </c>
      <c r="L17" s="598"/>
      <c r="M17" s="598"/>
      <c r="N17" s="598"/>
      <c r="O17" s="598"/>
      <c r="P17" s="598"/>
      <c r="Q17" s="598"/>
      <c r="R17" s="598"/>
      <c r="S17" s="598"/>
      <c r="T17" s="598"/>
      <c r="U17" s="598"/>
      <c r="V17" s="598"/>
      <c r="W17" s="598"/>
      <c r="X17" s="598"/>
      <c r="Y17" s="598"/>
      <c r="Z17" s="598"/>
      <c r="AA17" s="598"/>
      <c r="AB17" s="598"/>
      <c r="AC17" s="598"/>
      <c r="AD17" s="598"/>
      <c r="AE17" s="598"/>
      <c r="AF17" s="598"/>
      <c r="AG17" s="598"/>
      <c r="AH17" s="598"/>
      <c r="AI17" s="598"/>
      <c r="AJ17" s="599"/>
      <c r="AK17" s="89"/>
      <c r="AL17" s="270"/>
      <c r="AM17" s="89"/>
    </row>
    <row r="18" spans="1:40" s="88" customFormat="1" ht="75" hidden="1" customHeight="1" x14ac:dyDescent="0.25">
      <c r="B18" s="258"/>
      <c r="C18" s="258"/>
      <c r="D18" s="259"/>
      <c r="E18" s="331"/>
      <c r="F18" s="603"/>
      <c r="G18" s="332"/>
      <c r="H18" s="592"/>
      <c r="I18" s="593"/>
      <c r="J18" s="388"/>
      <c r="K18" s="597"/>
      <c r="L18" s="598"/>
      <c r="M18" s="598"/>
      <c r="N18" s="598"/>
      <c r="O18" s="598"/>
      <c r="P18" s="598"/>
      <c r="Q18" s="598"/>
      <c r="R18" s="598"/>
      <c r="S18" s="598"/>
      <c r="T18" s="598"/>
      <c r="U18" s="598"/>
      <c r="V18" s="598"/>
      <c r="W18" s="598"/>
      <c r="X18" s="598"/>
      <c r="Y18" s="598"/>
      <c r="Z18" s="598"/>
      <c r="AA18" s="598"/>
      <c r="AB18" s="598"/>
      <c r="AC18" s="598"/>
      <c r="AD18" s="598"/>
      <c r="AE18" s="598"/>
      <c r="AF18" s="598"/>
      <c r="AG18" s="598"/>
      <c r="AH18" s="598"/>
      <c r="AI18" s="598"/>
      <c r="AJ18" s="599"/>
      <c r="AK18" s="89"/>
      <c r="AL18" s="270"/>
      <c r="AM18" s="89"/>
    </row>
    <row r="19" spans="1:40" s="88" customFormat="1" ht="19.5" customHeight="1" x14ac:dyDescent="0.25">
      <c r="B19" s="258"/>
      <c r="C19" s="258"/>
      <c r="D19" s="259"/>
      <c r="E19" s="331"/>
      <c r="F19" s="603"/>
      <c r="G19" s="332"/>
      <c r="H19" s="332"/>
      <c r="I19" s="337"/>
      <c r="J19" s="264"/>
      <c r="K19" s="600"/>
      <c r="L19" s="600"/>
      <c r="M19" s="600"/>
      <c r="N19" s="600"/>
      <c r="O19" s="600"/>
      <c r="P19" s="600"/>
      <c r="Q19" s="600"/>
      <c r="R19" s="600"/>
      <c r="S19" s="600"/>
      <c r="T19" s="600"/>
      <c r="U19" s="600"/>
      <c r="V19" s="600"/>
      <c r="W19" s="600"/>
      <c r="X19" s="600"/>
      <c r="Y19" s="600"/>
      <c r="Z19" s="600"/>
      <c r="AA19" s="600"/>
      <c r="AB19" s="600"/>
      <c r="AC19" s="600"/>
      <c r="AD19" s="600"/>
      <c r="AE19" s="600"/>
      <c r="AF19" s="600"/>
      <c r="AG19" s="600"/>
      <c r="AH19" s="600"/>
      <c r="AI19" s="600"/>
      <c r="AJ19" s="601"/>
      <c r="AK19" s="89"/>
      <c r="AL19" s="270"/>
      <c r="AM19" s="89"/>
    </row>
    <row r="20" spans="1:40" s="88" customFormat="1" ht="108.75" customHeight="1" x14ac:dyDescent="0.25">
      <c r="B20" s="258"/>
      <c r="C20" s="258"/>
      <c r="D20" s="259"/>
      <c r="E20" s="331"/>
      <c r="F20" s="603"/>
      <c r="G20" s="332"/>
      <c r="H20" s="590" t="s">
        <v>1286</v>
      </c>
      <c r="I20" s="591"/>
      <c r="J20" s="387"/>
      <c r="K20" s="597" t="s">
        <v>1833</v>
      </c>
      <c r="L20" s="598"/>
      <c r="M20" s="598"/>
      <c r="N20" s="598"/>
      <c r="O20" s="598"/>
      <c r="P20" s="598"/>
      <c r="Q20" s="598"/>
      <c r="R20" s="598"/>
      <c r="S20" s="598"/>
      <c r="T20" s="598"/>
      <c r="U20" s="598"/>
      <c r="V20" s="598"/>
      <c r="W20" s="598"/>
      <c r="X20" s="598"/>
      <c r="Y20" s="598"/>
      <c r="Z20" s="598"/>
      <c r="AA20" s="598"/>
      <c r="AB20" s="598"/>
      <c r="AC20" s="598"/>
      <c r="AD20" s="598"/>
      <c r="AE20" s="598"/>
      <c r="AF20" s="598"/>
      <c r="AG20" s="598"/>
      <c r="AH20" s="598"/>
      <c r="AI20" s="598"/>
      <c r="AJ20" s="599"/>
      <c r="AK20" s="89"/>
      <c r="AL20" s="270"/>
      <c r="AM20" s="89"/>
    </row>
    <row r="21" spans="1:40" s="88" customFormat="1" ht="80.25" hidden="1" customHeight="1" x14ac:dyDescent="0.25">
      <c r="B21" s="258"/>
      <c r="C21" s="258"/>
      <c r="D21" s="259"/>
      <c r="E21" s="331"/>
      <c r="F21" s="603"/>
      <c r="G21" s="332"/>
      <c r="H21" s="592"/>
      <c r="I21" s="593"/>
      <c r="J21" s="388"/>
      <c r="K21" s="597" t="s">
        <v>1727</v>
      </c>
      <c r="L21" s="598"/>
      <c r="M21" s="598"/>
      <c r="N21" s="598"/>
      <c r="O21" s="598"/>
      <c r="P21" s="598"/>
      <c r="Q21" s="598"/>
      <c r="R21" s="598"/>
      <c r="S21" s="598"/>
      <c r="T21" s="598"/>
      <c r="U21" s="598"/>
      <c r="V21" s="598"/>
      <c r="W21" s="598"/>
      <c r="X21" s="598"/>
      <c r="Y21" s="598"/>
      <c r="Z21" s="598"/>
      <c r="AA21" s="598"/>
      <c r="AB21" s="598"/>
      <c r="AC21" s="598"/>
      <c r="AD21" s="598"/>
      <c r="AE21" s="598"/>
      <c r="AF21" s="598"/>
      <c r="AG21" s="598"/>
      <c r="AH21" s="598"/>
      <c r="AI21" s="598"/>
      <c r="AJ21" s="599"/>
      <c r="AK21" s="89"/>
      <c r="AL21" s="270"/>
      <c r="AM21" s="89"/>
    </row>
    <row r="22" spans="1:40" s="88" customFormat="1" x14ac:dyDescent="0.25">
      <c r="B22" s="258"/>
      <c r="C22" s="258"/>
      <c r="D22" s="259"/>
      <c r="E22" s="331"/>
      <c r="F22" s="603"/>
      <c r="G22" s="332"/>
      <c r="H22" s="332"/>
      <c r="I22" s="337"/>
      <c r="J22" s="264"/>
      <c r="K22" s="600"/>
      <c r="L22" s="600"/>
      <c r="M22" s="600"/>
      <c r="N22" s="600"/>
      <c r="O22" s="600"/>
      <c r="P22" s="600"/>
      <c r="Q22" s="600"/>
      <c r="R22" s="600"/>
      <c r="S22" s="600"/>
      <c r="T22" s="600"/>
      <c r="U22" s="600"/>
      <c r="V22" s="600"/>
      <c r="W22" s="600"/>
      <c r="X22" s="600"/>
      <c r="Y22" s="600"/>
      <c r="Z22" s="600"/>
      <c r="AA22" s="600"/>
      <c r="AB22" s="600"/>
      <c r="AC22" s="600"/>
      <c r="AD22" s="600"/>
      <c r="AE22" s="600"/>
      <c r="AF22" s="600"/>
      <c r="AG22" s="600"/>
      <c r="AH22" s="600"/>
      <c r="AI22" s="600"/>
      <c r="AJ22" s="601"/>
      <c r="AK22" s="89"/>
      <c r="AL22" s="270"/>
      <c r="AM22" s="89"/>
    </row>
    <row r="23" spans="1:40" s="88" customFormat="1" ht="128.25" customHeight="1" x14ac:dyDescent="0.25">
      <c r="B23" s="258"/>
      <c r="C23" s="258"/>
      <c r="D23" s="259"/>
      <c r="E23" s="331"/>
      <c r="F23" s="603"/>
      <c r="G23" s="332"/>
      <c r="H23" s="590" t="s">
        <v>1646</v>
      </c>
      <c r="I23" s="591"/>
      <c r="J23" s="387"/>
      <c r="K23" s="608" t="s">
        <v>1834</v>
      </c>
      <c r="L23" s="609"/>
      <c r="M23" s="609"/>
      <c r="N23" s="609"/>
      <c r="O23" s="609"/>
      <c r="P23" s="609"/>
      <c r="Q23" s="609"/>
      <c r="R23" s="609"/>
      <c r="S23" s="609"/>
      <c r="T23" s="609"/>
      <c r="U23" s="609"/>
      <c r="V23" s="609"/>
      <c r="W23" s="609"/>
      <c r="X23" s="609"/>
      <c r="Y23" s="609"/>
      <c r="Z23" s="609"/>
      <c r="AA23" s="609"/>
      <c r="AB23" s="609"/>
      <c r="AC23" s="609"/>
      <c r="AD23" s="609"/>
      <c r="AE23" s="609"/>
      <c r="AF23" s="609"/>
      <c r="AG23" s="609"/>
      <c r="AH23" s="609"/>
      <c r="AI23" s="609"/>
      <c r="AJ23" s="610"/>
      <c r="AK23" s="89"/>
      <c r="AL23" s="270"/>
      <c r="AM23" s="89"/>
    </row>
    <row r="24" spans="1:40" s="88" customFormat="1" x14ac:dyDescent="0.25">
      <c r="A24" s="88">
        <v>1</v>
      </c>
      <c r="B24" s="258"/>
      <c r="C24" s="258"/>
      <c r="D24" s="259"/>
      <c r="E24" s="331"/>
      <c r="F24" s="604"/>
      <c r="G24" s="336"/>
      <c r="H24" s="592"/>
      <c r="I24" s="593"/>
      <c r="J24" s="388"/>
      <c r="K24" s="611"/>
      <c r="L24" s="612"/>
      <c r="M24" s="612"/>
      <c r="N24" s="612"/>
      <c r="O24" s="612"/>
      <c r="P24" s="612"/>
      <c r="Q24" s="612"/>
      <c r="R24" s="612"/>
      <c r="S24" s="612"/>
      <c r="T24" s="612"/>
      <c r="U24" s="612"/>
      <c r="V24" s="612"/>
      <c r="W24" s="612"/>
      <c r="X24" s="612"/>
      <c r="Y24" s="612"/>
      <c r="Z24" s="612"/>
      <c r="AA24" s="612"/>
      <c r="AB24" s="612"/>
      <c r="AC24" s="612"/>
      <c r="AD24" s="612"/>
      <c r="AE24" s="612"/>
      <c r="AF24" s="612"/>
      <c r="AG24" s="612"/>
      <c r="AH24" s="612"/>
      <c r="AI24" s="612"/>
      <c r="AJ24" s="613"/>
      <c r="AK24" s="89"/>
      <c r="AL24" s="270"/>
      <c r="AM24" s="89"/>
    </row>
    <row r="25" spans="1:40" s="88" customFormat="1" x14ac:dyDescent="0.25">
      <c r="B25" s="258"/>
      <c r="C25" s="258"/>
      <c r="D25" s="258"/>
      <c r="E25" s="258"/>
      <c r="F25" s="260"/>
      <c r="G25" s="260"/>
      <c r="H25" s="260"/>
      <c r="I25" s="260"/>
      <c r="J25" s="263"/>
      <c r="K25" s="260"/>
      <c r="L25" s="260"/>
      <c r="M25" s="260"/>
      <c r="N25" s="260"/>
      <c r="O25" s="260"/>
      <c r="P25" s="260"/>
      <c r="Q25" s="260"/>
      <c r="R25" s="260"/>
      <c r="S25" s="258"/>
      <c r="T25" s="258"/>
      <c r="U25" s="258"/>
      <c r="V25" s="258"/>
      <c r="W25" s="258"/>
      <c r="X25" s="258"/>
      <c r="Y25" s="258"/>
      <c r="Z25" s="258"/>
      <c r="AA25" s="258"/>
      <c r="AB25" s="258"/>
      <c r="AC25" s="258"/>
      <c r="AD25" s="258"/>
      <c r="AE25" s="258"/>
      <c r="AF25" s="258"/>
      <c r="AG25" s="258"/>
      <c r="AH25" s="258"/>
      <c r="AI25" s="258"/>
      <c r="AJ25" s="258"/>
      <c r="AK25" s="89"/>
      <c r="AL25" s="270"/>
      <c r="AM25" s="89"/>
    </row>
    <row r="26" spans="1:40" s="88" customFormat="1" ht="15" x14ac:dyDescent="0.25">
      <c r="B26" s="258"/>
      <c r="C26" s="258"/>
      <c r="D26" s="259"/>
      <c r="E26" s="266"/>
      <c r="F26" s="339"/>
      <c r="G26" s="339"/>
      <c r="H26" s="594" t="s">
        <v>1648</v>
      </c>
      <c r="I26" s="595"/>
      <c r="J26" s="595"/>
      <c r="K26" s="595"/>
      <c r="L26" s="595"/>
      <c r="M26" s="595"/>
      <c r="N26" s="595"/>
      <c r="O26" s="595"/>
      <c r="P26" s="595"/>
      <c r="Q26" s="595"/>
      <c r="R26" s="595"/>
      <c r="S26" s="595"/>
      <c r="T26" s="595"/>
      <c r="U26" s="595"/>
      <c r="V26" s="595"/>
      <c r="W26" s="595"/>
      <c r="X26" s="595"/>
      <c r="Y26" s="595"/>
      <c r="Z26" s="595"/>
      <c r="AA26" s="595"/>
      <c r="AB26" s="595"/>
      <c r="AC26" s="595"/>
      <c r="AD26" s="595"/>
      <c r="AE26" s="595"/>
      <c r="AF26" s="595"/>
      <c r="AG26" s="595"/>
      <c r="AH26" s="595"/>
      <c r="AI26" s="595"/>
      <c r="AJ26" s="596"/>
      <c r="AK26" s="403"/>
      <c r="AL26" s="398"/>
      <c r="AM26" s="403"/>
      <c r="AN26" s="404"/>
    </row>
    <row r="27" spans="1:40" s="88" customFormat="1" ht="15" customHeight="1" x14ac:dyDescent="0.25">
      <c r="B27" s="258"/>
      <c r="C27" s="258"/>
      <c r="D27" s="259"/>
      <c r="E27" s="266"/>
      <c r="F27" s="605" t="s">
        <v>1271</v>
      </c>
      <c r="G27" s="86"/>
      <c r="H27" s="585" t="s">
        <v>3</v>
      </c>
      <c r="I27" s="586"/>
      <c r="J27" s="86"/>
      <c r="K27" s="583" t="s">
        <v>312</v>
      </c>
      <c r="L27" s="86"/>
      <c r="M27" s="589" t="s">
        <v>1273</v>
      </c>
      <c r="N27" s="339"/>
      <c r="O27" s="571" t="s">
        <v>1274</v>
      </c>
      <c r="P27" s="339"/>
      <c r="Q27" s="565" t="s">
        <v>1275</v>
      </c>
      <c r="R27" s="565"/>
      <c r="S27" s="565"/>
      <c r="T27" s="565"/>
      <c r="U27" s="339"/>
      <c r="V27" s="565" t="s">
        <v>1687</v>
      </c>
      <c r="W27" s="339"/>
      <c r="X27" s="570" t="s">
        <v>1565</v>
      </c>
      <c r="Y27" s="570" t="s">
        <v>1567</v>
      </c>
      <c r="Z27" s="339"/>
      <c r="AA27" s="339"/>
      <c r="AB27" s="569" t="s">
        <v>1304</v>
      </c>
      <c r="AC27" s="332"/>
      <c r="AD27" s="570" t="s">
        <v>315</v>
      </c>
      <c r="AE27" s="340"/>
      <c r="AF27" s="584" t="s">
        <v>1609</v>
      </c>
      <c r="AG27" s="607"/>
      <c r="AH27" s="607"/>
      <c r="AI27" s="607"/>
      <c r="AJ27" s="607"/>
      <c r="AK27" s="403"/>
      <c r="AL27" s="566" t="s">
        <v>1274</v>
      </c>
      <c r="AM27" s="570" t="s">
        <v>1728</v>
      </c>
      <c r="AN27" s="570" t="s">
        <v>1729</v>
      </c>
    </row>
    <row r="28" spans="1:40" s="88" customFormat="1" ht="19.5" customHeight="1" x14ac:dyDescent="0.25">
      <c r="B28" s="258"/>
      <c r="C28" s="258"/>
      <c r="D28" s="259"/>
      <c r="E28" s="266"/>
      <c r="F28" s="606"/>
      <c r="G28" s="86"/>
      <c r="H28" s="587"/>
      <c r="I28" s="588"/>
      <c r="J28" s="86"/>
      <c r="K28" s="584"/>
      <c r="L28" s="86"/>
      <c r="M28" s="589"/>
      <c r="N28" s="341"/>
      <c r="O28" s="565"/>
      <c r="P28" s="342"/>
      <c r="Q28" s="565"/>
      <c r="R28" s="565"/>
      <c r="S28" s="565"/>
      <c r="T28" s="565"/>
      <c r="U28" s="342"/>
      <c r="V28" s="565"/>
      <c r="W28" s="342"/>
      <c r="X28" s="570"/>
      <c r="Y28" s="570"/>
      <c r="Z28" s="342"/>
      <c r="AA28" s="342"/>
      <c r="AB28" s="569"/>
      <c r="AC28" s="342"/>
      <c r="AD28" s="570"/>
      <c r="AE28" s="340"/>
      <c r="AF28" s="343" t="s">
        <v>1607</v>
      </c>
      <c r="AG28" s="344"/>
      <c r="AH28" s="343" t="s">
        <v>382</v>
      </c>
      <c r="AI28" s="344"/>
      <c r="AJ28" s="345" t="s">
        <v>1608</v>
      </c>
      <c r="AK28" s="344"/>
      <c r="AL28" s="566"/>
      <c r="AM28" s="565"/>
      <c r="AN28" s="570"/>
    </row>
    <row r="29" spans="1:40" s="88" customFormat="1" ht="266.25" customHeight="1" x14ac:dyDescent="0.25">
      <c r="B29" s="258"/>
      <c r="C29" s="258"/>
      <c r="D29" s="259"/>
      <c r="E29" s="266"/>
      <c r="F29" s="389" t="s">
        <v>1566</v>
      </c>
      <c r="G29" s="100"/>
      <c r="H29" s="567" t="s">
        <v>1338</v>
      </c>
      <c r="I29" s="568"/>
      <c r="J29" s="100"/>
      <c r="K29" s="397" t="str">
        <f>IF(H29="","",VLOOKUP(H29,DATOS!$A$2:$B$16,2,0))</f>
        <v>Acercar el ICBF a la ciudadanía, facilitando el acceso a la información y a los servicios, promoviendo el control social y la participación ciudadana y, administrar y custodiar los archivos institucionales.</v>
      </c>
      <c r="L29" s="100"/>
      <c r="M29" s="242" t="s">
        <v>1776</v>
      </c>
      <c r="N29" s="100"/>
      <c r="O29" s="242" t="s">
        <v>1777</v>
      </c>
      <c r="P29" s="101"/>
      <c r="Q29" s="572" t="s">
        <v>1778</v>
      </c>
      <c r="R29" s="573"/>
      <c r="S29" s="573"/>
      <c r="T29" s="574"/>
      <c r="U29" s="247"/>
      <c r="V29" s="247" t="s">
        <v>1686</v>
      </c>
      <c r="W29" s="102"/>
      <c r="X29" s="185" t="s">
        <v>1779</v>
      </c>
      <c r="Y29" s="102" t="s">
        <v>1780</v>
      </c>
      <c r="Z29" s="102"/>
      <c r="AA29" s="346">
        <v>1</v>
      </c>
      <c r="AB29" s="348" t="str">
        <f>IF(O29="","",IF(F29=DATOS!$BL$4,CONCATENATE(VLOOKUP(H29,DATOS!$A$2:$C$16,3,0),AA29,"+"),IF(F29=DATOS!$BL$3,CONCATENATE(VLOOKUP(H29,DATOS!$A$2:$C$16,3,0),AA29,"-AMB"),(CONCATENATE(VLOOKUP(H29,DATOS!$A$2:$C$16,3,0),AA29)))))</f>
        <v>RC1+</v>
      </c>
      <c r="AC29" s="267"/>
      <c r="AD29" s="225" t="s">
        <v>1781</v>
      </c>
      <c r="AE29" s="100"/>
      <c r="AF29" s="103" t="s">
        <v>1782</v>
      </c>
      <c r="AG29" s="268"/>
      <c r="AH29" s="103"/>
      <c r="AI29" s="268"/>
      <c r="AJ29" s="103"/>
      <c r="AK29" s="269"/>
      <c r="AL29" s="398" t="str">
        <f t="shared" ref="AL29:AL40" si="0">IF(ISBLANK(O29),"",O29)</f>
        <v>Uso indebido de la información reservada y clasificada.</v>
      </c>
      <c r="AM29" s="491" t="s">
        <v>1821</v>
      </c>
      <c r="AN29" s="368"/>
    </row>
    <row r="30" spans="1:40" s="88" customFormat="1" ht="214.5" hidden="1" customHeight="1" x14ac:dyDescent="0.25">
      <c r="B30" s="258"/>
      <c r="C30" s="258"/>
      <c r="D30" s="259"/>
      <c r="E30" s="266"/>
      <c r="F30" s="505" t="s">
        <v>1272</v>
      </c>
      <c r="G30" s="506"/>
      <c r="H30" s="614" t="s">
        <v>1338</v>
      </c>
      <c r="I30" s="615"/>
      <c r="J30" s="506"/>
      <c r="K30" s="507" t="str">
        <f>IF(H30="","",VLOOKUP(H30,DATOS!$A$2:$B$16,2,0))</f>
        <v>Acercar el ICBF a la ciudadanía, facilitando el acceso a la información y a los servicios, promoviendo el control social y la participación ciudadana y, administrar y custodiar los archivos institucionales.</v>
      </c>
      <c r="L30" s="506"/>
      <c r="M30" s="508" t="s">
        <v>1783</v>
      </c>
      <c r="N30" s="508"/>
      <c r="O30" s="490" t="s">
        <v>1784</v>
      </c>
      <c r="P30" s="509"/>
      <c r="Q30" s="616" t="s">
        <v>1785</v>
      </c>
      <c r="R30" s="617"/>
      <c r="S30" s="617"/>
      <c r="T30" s="618"/>
      <c r="U30" s="510"/>
      <c r="V30" s="510" t="s">
        <v>1682</v>
      </c>
      <c r="W30" s="511"/>
      <c r="X30" s="512" t="s">
        <v>1795</v>
      </c>
      <c r="Y30" s="511" t="s">
        <v>1796</v>
      </c>
      <c r="Z30" s="511"/>
      <c r="AA30" s="513">
        <v>2</v>
      </c>
      <c r="AB30" s="514" t="str">
        <f>IF(O30="","",IF(F30=DATOS!$BL$4,CONCATENATE(VLOOKUP(H30,DATOS!$A$2:$C$16,3,0),AA30,"+"),IF(F30=DATOS!$BL$3,CONCATENATE(VLOOKUP(H30,DATOS!$A$2:$C$16,3,0),AA30,"-AMB"),(CONCATENATE(VLOOKUP(H30,DATOS!$A$2:$C$16,3,0),AA30)))))</f>
        <v>RC2</v>
      </c>
      <c r="AC30" s="515"/>
      <c r="AD30" s="516" t="s">
        <v>1798</v>
      </c>
      <c r="AE30" s="506"/>
      <c r="AF30" s="517" t="s">
        <v>1782</v>
      </c>
      <c r="AG30" s="518"/>
      <c r="AH30" s="517" t="s">
        <v>1782</v>
      </c>
      <c r="AI30" s="518"/>
      <c r="AJ30" s="517" t="s">
        <v>1782</v>
      </c>
      <c r="AK30" s="519"/>
      <c r="AL30" s="520" t="str">
        <f t="shared" si="0"/>
        <v>Falta de apropiación del modelo de atención presencial</v>
      </c>
      <c r="AM30" s="521"/>
      <c r="AN30" s="521"/>
    </row>
    <row r="31" spans="1:40" s="88" customFormat="1" ht="214.5" hidden="1" customHeight="1" x14ac:dyDescent="0.25">
      <c r="B31" s="258"/>
      <c r="C31" s="258"/>
      <c r="D31" s="259"/>
      <c r="E31" s="266"/>
      <c r="F31" s="505"/>
      <c r="G31" s="506"/>
      <c r="H31" s="614" t="s">
        <v>1338</v>
      </c>
      <c r="I31" s="615"/>
      <c r="J31" s="506"/>
      <c r="K31" s="507" t="str">
        <f>IF(H31="","",VLOOKUP(H31,DATOS!$A$2:$B$16,2,0))</f>
        <v>Acercar el ICBF a la ciudadanía, facilitando el acceso a la información y a los servicios, promoviendo el control social y la participación ciudadana y, administrar y custodiar los archivos institucionales.</v>
      </c>
      <c r="L31" s="506"/>
      <c r="M31" s="508" t="s">
        <v>1786</v>
      </c>
      <c r="N31" s="508"/>
      <c r="O31" s="490" t="s">
        <v>1787</v>
      </c>
      <c r="P31" s="509"/>
      <c r="Q31" s="616" t="s">
        <v>1788</v>
      </c>
      <c r="R31" s="617"/>
      <c r="S31" s="617"/>
      <c r="T31" s="618"/>
      <c r="U31" s="510"/>
      <c r="V31" s="510" t="s">
        <v>1684</v>
      </c>
      <c r="W31" s="511"/>
      <c r="X31" s="512" t="s">
        <v>1795</v>
      </c>
      <c r="Y31" s="511" t="s">
        <v>1796</v>
      </c>
      <c r="Z31" s="511"/>
      <c r="AA31" s="513">
        <v>3</v>
      </c>
      <c r="AB31" s="514" t="str">
        <f>IF(O31="","",IF(F31=DATOS!$BL$4,CONCATENATE(VLOOKUP(H31,DATOS!$A$2:$C$16,3,0),AA31,"+"),IF(F31=DATOS!$BL$3,CONCATENATE(VLOOKUP(H31,DATOS!$A$2:$C$16,3,0),AA31,"-AMB"),(CONCATENATE(VLOOKUP(H31,DATOS!$A$2:$C$16,3,0),AA31)))))</f>
        <v>RC3</v>
      </c>
      <c r="AC31" s="515"/>
      <c r="AD31" s="516" t="s">
        <v>1799</v>
      </c>
      <c r="AE31" s="506"/>
      <c r="AF31" s="517" t="s">
        <v>1782</v>
      </c>
      <c r="AG31" s="518"/>
      <c r="AH31" s="517" t="s">
        <v>1782</v>
      </c>
      <c r="AI31" s="518"/>
      <c r="AJ31" s="517" t="s">
        <v>1782</v>
      </c>
      <c r="AK31" s="269"/>
      <c r="AL31" s="398" t="str">
        <f t="shared" si="0"/>
        <v>Denuncias no constatadas oportunamente.</v>
      </c>
      <c r="AM31" s="392"/>
      <c r="AN31" s="392"/>
    </row>
    <row r="32" spans="1:40" s="88" customFormat="1" ht="214.5" customHeight="1" x14ac:dyDescent="0.25">
      <c r="B32" s="258"/>
      <c r="C32" s="258"/>
      <c r="D32" s="259"/>
      <c r="E32" s="266"/>
      <c r="F32" s="389" t="s">
        <v>1272</v>
      </c>
      <c r="G32" s="100"/>
      <c r="H32" s="567" t="s">
        <v>1338</v>
      </c>
      <c r="I32" s="568"/>
      <c r="J32" s="100"/>
      <c r="K32" s="397" t="str">
        <f>IF(H32="","",VLOOKUP(H32,DATOS!$A$2:$B$16,2,0))</f>
        <v>Acercar el ICBF a la ciudadanía, facilitando el acceso a la información y a los servicios, promoviendo el control social y la participación ciudadana y, administrar y custodiar los archivos institucionales.</v>
      </c>
      <c r="L32" s="100"/>
      <c r="M32" s="242" t="s">
        <v>1789</v>
      </c>
      <c r="N32" s="242"/>
      <c r="O32" s="489" t="s">
        <v>1790</v>
      </c>
      <c r="P32" s="101"/>
      <c r="Q32" s="572" t="s">
        <v>1791</v>
      </c>
      <c r="R32" s="573"/>
      <c r="S32" s="573"/>
      <c r="T32" s="574"/>
      <c r="U32" s="247"/>
      <c r="V32" s="247" t="s">
        <v>1684</v>
      </c>
      <c r="W32" s="102"/>
      <c r="X32" s="185" t="s">
        <v>1795</v>
      </c>
      <c r="Y32" s="102" t="s">
        <v>1796</v>
      </c>
      <c r="Z32" s="102"/>
      <c r="AA32" s="346">
        <v>4</v>
      </c>
      <c r="AB32" s="348" t="str">
        <f>IF(O32="","",IF(F32=DATOS!$BL$4,CONCATENATE(VLOOKUP(H32,DATOS!$A$2:$C$16,3,0),AA32,"+"),IF(F32=DATOS!$BL$3,CONCATENATE(VLOOKUP(H32,DATOS!$A$2:$C$16,3,0),AA32,"-AMB"),(CONCATENATE(VLOOKUP(H32,DATOS!$A$2:$C$16,3,0),AA32)))))</f>
        <v>RC4</v>
      </c>
      <c r="AC32" s="267"/>
      <c r="AD32" s="501" t="s">
        <v>1800</v>
      </c>
      <c r="AE32" s="100"/>
      <c r="AF32" s="103" t="s">
        <v>1782</v>
      </c>
      <c r="AG32" s="268"/>
      <c r="AH32" s="103" t="s">
        <v>1782</v>
      </c>
      <c r="AI32" s="268"/>
      <c r="AJ32" s="103" t="s">
        <v>1782</v>
      </c>
      <c r="AK32" s="269"/>
      <c r="AL32" s="398" t="str">
        <f t="shared" si="0"/>
        <v>Falta de oportunidad en la gestión de PQR´S</v>
      </c>
      <c r="AM32" s="491" t="s">
        <v>1822</v>
      </c>
      <c r="AN32" s="392"/>
    </row>
    <row r="33" spans="2:40" s="88" customFormat="1" ht="214.5" customHeight="1" x14ac:dyDescent="0.25">
      <c r="B33" s="258"/>
      <c r="C33" s="258"/>
      <c r="D33" s="259"/>
      <c r="E33" s="266"/>
      <c r="F33" s="389" t="s">
        <v>1272</v>
      </c>
      <c r="G33" s="100"/>
      <c r="H33" s="567" t="s">
        <v>1338</v>
      </c>
      <c r="I33" s="568"/>
      <c r="J33" s="100"/>
      <c r="K33" s="397" t="str">
        <f>IF(H33="","",VLOOKUP(H33,DATOS!$A$2:$B$16,2,0))</f>
        <v>Acercar el ICBF a la ciudadanía, facilitando el acceso a la información y a los servicios, promoviendo el control social y la participación ciudadana y, administrar y custodiar los archivos institucionales.</v>
      </c>
      <c r="L33" s="100"/>
      <c r="M33" s="242" t="s">
        <v>1792</v>
      </c>
      <c r="N33" s="242"/>
      <c r="O33" s="489" t="s">
        <v>1793</v>
      </c>
      <c r="P33" s="101"/>
      <c r="Q33" s="572" t="s">
        <v>1794</v>
      </c>
      <c r="R33" s="573"/>
      <c r="S33" s="573"/>
      <c r="T33" s="574"/>
      <c r="U33" s="247"/>
      <c r="V33" s="247" t="s">
        <v>1682</v>
      </c>
      <c r="W33" s="102"/>
      <c r="X33" s="185" t="s">
        <v>1795</v>
      </c>
      <c r="Y33" s="102" t="s">
        <v>1796</v>
      </c>
      <c r="Z33" s="102"/>
      <c r="AA33" s="346">
        <v>5</v>
      </c>
      <c r="AB33" s="348" t="str">
        <f>IF(O33="","",IF(F33=DATOS!$BL$4,CONCATENATE(VLOOKUP(H33,DATOS!$A$2:$C$16,3,0),AA33,"+"),IF(F33=DATOS!$BL$3,CONCATENATE(VLOOKUP(H33,DATOS!$A$2:$C$16,3,0),AA33,"-AMB"),(CONCATENATE(VLOOKUP(H33,DATOS!$A$2:$C$16,3,0),AA33)))))</f>
        <v>RC5</v>
      </c>
      <c r="AC33" s="267"/>
      <c r="AD33" s="501" t="s">
        <v>1797</v>
      </c>
      <c r="AE33" s="100"/>
      <c r="AF33" s="103" t="s">
        <v>1782</v>
      </c>
      <c r="AG33" s="268"/>
      <c r="AH33" s="103" t="s">
        <v>1782</v>
      </c>
      <c r="AI33" s="268"/>
      <c r="AJ33" s="103" t="s">
        <v>1782</v>
      </c>
      <c r="AK33" s="269"/>
      <c r="AL33" s="398" t="str">
        <f t="shared" si="0"/>
        <v xml:space="preserve">Direccionamiento inadecuado de peticiones ciudadanas. </v>
      </c>
      <c r="AM33" s="491" t="s">
        <v>1822</v>
      </c>
      <c r="AN33" s="392"/>
    </row>
    <row r="34" spans="2:40" s="88" customFormat="1" ht="214.5" customHeight="1" x14ac:dyDescent="0.25">
      <c r="B34" s="258"/>
      <c r="C34" s="258"/>
      <c r="D34" s="259"/>
      <c r="E34" s="266"/>
      <c r="F34" s="389"/>
      <c r="G34" s="100"/>
      <c r="H34" s="567"/>
      <c r="I34" s="568"/>
      <c r="J34" s="100"/>
      <c r="K34" s="397" t="str">
        <f>IF(H34="","",VLOOKUP(H34,DATOS!$A$2:$B$16,2,0))</f>
        <v/>
      </c>
      <c r="L34" s="100"/>
      <c r="M34" s="225"/>
      <c r="N34" s="100"/>
      <c r="O34" s="242"/>
      <c r="P34" s="101"/>
      <c r="Q34" s="572"/>
      <c r="R34" s="573"/>
      <c r="S34" s="573"/>
      <c r="T34" s="574"/>
      <c r="U34" s="247"/>
      <c r="V34" s="247"/>
      <c r="W34" s="102"/>
      <c r="X34" s="185"/>
      <c r="Y34" s="102"/>
      <c r="Z34" s="102"/>
      <c r="AA34" s="346">
        <v>6</v>
      </c>
      <c r="AB34" s="348" t="str">
        <f>IF(O34="","",IF(F34=DATOS!$BL$4,CONCATENATE(VLOOKUP(H34,DATOS!$A$2:$C$16,3,0),AA34,"+"),IF(F34=DATOS!$BL$3,CONCATENATE(VLOOKUP(H34,DATOS!$A$2:$C$16,3,0),AA34,"-AMB"),(CONCATENATE(VLOOKUP(H34,DATOS!$A$2:$C$16,3,0),AA34)))))</f>
        <v/>
      </c>
      <c r="AC34" s="267"/>
      <c r="AD34" s="225"/>
      <c r="AE34" s="100"/>
      <c r="AF34" s="103"/>
      <c r="AG34" s="268"/>
      <c r="AH34" s="103"/>
      <c r="AI34" s="268"/>
      <c r="AJ34" s="128"/>
      <c r="AK34" s="269"/>
      <c r="AL34" s="398" t="str">
        <f t="shared" si="0"/>
        <v/>
      </c>
      <c r="AM34" s="368"/>
      <c r="AN34" s="368"/>
    </row>
    <row r="35" spans="2:40" s="88" customFormat="1" ht="214.5" customHeight="1" x14ac:dyDescent="0.25">
      <c r="B35" s="258"/>
      <c r="C35" s="258"/>
      <c r="D35" s="259"/>
      <c r="E35" s="266"/>
      <c r="F35" s="389"/>
      <c r="G35" s="100"/>
      <c r="H35" s="567"/>
      <c r="I35" s="568"/>
      <c r="J35" s="100"/>
      <c r="K35" s="397" t="str">
        <f>IF(H35="","",VLOOKUP(H35,DATOS!$A$2:$B$16,2,0))</f>
        <v/>
      </c>
      <c r="L35" s="100"/>
      <c r="M35" s="225"/>
      <c r="N35" s="100"/>
      <c r="O35" s="242"/>
      <c r="P35" s="101"/>
      <c r="Q35" s="572"/>
      <c r="R35" s="573"/>
      <c r="S35" s="573"/>
      <c r="T35" s="574"/>
      <c r="U35" s="247"/>
      <c r="V35" s="247"/>
      <c r="W35" s="102"/>
      <c r="X35" s="185"/>
      <c r="Y35" s="102"/>
      <c r="Z35" s="102"/>
      <c r="AA35" s="346">
        <v>7</v>
      </c>
      <c r="AB35" s="348" t="str">
        <f>IF(O35="","",IF(F35=DATOS!$BL$4,CONCATENATE(VLOOKUP(H35,DATOS!$A$2:$C$16,3,0),AA35,"+"),IF(F35=DATOS!$BL$3,CONCATENATE(VLOOKUP(H35,DATOS!$A$2:$C$16,3,0),AA35,"-AMB"),(CONCATENATE(VLOOKUP(H35,DATOS!$A$2:$C$16,3,0),AA35)))))</f>
        <v/>
      </c>
      <c r="AC35" s="267"/>
      <c r="AD35" s="225"/>
      <c r="AE35" s="100"/>
      <c r="AF35" s="103"/>
      <c r="AG35" s="268"/>
      <c r="AH35" s="103"/>
      <c r="AI35" s="268"/>
      <c r="AJ35" s="128"/>
      <c r="AK35" s="269"/>
      <c r="AL35" s="398" t="str">
        <f t="shared" si="0"/>
        <v/>
      </c>
      <c r="AM35" s="368"/>
      <c r="AN35" s="368"/>
    </row>
    <row r="36" spans="2:40" s="88" customFormat="1" ht="214.5" customHeight="1" x14ac:dyDescent="0.25">
      <c r="B36" s="258"/>
      <c r="C36" s="258"/>
      <c r="D36" s="259"/>
      <c r="E36" s="266"/>
      <c r="F36" s="389"/>
      <c r="G36" s="100"/>
      <c r="H36" s="567"/>
      <c r="I36" s="568"/>
      <c r="J36" s="100"/>
      <c r="K36" s="397" t="str">
        <f>IF(H36="","",VLOOKUP(H36,DATOS!$A$2:$B$16,2,0))</f>
        <v/>
      </c>
      <c r="L36" s="100"/>
      <c r="M36" s="225"/>
      <c r="N36" s="100"/>
      <c r="O36" s="242"/>
      <c r="P36" s="101"/>
      <c r="Q36" s="572"/>
      <c r="R36" s="573"/>
      <c r="S36" s="573"/>
      <c r="T36" s="574"/>
      <c r="U36" s="247"/>
      <c r="V36" s="247"/>
      <c r="W36" s="102"/>
      <c r="X36" s="185"/>
      <c r="Y36" s="102"/>
      <c r="Z36" s="102"/>
      <c r="AA36" s="346">
        <v>8</v>
      </c>
      <c r="AB36" s="348" t="str">
        <f>IF(O36="","",IF(F36=DATOS!$BL$4,CONCATENATE(VLOOKUP(H36,DATOS!$A$2:$C$16,3,0),AA36,"+"),IF(F36=DATOS!$BL$3,CONCATENATE(VLOOKUP(H36,DATOS!$A$2:$C$16,3,0),AA36,"-AMB"),(CONCATENATE(VLOOKUP(H36,DATOS!$A$2:$C$16,3,0),AA36)))))</f>
        <v/>
      </c>
      <c r="AC36" s="267"/>
      <c r="AD36" s="225"/>
      <c r="AE36" s="100"/>
      <c r="AF36" s="103"/>
      <c r="AG36" s="268"/>
      <c r="AH36" s="103"/>
      <c r="AI36" s="268"/>
      <c r="AJ36" s="128"/>
      <c r="AK36" s="269"/>
      <c r="AL36" s="398" t="str">
        <f t="shared" si="0"/>
        <v/>
      </c>
      <c r="AM36" s="368"/>
      <c r="AN36" s="368"/>
    </row>
    <row r="37" spans="2:40" s="88" customFormat="1" ht="214.5" customHeight="1" x14ac:dyDescent="0.25">
      <c r="B37" s="258"/>
      <c r="C37" s="258"/>
      <c r="D37" s="259"/>
      <c r="E37" s="266"/>
      <c r="F37" s="389"/>
      <c r="G37" s="100"/>
      <c r="H37" s="567"/>
      <c r="I37" s="568"/>
      <c r="J37" s="100"/>
      <c r="K37" s="397" t="str">
        <f>IF(H37="","",VLOOKUP(H37,DATOS!$A$2:$B$16,2,0))</f>
        <v/>
      </c>
      <c r="L37" s="100"/>
      <c r="M37" s="225"/>
      <c r="N37" s="100"/>
      <c r="O37" s="242"/>
      <c r="P37" s="101"/>
      <c r="Q37" s="572"/>
      <c r="R37" s="573"/>
      <c r="S37" s="573"/>
      <c r="T37" s="574"/>
      <c r="U37" s="247"/>
      <c r="V37" s="247"/>
      <c r="W37" s="102"/>
      <c r="X37" s="185"/>
      <c r="Y37" s="102"/>
      <c r="Z37" s="102"/>
      <c r="AA37" s="346">
        <v>9</v>
      </c>
      <c r="AB37" s="348" t="str">
        <f>IF(O37="","",IF(F37=DATOS!$BL$4,CONCATENATE(VLOOKUP(H37,DATOS!$A$2:$C$16,3,0),AA37,"+"),IF(F37=DATOS!$BL$3,CONCATENATE(VLOOKUP(H37,DATOS!$A$2:$C$16,3,0),AA37,"-AMB"),(CONCATENATE(VLOOKUP(H37,DATOS!$A$2:$C$16,3,0),AA37)))))</f>
        <v/>
      </c>
      <c r="AC37" s="267"/>
      <c r="AD37" s="225"/>
      <c r="AE37" s="100"/>
      <c r="AF37" s="103"/>
      <c r="AG37" s="268"/>
      <c r="AH37" s="103"/>
      <c r="AI37" s="268"/>
      <c r="AJ37" s="128"/>
      <c r="AK37" s="269"/>
      <c r="AL37" s="398" t="str">
        <f t="shared" si="0"/>
        <v/>
      </c>
      <c r="AM37" s="89"/>
    </row>
    <row r="38" spans="2:40" s="88" customFormat="1" ht="214.5" customHeight="1" x14ac:dyDescent="0.25">
      <c r="B38" s="258"/>
      <c r="C38" s="258"/>
      <c r="D38" s="259"/>
      <c r="E38" s="266"/>
      <c r="F38" s="389"/>
      <c r="G38" s="100"/>
      <c r="H38" s="567"/>
      <c r="I38" s="568"/>
      <c r="J38" s="100"/>
      <c r="K38" s="397" t="str">
        <f>IF(H38="","",VLOOKUP(H38,DATOS!$A$2:$B$16,2,0))</f>
        <v/>
      </c>
      <c r="L38" s="100"/>
      <c r="M38" s="225"/>
      <c r="N38" s="100"/>
      <c r="O38" s="242"/>
      <c r="P38" s="101"/>
      <c r="Q38" s="572"/>
      <c r="R38" s="573"/>
      <c r="S38" s="573"/>
      <c r="T38" s="574"/>
      <c r="U38" s="247"/>
      <c r="V38" s="247"/>
      <c r="W38" s="102"/>
      <c r="X38" s="185"/>
      <c r="Y38" s="102"/>
      <c r="Z38" s="102"/>
      <c r="AA38" s="346">
        <v>10</v>
      </c>
      <c r="AB38" s="348" t="str">
        <f>IF(O38="","",IF(F38=DATOS!$BL$4,CONCATENATE(VLOOKUP(H38,DATOS!$A$2:$C$16,3,0),AA38,"+"),IF(F38=DATOS!$BL$3,CONCATENATE(VLOOKUP(H38,DATOS!$A$2:$C$16,3,0),AA38,"-AMB"),(CONCATENATE(VLOOKUP(H38,DATOS!$A$2:$C$16,3,0),AA38)))))</f>
        <v/>
      </c>
      <c r="AC38" s="267"/>
      <c r="AD38" s="225"/>
      <c r="AE38" s="100"/>
      <c r="AF38" s="103"/>
      <c r="AG38" s="268"/>
      <c r="AH38" s="103"/>
      <c r="AI38" s="268"/>
      <c r="AJ38" s="128"/>
      <c r="AK38" s="269"/>
      <c r="AL38" s="398" t="str">
        <f t="shared" si="0"/>
        <v/>
      </c>
      <c r="AM38" s="89"/>
    </row>
    <row r="39" spans="2:40" s="88" customFormat="1" ht="214.5" customHeight="1" x14ac:dyDescent="0.25">
      <c r="B39" s="258"/>
      <c r="C39" s="258"/>
      <c r="D39" s="259"/>
      <c r="E39" s="266"/>
      <c r="F39" s="389"/>
      <c r="G39" s="100"/>
      <c r="H39" s="567"/>
      <c r="I39" s="568"/>
      <c r="J39" s="100"/>
      <c r="K39" s="397" t="str">
        <f>IF(H39="","",VLOOKUP(H39,DATOS!$A$2:$B$16,2,0))</f>
        <v/>
      </c>
      <c r="L39" s="100"/>
      <c r="M39" s="225"/>
      <c r="N39" s="100"/>
      <c r="O39" s="242"/>
      <c r="P39" s="101"/>
      <c r="Q39" s="572"/>
      <c r="R39" s="573"/>
      <c r="S39" s="573"/>
      <c r="T39" s="574"/>
      <c r="U39" s="247"/>
      <c r="V39" s="247"/>
      <c r="W39" s="102"/>
      <c r="X39" s="185"/>
      <c r="Y39" s="102"/>
      <c r="Z39" s="102"/>
      <c r="AA39" s="346">
        <v>11</v>
      </c>
      <c r="AB39" s="348" t="str">
        <f>IF(O39="","",IF(F39=DATOS!$BL$4,CONCATENATE(VLOOKUP(H39,DATOS!$A$2:$C$16,3,0),AA39,"+"),IF(F39=DATOS!$BL$3,CONCATENATE(VLOOKUP(H39,DATOS!$A$2:$C$16,3,0),AA39,"-AMB"),(CONCATENATE(VLOOKUP(H39,DATOS!$A$2:$C$16,3,0),AA39)))))</f>
        <v/>
      </c>
      <c r="AC39" s="267"/>
      <c r="AD39" s="225"/>
      <c r="AE39" s="100"/>
      <c r="AF39" s="103"/>
      <c r="AG39" s="268"/>
      <c r="AH39" s="103"/>
      <c r="AI39" s="268"/>
      <c r="AJ39" s="128"/>
      <c r="AK39" s="269"/>
      <c r="AL39" s="398" t="str">
        <f t="shared" si="0"/>
        <v/>
      </c>
      <c r="AM39" s="89"/>
    </row>
    <row r="40" spans="2:40" s="88" customFormat="1" ht="214.5" customHeight="1" x14ac:dyDescent="0.25">
      <c r="B40" s="258"/>
      <c r="C40" s="258"/>
      <c r="D40" s="259"/>
      <c r="E40" s="266"/>
      <c r="F40" s="389"/>
      <c r="G40" s="100"/>
      <c r="H40" s="567"/>
      <c r="I40" s="568"/>
      <c r="J40" s="100"/>
      <c r="K40" s="397" t="str">
        <f>IF(H40="","",VLOOKUP(H40,DATOS!$A$2:$B$16,2,0))</f>
        <v/>
      </c>
      <c r="L40" s="100"/>
      <c r="M40" s="225"/>
      <c r="N40" s="100"/>
      <c r="O40" s="242"/>
      <c r="P40" s="101"/>
      <c r="Q40" s="572"/>
      <c r="R40" s="573"/>
      <c r="S40" s="573"/>
      <c r="T40" s="574"/>
      <c r="U40" s="247"/>
      <c r="V40" s="247"/>
      <c r="W40" s="102"/>
      <c r="X40" s="185"/>
      <c r="Y40" s="102"/>
      <c r="Z40" s="102"/>
      <c r="AA40" s="346">
        <v>12</v>
      </c>
      <c r="AB40" s="348" t="str">
        <f>IF(O40="","",IF(F40=DATOS!$BL$4,CONCATENATE(VLOOKUP(H40,DATOS!$A$2:$C$16,3,0),AA40,"+"),IF(F40=DATOS!$BL$3,CONCATENATE(VLOOKUP(H40,DATOS!$A$2:$C$16,3,0),AA40,"-AMB"),(CONCATENATE(VLOOKUP(H40,DATOS!$A$2:$C$16,3,0),AA40)))))</f>
        <v/>
      </c>
      <c r="AC40" s="267"/>
      <c r="AD40" s="225"/>
      <c r="AE40" s="100"/>
      <c r="AF40" s="103"/>
      <c r="AG40" s="268"/>
      <c r="AH40" s="103"/>
      <c r="AI40" s="268"/>
      <c r="AJ40" s="128"/>
      <c r="AK40" s="269"/>
      <c r="AL40" s="398" t="str">
        <f t="shared" si="0"/>
        <v/>
      </c>
      <c r="AM40" s="89"/>
    </row>
    <row r="41" spans="2:40" s="88" customFormat="1" ht="266.25" customHeight="1" x14ac:dyDescent="0.25">
      <c r="B41" s="258"/>
      <c r="C41" s="258"/>
      <c r="D41" s="259"/>
      <c r="E41" s="266"/>
      <c r="F41" s="389"/>
      <c r="G41" s="100"/>
      <c r="H41" s="567"/>
      <c r="I41" s="568"/>
      <c r="J41" s="100"/>
      <c r="K41" s="397" t="str">
        <f>IF(H41="","",VLOOKUP(H41,DATOS!$A$2:$B$16,2,0))</f>
        <v/>
      </c>
      <c r="L41" s="100"/>
      <c r="M41" s="390"/>
      <c r="N41" s="100"/>
      <c r="O41" s="242"/>
      <c r="P41" s="101"/>
      <c r="Q41" s="572"/>
      <c r="R41" s="573"/>
      <c r="S41" s="573"/>
      <c r="T41" s="574"/>
      <c r="U41" s="247"/>
      <c r="V41" s="247"/>
      <c r="W41" s="102"/>
      <c r="X41" s="185"/>
      <c r="Y41" s="102"/>
      <c r="Z41" s="102"/>
      <c r="AA41" s="346">
        <v>13</v>
      </c>
      <c r="AB41" s="348" t="str">
        <f>IF(O41="","",IF(F41=DATOS!$BL$4,CONCATENATE(VLOOKUP(H41,DATOS!$A$2:$C$16,3,0),AA41,"+"),IF(F41=DATOS!$BL$3,CONCATENATE(VLOOKUP(H41,DATOS!$A$2:$C$16,3,0),AA41,"-AMB"),(CONCATENATE(VLOOKUP(H41,DATOS!$A$2:$C$16,3,0),AA41)))))</f>
        <v/>
      </c>
      <c r="AC41" s="267"/>
      <c r="AD41" s="390"/>
      <c r="AE41" s="100"/>
      <c r="AF41" s="103"/>
      <c r="AG41" s="268"/>
      <c r="AH41" s="103"/>
      <c r="AI41" s="268"/>
      <c r="AJ41" s="128"/>
      <c r="AK41" s="269"/>
      <c r="AL41" s="398" t="str">
        <f t="shared" ref="AL41:AL52" si="1">IF(ISBLANK(O41),"",O41)</f>
        <v/>
      </c>
      <c r="AM41" s="368"/>
      <c r="AN41" s="368"/>
    </row>
    <row r="42" spans="2:40" s="88" customFormat="1" ht="214.5" customHeight="1" x14ac:dyDescent="0.25">
      <c r="B42" s="258"/>
      <c r="C42" s="258"/>
      <c r="D42" s="259"/>
      <c r="E42" s="266"/>
      <c r="F42" s="389"/>
      <c r="G42" s="100"/>
      <c r="H42" s="567"/>
      <c r="I42" s="568"/>
      <c r="J42" s="100"/>
      <c r="K42" s="397" t="str">
        <f>IF(H42="","",VLOOKUP(H42,DATOS!$A$2:$B$16,2,0))</f>
        <v/>
      </c>
      <c r="L42" s="100"/>
      <c r="M42" s="391"/>
      <c r="N42" s="100"/>
      <c r="O42" s="242"/>
      <c r="P42" s="101"/>
      <c r="Q42" s="572"/>
      <c r="R42" s="573"/>
      <c r="S42" s="573"/>
      <c r="T42" s="574"/>
      <c r="U42" s="247"/>
      <c r="V42" s="247"/>
      <c r="W42" s="102"/>
      <c r="X42" s="185"/>
      <c r="Y42" s="102"/>
      <c r="Z42" s="102"/>
      <c r="AA42" s="346">
        <v>14</v>
      </c>
      <c r="AB42" s="348" t="str">
        <f>IF(O42="","",IF(F42=DATOS!$BL$4,CONCATENATE(VLOOKUP(H42,DATOS!$A$2:$C$16,3,0),AA42,"+"),IF(F42=DATOS!$BL$3,CONCATENATE(VLOOKUP(H42,DATOS!$A$2:$C$16,3,0),AA42,"-AMB"),(CONCATENATE(VLOOKUP(H42,DATOS!$A$2:$C$16,3,0),AA42)))))</f>
        <v/>
      </c>
      <c r="AC42" s="267"/>
      <c r="AD42" s="391"/>
      <c r="AE42" s="100"/>
      <c r="AF42" s="103"/>
      <c r="AG42" s="268"/>
      <c r="AH42" s="103"/>
      <c r="AI42" s="268"/>
      <c r="AJ42" s="128"/>
      <c r="AK42" s="269"/>
      <c r="AL42" s="398" t="str">
        <f t="shared" si="1"/>
        <v/>
      </c>
      <c r="AM42" s="128"/>
      <c r="AN42" s="392"/>
    </row>
    <row r="43" spans="2:40" s="88" customFormat="1" ht="214.5" customHeight="1" x14ac:dyDescent="0.25">
      <c r="B43" s="258"/>
      <c r="C43" s="258"/>
      <c r="D43" s="259"/>
      <c r="E43" s="266"/>
      <c r="F43" s="389"/>
      <c r="G43" s="100"/>
      <c r="H43" s="567"/>
      <c r="I43" s="568"/>
      <c r="J43" s="100"/>
      <c r="K43" s="397" t="str">
        <f>IF(H43="","",VLOOKUP(H43,DATOS!$A$2:$B$16,2,0))</f>
        <v/>
      </c>
      <c r="L43" s="100"/>
      <c r="M43" s="225"/>
      <c r="N43" s="100"/>
      <c r="O43" s="393"/>
      <c r="P43" s="101"/>
      <c r="Q43" s="572"/>
      <c r="R43" s="573"/>
      <c r="S43" s="573"/>
      <c r="T43" s="574"/>
      <c r="U43" s="247"/>
      <c r="V43" s="247"/>
      <c r="W43" s="102"/>
      <c r="X43" s="185"/>
      <c r="Y43" s="102"/>
      <c r="Z43" s="102"/>
      <c r="AA43" s="346">
        <v>15</v>
      </c>
      <c r="AB43" s="348" t="str">
        <f>IF(O43="","",IF(F43=DATOS!$BL$4,CONCATENATE(VLOOKUP(H43,DATOS!$A$2:$C$16,3,0),AA43,"+"),IF(F43=DATOS!$BL$3,CONCATENATE(VLOOKUP(H43,DATOS!$A$2:$C$16,3,0),AA43,"-AMB"),(CONCATENATE(VLOOKUP(H43,DATOS!$A$2:$C$16,3,0),AA43)))))</f>
        <v/>
      </c>
      <c r="AC43" s="267"/>
      <c r="AD43" s="391"/>
      <c r="AE43" s="100"/>
      <c r="AF43" s="103"/>
      <c r="AG43" s="268"/>
      <c r="AH43" s="103"/>
      <c r="AI43" s="268"/>
      <c r="AJ43" s="128"/>
      <c r="AK43" s="269"/>
      <c r="AL43" s="398" t="str">
        <f t="shared" si="1"/>
        <v/>
      </c>
      <c r="AM43" s="394"/>
      <c r="AN43" s="395"/>
    </row>
    <row r="44" spans="2:40" s="88" customFormat="1" ht="214.5" customHeight="1" x14ac:dyDescent="0.25">
      <c r="B44" s="258"/>
      <c r="C44" s="258"/>
      <c r="D44" s="259"/>
      <c r="E44" s="266"/>
      <c r="F44" s="389"/>
      <c r="G44" s="100"/>
      <c r="H44" s="567"/>
      <c r="I44" s="568"/>
      <c r="J44" s="100"/>
      <c r="K44" s="397" t="str">
        <f>IF(H44="","",VLOOKUP(H44,DATOS!$A$2:$B$16,2,0))</f>
        <v/>
      </c>
      <c r="L44" s="100"/>
      <c r="M44" s="225"/>
      <c r="N44" s="100"/>
      <c r="O44" s="242"/>
      <c r="P44" s="101"/>
      <c r="Q44" s="572"/>
      <c r="R44" s="573"/>
      <c r="S44" s="573"/>
      <c r="T44" s="574"/>
      <c r="U44" s="247"/>
      <c r="V44" s="247"/>
      <c r="W44" s="102"/>
      <c r="X44" s="185"/>
      <c r="Y44" s="102"/>
      <c r="Z44" s="102"/>
      <c r="AA44" s="346">
        <v>16</v>
      </c>
      <c r="AB44" s="348" t="str">
        <f>IF(O44="","",IF(F44=DATOS!$BL$4,CONCATENATE(VLOOKUP(H44,DATOS!$A$2:$C$16,3,0),AA44,"+"),IF(F44=DATOS!$BL$3,CONCATENATE(VLOOKUP(H44,DATOS!$A$2:$C$16,3,0),AA44,"-AMB"),(CONCATENATE(VLOOKUP(H44,DATOS!$A$2:$C$16,3,0),AA44)))))</f>
        <v/>
      </c>
      <c r="AC44" s="267"/>
      <c r="AD44" s="225"/>
      <c r="AE44" s="100"/>
      <c r="AF44" s="103"/>
      <c r="AG44" s="268"/>
      <c r="AH44" s="103"/>
      <c r="AI44" s="268"/>
      <c r="AJ44" s="128"/>
      <c r="AK44" s="269"/>
      <c r="AL44" s="398" t="str">
        <f t="shared" si="1"/>
        <v/>
      </c>
      <c r="AM44" s="394"/>
      <c r="AN44" s="395"/>
    </row>
    <row r="45" spans="2:40" s="88" customFormat="1" ht="214.5" customHeight="1" x14ac:dyDescent="0.25">
      <c r="B45" s="258"/>
      <c r="C45" s="258"/>
      <c r="D45" s="259"/>
      <c r="E45" s="266"/>
      <c r="F45" s="389"/>
      <c r="G45" s="100"/>
      <c r="H45" s="567"/>
      <c r="I45" s="568"/>
      <c r="J45" s="100"/>
      <c r="K45" s="397" t="str">
        <f>IF(H45="","",VLOOKUP(H45,DATOS!$A$2:$B$16,2,0))</f>
        <v/>
      </c>
      <c r="L45" s="100"/>
      <c r="M45" s="225"/>
      <c r="N45" s="100"/>
      <c r="O45" s="393"/>
      <c r="P45" s="101"/>
      <c r="Q45" s="572"/>
      <c r="R45" s="573"/>
      <c r="S45" s="573"/>
      <c r="T45" s="574"/>
      <c r="U45" s="247"/>
      <c r="V45" s="247"/>
      <c r="W45" s="102"/>
      <c r="X45" s="185"/>
      <c r="Y45" s="102"/>
      <c r="Z45" s="102"/>
      <c r="AA45" s="346">
        <v>17</v>
      </c>
      <c r="AB45" s="348" t="str">
        <f>IF(O45="","",IF(F45=DATOS!$BL$4,CONCATENATE(VLOOKUP(H45,DATOS!$A$2:$C$16,3,0),AA45,"+"),IF(F45=DATOS!$BL$3,CONCATENATE(VLOOKUP(H45,DATOS!$A$2:$C$16,3,0),AA45,"-AMB"),(CONCATENATE(VLOOKUP(H45,DATOS!$A$2:$C$16,3,0),AA45)))))</f>
        <v/>
      </c>
      <c r="AC45" s="267"/>
      <c r="AD45" s="225"/>
      <c r="AE45" s="100"/>
      <c r="AF45" s="103"/>
      <c r="AG45" s="268"/>
      <c r="AH45" s="103"/>
      <c r="AI45" s="268"/>
      <c r="AJ45" s="128"/>
      <c r="AK45" s="269"/>
      <c r="AL45" s="398" t="str">
        <f t="shared" si="1"/>
        <v/>
      </c>
      <c r="AM45" s="368"/>
      <c r="AN45" s="368"/>
    </row>
    <row r="46" spans="2:40" s="88" customFormat="1" ht="214.5" customHeight="1" x14ac:dyDescent="0.25">
      <c r="B46" s="258"/>
      <c r="C46" s="258"/>
      <c r="D46" s="259"/>
      <c r="E46" s="266"/>
      <c r="F46" s="389"/>
      <c r="G46" s="100"/>
      <c r="H46" s="567"/>
      <c r="I46" s="568"/>
      <c r="J46" s="100"/>
      <c r="K46" s="397" t="str">
        <f>IF(H46="","",VLOOKUP(H46,DATOS!$A$2:$B$16,2,0))</f>
        <v/>
      </c>
      <c r="L46" s="100"/>
      <c r="M46" s="225"/>
      <c r="N46" s="100"/>
      <c r="O46" s="242"/>
      <c r="P46" s="101"/>
      <c r="Q46" s="572"/>
      <c r="R46" s="573"/>
      <c r="S46" s="573"/>
      <c r="T46" s="574"/>
      <c r="U46" s="247"/>
      <c r="V46" s="247"/>
      <c r="W46" s="102"/>
      <c r="X46" s="185"/>
      <c r="Y46" s="102"/>
      <c r="Z46" s="102"/>
      <c r="AA46" s="346">
        <v>18</v>
      </c>
      <c r="AB46" s="348" t="str">
        <f>IF(O46="","",IF(F46=DATOS!$BL$4,CONCATENATE(VLOOKUP(H46,DATOS!$A$2:$C$16,3,0),AA46,"+"),IF(F46=DATOS!$BL$3,CONCATENATE(VLOOKUP(H46,DATOS!$A$2:$C$16,3,0),AA46,"-AMB"),(CONCATENATE(VLOOKUP(H46,DATOS!$A$2:$C$16,3,0),AA46)))))</f>
        <v/>
      </c>
      <c r="AC46" s="267"/>
      <c r="AD46" s="225"/>
      <c r="AE46" s="100"/>
      <c r="AF46" s="103"/>
      <c r="AG46" s="268"/>
      <c r="AH46" s="103"/>
      <c r="AI46" s="268"/>
      <c r="AJ46" s="128"/>
      <c r="AK46" s="269"/>
      <c r="AL46" s="398" t="str">
        <f t="shared" si="1"/>
        <v/>
      </c>
      <c r="AM46" s="368"/>
      <c r="AN46" s="368"/>
    </row>
    <row r="47" spans="2:40" s="88" customFormat="1" ht="214.5" customHeight="1" x14ac:dyDescent="0.25">
      <c r="B47" s="258"/>
      <c r="C47" s="258"/>
      <c r="D47" s="259"/>
      <c r="E47" s="266"/>
      <c r="F47" s="389"/>
      <c r="G47" s="100"/>
      <c r="H47" s="567"/>
      <c r="I47" s="568"/>
      <c r="J47" s="100"/>
      <c r="K47" s="397" t="str">
        <f>IF(H47="","",VLOOKUP(H47,DATOS!$A$2:$B$16,2,0))</f>
        <v/>
      </c>
      <c r="L47" s="100"/>
      <c r="M47" s="225"/>
      <c r="N47" s="100"/>
      <c r="O47" s="242"/>
      <c r="P47" s="101"/>
      <c r="Q47" s="572"/>
      <c r="R47" s="573"/>
      <c r="S47" s="573"/>
      <c r="T47" s="574"/>
      <c r="U47" s="247"/>
      <c r="V47" s="247"/>
      <c r="W47" s="102"/>
      <c r="X47" s="185"/>
      <c r="Y47" s="102"/>
      <c r="Z47" s="102"/>
      <c r="AA47" s="346">
        <v>19</v>
      </c>
      <c r="AB47" s="348" t="str">
        <f>IF(O47="","",IF(F47=DATOS!$BL$4,CONCATENATE(VLOOKUP(H47,DATOS!$A$2:$C$16,3,0),AA47,"+"),IF(F47=DATOS!$BL$3,CONCATENATE(VLOOKUP(H47,DATOS!$A$2:$C$16,3,0),AA47,"-AMB"),(CONCATENATE(VLOOKUP(H47,DATOS!$A$2:$C$16,3,0),AA47)))))</f>
        <v/>
      </c>
      <c r="AC47" s="267"/>
      <c r="AD47" s="225"/>
      <c r="AE47" s="100"/>
      <c r="AF47" s="103"/>
      <c r="AG47" s="268"/>
      <c r="AH47" s="103"/>
      <c r="AI47" s="268"/>
      <c r="AJ47" s="128"/>
      <c r="AK47" s="269"/>
      <c r="AL47" s="398" t="str">
        <f t="shared" si="1"/>
        <v/>
      </c>
      <c r="AM47" s="368"/>
      <c r="AN47" s="368"/>
    </row>
    <row r="48" spans="2:40" s="88" customFormat="1" ht="214.5" customHeight="1" x14ac:dyDescent="0.25">
      <c r="B48" s="258"/>
      <c r="C48" s="258"/>
      <c r="D48" s="259"/>
      <c r="E48" s="266"/>
      <c r="F48" s="389"/>
      <c r="G48" s="100"/>
      <c r="H48" s="567"/>
      <c r="I48" s="568"/>
      <c r="J48" s="100"/>
      <c r="K48" s="397" t="str">
        <f>IF(H48="","",VLOOKUP(H48,DATOS!$A$2:$B$16,2,0))</f>
        <v/>
      </c>
      <c r="L48" s="100"/>
      <c r="M48" s="225"/>
      <c r="N48" s="100"/>
      <c r="O48" s="242"/>
      <c r="P48" s="101"/>
      <c r="Q48" s="572"/>
      <c r="R48" s="573"/>
      <c r="S48" s="573"/>
      <c r="T48" s="574"/>
      <c r="U48" s="247"/>
      <c r="V48" s="247"/>
      <c r="W48" s="102"/>
      <c r="X48" s="185"/>
      <c r="Y48" s="102"/>
      <c r="Z48" s="102"/>
      <c r="AA48" s="346">
        <v>20</v>
      </c>
      <c r="AB48" s="348" t="str">
        <f>IF(O48="","",IF(F48=DATOS!$BL$4,CONCATENATE(VLOOKUP(H48,DATOS!$A$2:$C$16,3,0),AA48,"+"),IF(F48=DATOS!$BL$3,CONCATENATE(VLOOKUP(H48,DATOS!$A$2:$C$16,3,0),AA48,"-AMB"),(CONCATENATE(VLOOKUP(H48,DATOS!$A$2:$C$16,3,0),AA48)))))</f>
        <v/>
      </c>
      <c r="AC48" s="267"/>
      <c r="AD48" s="225"/>
      <c r="AE48" s="100"/>
      <c r="AF48" s="103"/>
      <c r="AG48" s="268"/>
      <c r="AH48" s="103"/>
      <c r="AI48" s="268"/>
      <c r="AJ48" s="128"/>
      <c r="AK48" s="269"/>
      <c r="AL48" s="398" t="str">
        <f t="shared" si="1"/>
        <v/>
      </c>
      <c r="AM48" s="368"/>
      <c r="AN48" s="368"/>
    </row>
    <row r="49" spans="2:39" s="88" customFormat="1" ht="214.5" customHeight="1" x14ac:dyDescent="0.25">
      <c r="B49" s="258"/>
      <c r="C49" s="258"/>
      <c r="D49" s="259"/>
      <c r="E49" s="266"/>
      <c r="F49" s="389"/>
      <c r="G49" s="100"/>
      <c r="H49" s="567"/>
      <c r="I49" s="568"/>
      <c r="J49" s="100"/>
      <c r="K49" s="397" t="str">
        <f>IF(H49="","",VLOOKUP(H49,DATOS!$A$2:$B$16,2,0))</f>
        <v/>
      </c>
      <c r="L49" s="100"/>
      <c r="M49" s="225"/>
      <c r="N49" s="100"/>
      <c r="O49" s="242"/>
      <c r="P49" s="101"/>
      <c r="Q49" s="572"/>
      <c r="R49" s="573"/>
      <c r="S49" s="573"/>
      <c r="T49" s="574"/>
      <c r="U49" s="247"/>
      <c r="V49" s="247"/>
      <c r="W49" s="102"/>
      <c r="X49" s="185"/>
      <c r="Y49" s="102"/>
      <c r="Z49" s="102"/>
      <c r="AA49" s="346">
        <v>21</v>
      </c>
      <c r="AB49" s="348" t="str">
        <f>IF(O49="","",IF(F49=DATOS!$BL$4,CONCATENATE(VLOOKUP(H49,DATOS!$A$2:$C$16,3,0),AA49,"+"),IF(F49=DATOS!$BL$3,CONCATENATE(VLOOKUP(H49,DATOS!$A$2:$C$16,3,0),AA49,"-AMB"),(CONCATENATE(VLOOKUP(H49,DATOS!$A$2:$C$16,3,0),AA49)))))</f>
        <v/>
      </c>
      <c r="AC49" s="267"/>
      <c r="AD49" s="225"/>
      <c r="AE49" s="100"/>
      <c r="AF49" s="103"/>
      <c r="AG49" s="268"/>
      <c r="AH49" s="103"/>
      <c r="AI49" s="268"/>
      <c r="AJ49" s="128"/>
      <c r="AK49" s="269"/>
      <c r="AL49" s="398" t="str">
        <f t="shared" si="1"/>
        <v/>
      </c>
      <c r="AM49" s="89"/>
    </row>
    <row r="50" spans="2:39" s="88" customFormat="1" ht="214.5" customHeight="1" x14ac:dyDescent="0.25">
      <c r="B50" s="258"/>
      <c r="C50" s="258"/>
      <c r="D50" s="259"/>
      <c r="E50" s="266"/>
      <c r="F50" s="389"/>
      <c r="G50" s="100"/>
      <c r="H50" s="567"/>
      <c r="I50" s="568"/>
      <c r="J50" s="100"/>
      <c r="K50" s="397" t="str">
        <f>IF(H50="","",VLOOKUP(H50,DATOS!$A$2:$B$16,2,0))</f>
        <v/>
      </c>
      <c r="L50" s="100"/>
      <c r="M50" s="225"/>
      <c r="N50" s="100"/>
      <c r="O50" s="242"/>
      <c r="P50" s="101"/>
      <c r="Q50" s="572"/>
      <c r="R50" s="573"/>
      <c r="S50" s="573"/>
      <c r="T50" s="574"/>
      <c r="U50" s="247"/>
      <c r="V50" s="247"/>
      <c r="W50" s="102"/>
      <c r="X50" s="185"/>
      <c r="Y50" s="102"/>
      <c r="Z50" s="102"/>
      <c r="AA50" s="346">
        <v>22</v>
      </c>
      <c r="AB50" s="348" t="str">
        <f>IF(O50="","",IF(F50=DATOS!$BL$4,CONCATENATE(VLOOKUP(H50,DATOS!$A$2:$C$16,3,0),AA50,"+"),IF(F50=DATOS!$BL$3,CONCATENATE(VLOOKUP(H50,DATOS!$A$2:$C$16,3,0),AA50,"-AMB"),(CONCATENATE(VLOOKUP(H50,DATOS!$A$2:$C$16,3,0),AA50)))))</f>
        <v/>
      </c>
      <c r="AC50" s="267"/>
      <c r="AD50" s="225"/>
      <c r="AE50" s="100"/>
      <c r="AF50" s="103"/>
      <c r="AG50" s="268"/>
      <c r="AH50" s="103"/>
      <c r="AI50" s="268"/>
      <c r="AJ50" s="128"/>
      <c r="AK50" s="269"/>
      <c r="AL50" s="398" t="str">
        <f t="shared" si="1"/>
        <v/>
      </c>
      <c r="AM50" s="89"/>
    </row>
    <row r="51" spans="2:39" s="88" customFormat="1" ht="214.5" customHeight="1" x14ac:dyDescent="0.25">
      <c r="B51" s="258"/>
      <c r="C51" s="258"/>
      <c r="D51" s="259"/>
      <c r="E51" s="266"/>
      <c r="F51" s="389"/>
      <c r="G51" s="100"/>
      <c r="H51" s="567"/>
      <c r="I51" s="568"/>
      <c r="J51" s="100"/>
      <c r="K51" s="397" t="str">
        <f>IF(H51="","",VLOOKUP(H51,DATOS!$A$2:$B$16,2,0))</f>
        <v/>
      </c>
      <c r="L51" s="100"/>
      <c r="M51" s="225"/>
      <c r="N51" s="100"/>
      <c r="O51" s="242"/>
      <c r="P51" s="101"/>
      <c r="Q51" s="572"/>
      <c r="R51" s="573"/>
      <c r="S51" s="573"/>
      <c r="T51" s="574"/>
      <c r="U51" s="247"/>
      <c r="V51" s="247"/>
      <c r="W51" s="102"/>
      <c r="X51" s="185"/>
      <c r="Y51" s="102"/>
      <c r="Z51" s="102"/>
      <c r="AA51" s="346">
        <v>23</v>
      </c>
      <c r="AB51" s="348" t="str">
        <f>IF(O51="","",IF(F51=DATOS!$BL$4,CONCATENATE(VLOOKUP(H51,DATOS!$A$2:$C$16,3,0),AA51,"+"),IF(F51=DATOS!$BL$3,CONCATENATE(VLOOKUP(H51,DATOS!$A$2:$C$16,3,0),AA51,"-AMB"),(CONCATENATE(VLOOKUP(H51,DATOS!$A$2:$C$16,3,0),AA51)))))</f>
        <v/>
      </c>
      <c r="AC51" s="267"/>
      <c r="AD51" s="225"/>
      <c r="AE51" s="100"/>
      <c r="AF51" s="103"/>
      <c r="AG51" s="268"/>
      <c r="AH51" s="103"/>
      <c r="AI51" s="268"/>
      <c r="AJ51" s="128"/>
      <c r="AK51" s="269"/>
      <c r="AL51" s="398" t="str">
        <f t="shared" si="1"/>
        <v/>
      </c>
      <c r="AM51" s="89"/>
    </row>
    <row r="52" spans="2:39" s="88" customFormat="1" ht="214.5" customHeight="1" x14ac:dyDescent="0.25">
      <c r="B52" s="258"/>
      <c r="C52" s="258"/>
      <c r="D52" s="259"/>
      <c r="E52" s="266"/>
      <c r="F52" s="389"/>
      <c r="G52" s="100"/>
      <c r="H52" s="567"/>
      <c r="I52" s="568"/>
      <c r="J52" s="100"/>
      <c r="K52" s="397" t="str">
        <f>IF(H52="","",VLOOKUP(H52,DATOS!$A$2:$B$16,2,0))</f>
        <v/>
      </c>
      <c r="L52" s="100"/>
      <c r="M52" s="225"/>
      <c r="N52" s="100"/>
      <c r="O52" s="242"/>
      <c r="P52" s="101"/>
      <c r="Q52" s="572"/>
      <c r="R52" s="573"/>
      <c r="S52" s="573"/>
      <c r="T52" s="574"/>
      <c r="U52" s="247"/>
      <c r="V52" s="247"/>
      <c r="W52" s="102"/>
      <c r="X52" s="185"/>
      <c r="Y52" s="102"/>
      <c r="Z52" s="102"/>
      <c r="AA52" s="346">
        <v>24</v>
      </c>
      <c r="AB52" s="348" t="str">
        <f>IF(O52="","",IF(F52=DATOS!$BL$4,CONCATENATE(VLOOKUP(H52,DATOS!$A$2:$C$16,3,0),AA52,"+"),IF(F52=DATOS!$BL$3,CONCATENATE(VLOOKUP(H52,DATOS!$A$2:$C$16,3,0),AA52,"-AMB"),(CONCATENATE(VLOOKUP(H52,DATOS!$A$2:$C$16,3,0),AA52)))))</f>
        <v/>
      </c>
      <c r="AC52" s="267"/>
      <c r="AD52" s="225"/>
      <c r="AE52" s="100"/>
      <c r="AF52" s="103"/>
      <c r="AG52" s="268"/>
      <c r="AH52" s="103"/>
      <c r="AI52" s="268"/>
      <c r="AJ52" s="128"/>
      <c r="AK52" s="269"/>
      <c r="AL52" s="398" t="str">
        <f t="shared" si="1"/>
        <v/>
      </c>
      <c r="AM52" s="89"/>
    </row>
    <row r="53" spans="2:39" s="270" customFormat="1" x14ac:dyDescent="0.25">
      <c r="D53" s="271"/>
      <c r="K53" s="272"/>
      <c r="T53" s="396"/>
      <c r="U53" s="396"/>
      <c r="V53" s="396"/>
      <c r="W53" s="396"/>
      <c r="X53" s="396"/>
      <c r="Y53" s="396"/>
      <c r="Z53" s="90"/>
      <c r="AA53" s="90"/>
      <c r="AB53" s="396"/>
      <c r="AC53" s="385"/>
      <c r="AD53" s="386"/>
      <c r="AE53" s="385"/>
      <c r="AF53" s="385"/>
      <c r="AG53" s="385"/>
    </row>
    <row r="54" spans="2:39" s="270" customFormat="1" ht="34.5" customHeight="1" x14ac:dyDescent="0.25">
      <c r="B54" s="564" t="s">
        <v>1724</v>
      </c>
      <c r="C54" s="564"/>
      <c r="D54" s="564"/>
      <c r="E54" s="564"/>
      <c r="F54" s="564"/>
      <c r="G54" s="564"/>
      <c r="H54" s="564"/>
      <c r="I54" s="564"/>
      <c r="J54" s="564"/>
      <c r="K54" s="564"/>
      <c r="L54" s="564"/>
      <c r="M54" s="564"/>
      <c r="N54" s="564"/>
      <c r="O54" s="564"/>
      <c r="P54" s="564"/>
      <c r="T54" s="396"/>
      <c r="U54" s="396"/>
      <c r="V54" s="396"/>
      <c r="W54" s="396"/>
      <c r="X54" s="396"/>
      <c r="Y54" s="396"/>
      <c r="Z54" s="90"/>
      <c r="AA54" s="90"/>
      <c r="AB54" s="396"/>
      <c r="AC54" s="385"/>
      <c r="AD54" s="386"/>
      <c r="AE54" s="385"/>
      <c r="AF54" s="385"/>
      <c r="AG54" s="385"/>
    </row>
    <row r="55" spans="2:39" s="270" customFormat="1" x14ac:dyDescent="0.25">
      <c r="D55" s="271"/>
      <c r="K55" s="272"/>
      <c r="T55" s="274"/>
      <c r="U55" s="274"/>
      <c r="V55" s="274"/>
      <c r="W55" s="274"/>
      <c r="X55" s="274"/>
      <c r="Y55" s="274"/>
      <c r="Z55" s="274"/>
      <c r="AA55" s="274"/>
      <c r="AB55" s="274"/>
      <c r="AC55" s="385"/>
      <c r="AD55" s="386"/>
      <c r="AE55" s="385"/>
      <c r="AF55" s="385"/>
      <c r="AG55" s="385"/>
    </row>
    <row r="56" spans="2:39" s="270" customFormat="1" x14ac:dyDescent="0.25">
      <c r="D56" s="271"/>
      <c r="K56" s="272"/>
      <c r="T56" s="89"/>
      <c r="U56" s="89"/>
      <c r="V56" s="89"/>
      <c r="W56" s="89"/>
      <c r="X56" s="89"/>
      <c r="Y56" s="89"/>
      <c r="AC56" s="385"/>
      <c r="AD56" s="386"/>
      <c r="AE56" s="385"/>
      <c r="AF56" s="385"/>
      <c r="AG56" s="385"/>
    </row>
    <row r="57" spans="2:39" s="270" customFormat="1" x14ac:dyDescent="0.25">
      <c r="D57" s="271"/>
      <c r="K57" s="272"/>
      <c r="T57" s="89"/>
      <c r="U57" s="89"/>
      <c r="V57" s="89"/>
      <c r="W57" s="89"/>
      <c r="X57" s="89"/>
      <c r="Y57" s="89"/>
      <c r="AC57" s="385"/>
      <c r="AD57" s="386"/>
      <c r="AE57" s="385"/>
      <c r="AF57" s="385"/>
      <c r="AG57" s="385"/>
    </row>
    <row r="58" spans="2:39" s="270" customFormat="1" x14ac:dyDescent="0.25">
      <c r="D58" s="271"/>
      <c r="K58" s="272"/>
      <c r="T58" s="89"/>
      <c r="U58" s="89"/>
      <c r="V58" s="89"/>
      <c r="W58" s="89"/>
      <c r="X58" s="89"/>
      <c r="Y58" s="89"/>
      <c r="AC58" s="385"/>
      <c r="AD58" s="386"/>
      <c r="AE58" s="385"/>
      <c r="AF58" s="385"/>
      <c r="AG58" s="385"/>
    </row>
    <row r="59" spans="2:39" s="270" customFormat="1" x14ac:dyDescent="0.25">
      <c r="D59" s="271"/>
      <c r="K59" s="272"/>
      <c r="T59" s="89"/>
      <c r="U59" s="89"/>
      <c r="V59" s="89"/>
      <c r="W59" s="89"/>
      <c r="X59" s="89"/>
      <c r="Y59" s="89"/>
      <c r="AC59" s="385"/>
      <c r="AD59" s="386"/>
      <c r="AE59" s="385"/>
      <c r="AF59" s="385"/>
      <c r="AG59" s="385"/>
    </row>
    <row r="60" spans="2:39" s="270" customFormat="1" x14ac:dyDescent="0.25">
      <c r="D60" s="271"/>
      <c r="K60" s="272"/>
      <c r="T60" s="89"/>
      <c r="U60" s="89"/>
      <c r="V60" s="89"/>
      <c r="W60" s="89"/>
      <c r="X60" s="89"/>
      <c r="Y60" s="89"/>
      <c r="AC60" s="385"/>
      <c r="AD60" s="386"/>
      <c r="AE60" s="385"/>
      <c r="AF60" s="385"/>
      <c r="AG60" s="385"/>
    </row>
    <row r="61" spans="2:39" s="270" customFormat="1" x14ac:dyDescent="0.25">
      <c r="D61" s="271"/>
      <c r="K61" s="272"/>
      <c r="T61" s="89"/>
      <c r="U61" s="89"/>
      <c r="V61" s="89"/>
      <c r="W61" s="89"/>
      <c r="X61" s="89"/>
      <c r="Y61" s="89"/>
      <c r="AC61" s="385"/>
      <c r="AD61" s="386"/>
      <c r="AE61" s="385"/>
      <c r="AF61" s="385"/>
      <c r="AG61" s="385"/>
    </row>
    <row r="62" spans="2:39" s="270" customFormat="1" x14ac:dyDescent="0.25">
      <c r="D62" s="271"/>
      <c r="K62" s="272"/>
      <c r="T62" s="89"/>
      <c r="U62" s="89"/>
      <c r="V62" s="89"/>
      <c r="W62" s="89"/>
      <c r="X62" s="89"/>
      <c r="Y62" s="89"/>
      <c r="AC62" s="385"/>
      <c r="AD62" s="386"/>
      <c r="AE62" s="385"/>
      <c r="AF62" s="385"/>
      <c r="AG62" s="385"/>
    </row>
    <row r="63" spans="2:39" s="270" customFormat="1" x14ac:dyDescent="0.25">
      <c r="D63" s="271"/>
      <c r="K63" s="272"/>
      <c r="T63" s="89"/>
      <c r="U63" s="89"/>
      <c r="V63" s="89"/>
      <c r="W63" s="89"/>
      <c r="X63" s="89"/>
      <c r="Y63" s="89"/>
      <c r="AC63" s="385"/>
      <c r="AD63" s="386"/>
      <c r="AE63" s="385"/>
      <c r="AF63" s="385"/>
      <c r="AG63" s="385"/>
    </row>
    <row r="64" spans="2:39" s="270" customFormat="1" x14ac:dyDescent="0.25">
      <c r="D64" s="271"/>
      <c r="K64" s="272"/>
      <c r="T64" s="89"/>
      <c r="U64" s="89"/>
      <c r="V64" s="89"/>
      <c r="W64" s="89"/>
      <c r="X64" s="89"/>
      <c r="Y64" s="89"/>
      <c r="AC64" s="385"/>
      <c r="AD64" s="386"/>
      <c r="AE64" s="385"/>
      <c r="AF64" s="385"/>
      <c r="AG64" s="385"/>
    </row>
    <row r="65" spans="4:33" s="270" customFormat="1" x14ac:dyDescent="0.25">
      <c r="D65" s="271"/>
      <c r="K65" s="272"/>
      <c r="T65" s="89"/>
      <c r="U65" s="89"/>
      <c r="V65" s="89"/>
      <c r="W65" s="89"/>
      <c r="X65" s="89"/>
      <c r="Y65" s="89"/>
      <c r="AC65" s="385"/>
      <c r="AD65" s="386"/>
      <c r="AE65" s="385"/>
      <c r="AF65" s="385"/>
      <c r="AG65" s="385"/>
    </row>
    <row r="66" spans="4:33" s="270" customFormat="1" x14ac:dyDescent="0.25">
      <c r="D66" s="271"/>
      <c r="K66" s="272"/>
      <c r="T66" s="89"/>
      <c r="U66" s="89"/>
      <c r="V66" s="89"/>
      <c r="W66" s="89"/>
      <c r="X66" s="89"/>
      <c r="Y66" s="89"/>
      <c r="AC66" s="385"/>
      <c r="AD66" s="386"/>
      <c r="AE66" s="385"/>
      <c r="AF66" s="385"/>
      <c r="AG66" s="385"/>
    </row>
    <row r="67" spans="4:33" s="270" customFormat="1" x14ac:dyDescent="0.25">
      <c r="D67" s="271"/>
      <c r="K67" s="272"/>
      <c r="T67" s="89"/>
      <c r="U67" s="89"/>
      <c r="V67" s="89"/>
      <c r="W67" s="89"/>
      <c r="X67" s="89"/>
      <c r="Y67" s="89"/>
      <c r="AC67" s="385"/>
      <c r="AD67" s="386"/>
      <c r="AE67" s="385"/>
      <c r="AF67" s="385"/>
      <c r="AG67" s="385"/>
    </row>
    <row r="68" spans="4:33" s="270" customFormat="1" x14ac:dyDescent="0.25">
      <c r="D68" s="271"/>
      <c r="K68" s="272"/>
      <c r="T68" s="89"/>
      <c r="U68" s="89"/>
      <c r="V68" s="89"/>
      <c r="W68" s="89"/>
      <c r="X68" s="89"/>
      <c r="Y68" s="89"/>
      <c r="AC68" s="385"/>
      <c r="AD68" s="386"/>
      <c r="AE68" s="385"/>
      <c r="AF68" s="385"/>
      <c r="AG68" s="385"/>
    </row>
    <row r="69" spans="4:33" s="270" customFormat="1" x14ac:dyDescent="0.25">
      <c r="D69" s="271"/>
      <c r="K69" s="272"/>
      <c r="T69" s="89"/>
      <c r="U69" s="89"/>
      <c r="V69" s="89"/>
      <c r="W69" s="89"/>
      <c r="X69" s="89"/>
      <c r="Y69" s="89"/>
      <c r="AC69" s="385"/>
      <c r="AD69" s="386"/>
      <c r="AE69" s="385"/>
      <c r="AF69" s="385"/>
      <c r="AG69" s="385"/>
    </row>
    <row r="70" spans="4:33" s="270" customFormat="1" x14ac:dyDescent="0.25">
      <c r="D70" s="271"/>
      <c r="K70" s="272"/>
      <c r="T70" s="89"/>
      <c r="U70" s="89"/>
      <c r="V70" s="89"/>
      <c r="W70" s="89"/>
      <c r="X70" s="89"/>
      <c r="Y70" s="89"/>
      <c r="AC70" s="385"/>
      <c r="AD70" s="386"/>
      <c r="AE70" s="385"/>
      <c r="AF70" s="385"/>
      <c r="AG70" s="385"/>
    </row>
    <row r="71" spans="4:33" s="270" customFormat="1" x14ac:dyDescent="0.25">
      <c r="D71" s="271"/>
      <c r="K71" s="272"/>
      <c r="T71" s="89"/>
      <c r="U71" s="89"/>
      <c r="V71" s="89"/>
      <c r="W71" s="89"/>
      <c r="X71" s="89"/>
      <c r="Y71" s="89"/>
      <c r="AC71" s="385"/>
      <c r="AD71" s="386"/>
      <c r="AE71" s="385"/>
      <c r="AF71" s="385"/>
      <c r="AG71" s="385"/>
    </row>
    <row r="72" spans="4:33" s="270" customFormat="1" x14ac:dyDescent="0.25">
      <c r="D72" s="271"/>
      <c r="K72" s="272"/>
      <c r="T72" s="89"/>
      <c r="U72" s="89"/>
      <c r="V72" s="89"/>
      <c r="W72" s="89"/>
      <c r="X72" s="89"/>
      <c r="Y72" s="89"/>
      <c r="AC72" s="385"/>
      <c r="AD72" s="386"/>
      <c r="AE72" s="385"/>
      <c r="AF72" s="385"/>
      <c r="AG72" s="385"/>
    </row>
    <row r="73" spans="4:33" s="270" customFormat="1" x14ac:dyDescent="0.25">
      <c r="D73" s="271"/>
      <c r="K73" s="272"/>
      <c r="T73" s="89"/>
      <c r="U73" s="89"/>
      <c r="V73" s="89"/>
      <c r="W73" s="89"/>
      <c r="X73" s="89"/>
      <c r="Y73" s="89"/>
      <c r="AC73" s="385"/>
      <c r="AD73" s="386"/>
      <c r="AE73" s="385"/>
      <c r="AF73" s="385"/>
      <c r="AG73" s="385"/>
    </row>
    <row r="74" spans="4:33" s="270" customFormat="1" x14ac:dyDescent="0.25">
      <c r="D74" s="271"/>
      <c r="K74" s="272"/>
      <c r="T74" s="89"/>
      <c r="U74" s="89"/>
      <c r="V74" s="89"/>
      <c r="W74" s="89"/>
      <c r="X74" s="89"/>
      <c r="Y74" s="89"/>
      <c r="AC74" s="385"/>
      <c r="AD74" s="386"/>
      <c r="AE74" s="385"/>
      <c r="AF74" s="385"/>
      <c r="AG74" s="385"/>
    </row>
    <row r="75" spans="4:33" s="270" customFormat="1" x14ac:dyDescent="0.25">
      <c r="D75" s="271"/>
      <c r="K75" s="272"/>
      <c r="T75" s="89"/>
      <c r="U75" s="89"/>
      <c r="V75" s="89"/>
      <c r="W75" s="89"/>
      <c r="X75" s="89"/>
      <c r="Y75" s="89"/>
      <c r="AC75" s="385"/>
      <c r="AD75" s="386"/>
      <c r="AE75" s="385"/>
      <c r="AF75" s="385"/>
      <c r="AG75" s="385"/>
    </row>
    <row r="76" spans="4:33" s="270" customFormat="1" x14ac:dyDescent="0.25">
      <c r="D76" s="271"/>
      <c r="K76" s="272"/>
      <c r="T76" s="89"/>
      <c r="U76" s="89"/>
      <c r="V76" s="89"/>
      <c r="W76" s="89"/>
      <c r="X76" s="89"/>
      <c r="Y76" s="89"/>
      <c r="AC76" s="385"/>
      <c r="AD76" s="386"/>
      <c r="AE76" s="385"/>
      <c r="AF76" s="385"/>
      <c r="AG76" s="385"/>
    </row>
    <row r="77" spans="4:33" s="270" customFormat="1" x14ac:dyDescent="0.25">
      <c r="D77" s="271"/>
      <c r="K77" s="272"/>
      <c r="T77" s="89"/>
      <c r="U77" s="89"/>
      <c r="V77" s="89"/>
      <c r="W77" s="89"/>
      <c r="X77" s="89"/>
      <c r="Y77" s="89"/>
      <c r="AC77" s="385"/>
      <c r="AD77" s="386"/>
      <c r="AE77" s="385"/>
      <c r="AF77" s="385"/>
      <c r="AG77" s="385"/>
    </row>
    <row r="78" spans="4:33" s="270" customFormat="1" x14ac:dyDescent="0.25">
      <c r="D78" s="271"/>
      <c r="K78" s="272"/>
      <c r="T78" s="89"/>
      <c r="U78" s="89"/>
      <c r="V78" s="89"/>
      <c r="W78" s="89"/>
      <c r="X78" s="89"/>
      <c r="Y78" s="89"/>
      <c r="AC78" s="385"/>
      <c r="AD78" s="386"/>
      <c r="AE78" s="385"/>
      <c r="AF78" s="385"/>
      <c r="AG78" s="385"/>
    </row>
    <row r="79" spans="4:33" s="270" customFormat="1" x14ac:dyDescent="0.25">
      <c r="D79" s="271"/>
      <c r="K79" s="272"/>
      <c r="T79" s="89"/>
      <c r="U79" s="89"/>
      <c r="V79" s="89"/>
      <c r="W79" s="89"/>
      <c r="X79" s="89"/>
      <c r="Y79" s="89"/>
      <c r="AC79" s="385"/>
      <c r="AD79" s="386"/>
      <c r="AE79" s="385"/>
      <c r="AF79" s="385"/>
      <c r="AG79" s="385"/>
    </row>
    <row r="80" spans="4:33" s="270" customFormat="1" x14ac:dyDescent="0.25">
      <c r="D80" s="271"/>
      <c r="K80" s="272"/>
      <c r="T80" s="89"/>
      <c r="U80" s="89"/>
      <c r="V80" s="89"/>
      <c r="W80" s="89"/>
      <c r="X80" s="89"/>
      <c r="Y80" s="89"/>
      <c r="AC80" s="385"/>
      <c r="AD80" s="386"/>
      <c r="AE80" s="385"/>
      <c r="AF80" s="385"/>
      <c r="AG80" s="385"/>
    </row>
    <row r="81" spans="4:33" s="270" customFormat="1" x14ac:dyDescent="0.25">
      <c r="D81" s="271"/>
      <c r="K81" s="272"/>
      <c r="T81" s="89"/>
      <c r="U81" s="89"/>
      <c r="V81" s="89"/>
      <c r="W81" s="89"/>
      <c r="X81" s="89"/>
      <c r="Y81" s="89"/>
      <c r="AC81" s="385"/>
      <c r="AD81" s="386"/>
      <c r="AE81" s="385"/>
      <c r="AF81" s="385"/>
      <c r="AG81" s="385"/>
    </row>
    <row r="82" spans="4:33" s="270" customFormat="1" x14ac:dyDescent="0.25">
      <c r="D82" s="271"/>
      <c r="K82" s="272"/>
      <c r="T82" s="89"/>
      <c r="U82" s="89"/>
      <c r="V82" s="89"/>
      <c r="W82" s="89"/>
      <c r="X82" s="89"/>
      <c r="Y82" s="89"/>
      <c r="AC82" s="385"/>
      <c r="AD82" s="386"/>
      <c r="AE82" s="385"/>
      <c r="AF82" s="385"/>
      <c r="AG82" s="385"/>
    </row>
    <row r="83" spans="4:33" s="270" customFormat="1" x14ac:dyDescent="0.25">
      <c r="D83" s="271"/>
      <c r="K83" s="272"/>
      <c r="T83" s="89"/>
      <c r="U83" s="89"/>
      <c r="V83" s="89"/>
      <c r="W83" s="89"/>
      <c r="X83" s="89"/>
      <c r="Y83" s="89"/>
      <c r="AC83" s="385"/>
      <c r="AD83" s="386"/>
      <c r="AE83" s="385"/>
      <c r="AF83" s="385"/>
      <c r="AG83" s="385"/>
    </row>
    <row r="84" spans="4:33" s="270" customFormat="1" x14ac:dyDescent="0.25">
      <c r="D84" s="271"/>
      <c r="K84" s="272"/>
      <c r="T84" s="89"/>
      <c r="U84" s="89"/>
      <c r="V84" s="89"/>
      <c r="W84" s="89"/>
      <c r="X84" s="89"/>
      <c r="Y84" s="89"/>
      <c r="AC84" s="385"/>
      <c r="AD84" s="386"/>
      <c r="AE84" s="385"/>
      <c r="AF84" s="385"/>
      <c r="AG84" s="385"/>
    </row>
    <row r="85" spans="4:33" s="270" customFormat="1" x14ac:dyDescent="0.25">
      <c r="D85" s="271"/>
      <c r="K85" s="272"/>
      <c r="T85" s="89"/>
      <c r="U85" s="89"/>
      <c r="V85" s="89"/>
      <c r="W85" s="89"/>
      <c r="X85" s="89"/>
      <c r="Y85" s="89"/>
      <c r="AC85" s="385"/>
      <c r="AD85" s="386"/>
      <c r="AE85" s="385"/>
      <c r="AF85" s="385"/>
      <c r="AG85" s="385"/>
    </row>
    <row r="86" spans="4:33" s="270" customFormat="1" x14ac:dyDescent="0.25">
      <c r="D86" s="271"/>
      <c r="K86" s="272"/>
      <c r="T86" s="89"/>
      <c r="U86" s="89"/>
      <c r="V86" s="89"/>
      <c r="W86" s="89"/>
      <c r="X86" s="89"/>
      <c r="Y86" s="89"/>
      <c r="AC86" s="385"/>
      <c r="AD86" s="386"/>
      <c r="AE86" s="385"/>
      <c r="AF86" s="385"/>
      <c r="AG86" s="385"/>
    </row>
    <row r="87" spans="4:33" s="270" customFormat="1" x14ac:dyDescent="0.25">
      <c r="D87" s="271"/>
      <c r="K87" s="272"/>
      <c r="T87" s="89"/>
      <c r="U87" s="89"/>
      <c r="V87" s="89"/>
      <c r="W87" s="89"/>
      <c r="X87" s="89"/>
      <c r="Y87" s="89"/>
      <c r="AC87" s="385"/>
      <c r="AD87" s="386"/>
      <c r="AE87" s="385"/>
      <c r="AF87" s="385"/>
      <c r="AG87" s="385"/>
    </row>
    <row r="88" spans="4:33" s="270" customFormat="1" x14ac:dyDescent="0.25">
      <c r="D88" s="271"/>
      <c r="K88" s="272"/>
      <c r="T88" s="89"/>
      <c r="U88" s="89"/>
      <c r="V88" s="89"/>
      <c r="W88" s="89"/>
      <c r="X88" s="89"/>
      <c r="Y88" s="89"/>
      <c r="AC88" s="385"/>
      <c r="AD88" s="386"/>
      <c r="AE88" s="385"/>
      <c r="AF88" s="385"/>
      <c r="AG88" s="385"/>
    </row>
    <row r="89" spans="4:33" s="270" customFormat="1" x14ac:dyDescent="0.25">
      <c r="D89" s="271"/>
      <c r="K89" s="272"/>
      <c r="T89" s="89"/>
      <c r="U89" s="89"/>
      <c r="V89" s="89"/>
      <c r="W89" s="89"/>
      <c r="X89" s="89"/>
      <c r="Y89" s="89"/>
      <c r="AC89" s="385"/>
      <c r="AD89" s="386"/>
      <c r="AE89" s="385"/>
      <c r="AF89" s="385"/>
      <c r="AG89" s="385"/>
    </row>
    <row r="90" spans="4:33" s="270" customFormat="1" x14ac:dyDescent="0.25">
      <c r="D90" s="271"/>
      <c r="K90" s="272"/>
      <c r="T90" s="89"/>
      <c r="U90" s="89"/>
      <c r="V90" s="89"/>
      <c r="W90" s="89"/>
      <c r="X90" s="89"/>
      <c r="Y90" s="89"/>
      <c r="AC90" s="385"/>
      <c r="AD90" s="386"/>
      <c r="AE90" s="385"/>
      <c r="AF90" s="385"/>
      <c r="AG90" s="385"/>
    </row>
    <row r="91" spans="4:33" s="270" customFormat="1" x14ac:dyDescent="0.25">
      <c r="D91" s="271"/>
      <c r="K91" s="272"/>
      <c r="T91" s="89"/>
      <c r="U91" s="89"/>
      <c r="V91" s="89"/>
      <c r="W91" s="89"/>
      <c r="X91" s="89"/>
      <c r="Y91" s="89"/>
      <c r="AC91" s="385"/>
      <c r="AD91" s="386"/>
      <c r="AE91" s="385"/>
      <c r="AF91" s="385"/>
      <c r="AG91" s="385"/>
    </row>
    <row r="92" spans="4:33" s="270" customFormat="1" x14ac:dyDescent="0.25">
      <c r="D92" s="271"/>
      <c r="K92" s="272"/>
      <c r="T92" s="89"/>
      <c r="U92" s="89"/>
      <c r="V92" s="89"/>
      <c r="W92" s="89"/>
      <c r="X92" s="89"/>
      <c r="Y92" s="89"/>
      <c r="AC92" s="385"/>
      <c r="AD92" s="386"/>
      <c r="AE92" s="385"/>
      <c r="AF92" s="385"/>
      <c r="AG92" s="385"/>
    </row>
    <row r="93" spans="4:33" s="270" customFormat="1" x14ac:dyDescent="0.25">
      <c r="D93" s="271"/>
      <c r="K93" s="272"/>
      <c r="T93" s="89"/>
      <c r="U93" s="89"/>
      <c r="V93" s="89"/>
      <c r="W93" s="89"/>
      <c r="X93" s="89"/>
      <c r="Y93" s="89"/>
      <c r="AC93" s="385"/>
      <c r="AD93" s="386"/>
      <c r="AE93" s="385"/>
      <c r="AF93" s="385"/>
      <c r="AG93" s="385"/>
    </row>
    <row r="94" spans="4:33" s="270" customFormat="1" x14ac:dyDescent="0.25">
      <c r="D94" s="271"/>
      <c r="K94" s="272"/>
      <c r="T94" s="89"/>
      <c r="U94" s="89"/>
      <c r="V94" s="89"/>
      <c r="W94" s="89"/>
      <c r="X94" s="89"/>
      <c r="Y94" s="89"/>
      <c r="AC94" s="385"/>
      <c r="AD94" s="386"/>
      <c r="AE94" s="385"/>
      <c r="AF94" s="385"/>
      <c r="AG94" s="385"/>
    </row>
    <row r="95" spans="4:33" s="270" customFormat="1" x14ac:dyDescent="0.25">
      <c r="D95" s="271"/>
      <c r="K95" s="272"/>
      <c r="T95" s="89"/>
      <c r="U95" s="89"/>
      <c r="V95" s="89"/>
      <c r="W95" s="89"/>
      <c r="X95" s="89"/>
      <c r="Y95" s="89"/>
      <c r="AC95" s="385"/>
      <c r="AD95" s="386"/>
      <c r="AE95" s="385"/>
      <c r="AF95" s="385"/>
      <c r="AG95" s="385"/>
    </row>
    <row r="96" spans="4:33" s="270" customFormat="1" x14ac:dyDescent="0.25">
      <c r="D96" s="271"/>
      <c r="K96" s="272"/>
      <c r="T96" s="89"/>
      <c r="U96" s="89"/>
      <c r="V96" s="89"/>
      <c r="W96" s="89"/>
      <c r="X96" s="89"/>
      <c r="Y96" s="89"/>
      <c r="AC96" s="385"/>
      <c r="AD96" s="386"/>
      <c r="AE96" s="385"/>
      <c r="AF96" s="385"/>
      <c r="AG96" s="385"/>
    </row>
    <row r="97" spans="4:33" s="270" customFormat="1" x14ac:dyDescent="0.25">
      <c r="D97" s="271"/>
      <c r="K97" s="272"/>
      <c r="T97" s="89"/>
      <c r="U97" s="89"/>
      <c r="V97" s="89"/>
      <c r="W97" s="89"/>
      <c r="X97" s="89"/>
      <c r="Y97" s="89"/>
      <c r="AC97" s="385"/>
      <c r="AD97" s="386"/>
      <c r="AE97" s="385"/>
      <c r="AF97" s="385"/>
      <c r="AG97" s="385"/>
    </row>
    <row r="98" spans="4:33" s="270" customFormat="1" x14ac:dyDescent="0.25">
      <c r="D98" s="271"/>
      <c r="K98" s="272"/>
      <c r="T98" s="89"/>
      <c r="U98" s="89"/>
      <c r="V98" s="89"/>
      <c r="W98" s="89"/>
      <c r="X98" s="89"/>
      <c r="Y98" s="89"/>
      <c r="AC98" s="385"/>
      <c r="AD98" s="386"/>
      <c r="AE98" s="385"/>
      <c r="AF98" s="385"/>
      <c r="AG98" s="385"/>
    </row>
    <row r="99" spans="4:33" s="270" customFormat="1" x14ac:dyDescent="0.25">
      <c r="D99" s="271"/>
      <c r="K99" s="272"/>
      <c r="T99" s="89"/>
      <c r="U99" s="89"/>
      <c r="V99" s="89"/>
      <c r="W99" s="89"/>
      <c r="X99" s="89"/>
      <c r="Y99" s="89"/>
      <c r="AC99" s="385"/>
      <c r="AD99" s="386"/>
      <c r="AE99" s="385"/>
      <c r="AF99" s="385"/>
      <c r="AG99" s="385"/>
    </row>
    <row r="100" spans="4:33" s="270" customFormat="1" x14ac:dyDescent="0.25">
      <c r="D100" s="271"/>
      <c r="K100" s="272"/>
      <c r="T100" s="89"/>
      <c r="U100" s="89"/>
      <c r="V100" s="89"/>
      <c r="W100" s="89"/>
      <c r="X100" s="89"/>
      <c r="Y100" s="89"/>
      <c r="AC100" s="385"/>
      <c r="AD100" s="386"/>
      <c r="AE100" s="385"/>
      <c r="AF100" s="385"/>
      <c r="AG100" s="385"/>
    </row>
    <row r="101" spans="4:33" s="270" customFormat="1" x14ac:dyDescent="0.25">
      <c r="D101" s="271"/>
      <c r="K101" s="272"/>
      <c r="T101" s="89"/>
      <c r="U101" s="89"/>
      <c r="V101" s="89"/>
      <c r="W101" s="89"/>
      <c r="X101" s="89"/>
      <c r="Y101" s="89"/>
      <c r="AC101" s="385"/>
      <c r="AD101" s="386"/>
      <c r="AE101" s="385"/>
      <c r="AF101" s="385"/>
      <c r="AG101" s="385"/>
    </row>
    <row r="102" spans="4:33" s="270" customFormat="1" x14ac:dyDescent="0.25">
      <c r="D102" s="271"/>
      <c r="K102" s="272"/>
      <c r="T102" s="89"/>
      <c r="U102" s="89"/>
      <c r="V102" s="89"/>
      <c r="W102" s="89"/>
      <c r="X102" s="89"/>
      <c r="Y102" s="89"/>
      <c r="AC102" s="385"/>
      <c r="AD102" s="386"/>
      <c r="AE102" s="385"/>
      <c r="AF102" s="385"/>
      <c r="AG102" s="385"/>
    </row>
    <row r="103" spans="4:33" s="270" customFormat="1" x14ac:dyDescent="0.25">
      <c r="D103" s="271"/>
      <c r="K103" s="272"/>
      <c r="T103" s="89"/>
      <c r="U103" s="89"/>
      <c r="V103" s="89"/>
      <c r="W103" s="89"/>
      <c r="X103" s="89"/>
      <c r="Y103" s="89"/>
      <c r="AC103" s="385"/>
      <c r="AD103" s="386"/>
      <c r="AE103" s="385"/>
      <c r="AF103" s="385"/>
      <c r="AG103" s="385"/>
    </row>
    <row r="104" spans="4:33" s="270" customFormat="1" x14ac:dyDescent="0.25">
      <c r="D104" s="271"/>
      <c r="K104" s="272"/>
      <c r="T104" s="89"/>
      <c r="U104" s="89"/>
      <c r="V104" s="89"/>
      <c r="W104" s="89"/>
      <c r="X104" s="89"/>
      <c r="Y104" s="89"/>
      <c r="AC104" s="385"/>
      <c r="AD104" s="386"/>
      <c r="AE104" s="385"/>
      <c r="AF104" s="385"/>
      <c r="AG104" s="385"/>
    </row>
    <row r="105" spans="4:33" s="270" customFormat="1" x14ac:dyDescent="0.25">
      <c r="D105" s="271"/>
      <c r="K105" s="272"/>
      <c r="T105" s="89"/>
      <c r="U105" s="89"/>
      <c r="V105" s="89"/>
      <c r="W105" s="89"/>
      <c r="X105" s="89"/>
      <c r="Y105" s="89"/>
      <c r="AC105" s="385"/>
      <c r="AD105" s="386"/>
      <c r="AE105" s="385"/>
      <c r="AF105" s="385"/>
      <c r="AG105" s="385"/>
    </row>
    <row r="106" spans="4:33" s="270" customFormat="1" x14ac:dyDescent="0.25">
      <c r="D106" s="271"/>
      <c r="K106" s="272"/>
      <c r="T106" s="89"/>
      <c r="U106" s="89"/>
      <c r="V106" s="89"/>
      <c r="W106" s="89"/>
      <c r="X106" s="89"/>
      <c r="Y106" s="89"/>
      <c r="AC106" s="385"/>
      <c r="AD106" s="386"/>
      <c r="AE106" s="385"/>
      <c r="AF106" s="385"/>
      <c r="AG106" s="385"/>
    </row>
    <row r="107" spans="4:33" s="270" customFormat="1" x14ac:dyDescent="0.25">
      <c r="D107" s="271"/>
      <c r="K107" s="272"/>
      <c r="T107" s="89"/>
      <c r="U107" s="89"/>
      <c r="V107" s="89"/>
      <c r="W107" s="89"/>
      <c r="X107" s="89"/>
      <c r="Y107" s="89"/>
      <c r="AC107" s="385"/>
      <c r="AD107" s="386"/>
      <c r="AE107" s="385"/>
      <c r="AF107" s="385"/>
      <c r="AG107" s="385"/>
    </row>
    <row r="108" spans="4:33" s="270" customFormat="1" x14ac:dyDescent="0.25">
      <c r="D108" s="271"/>
      <c r="K108" s="272"/>
      <c r="T108" s="89"/>
      <c r="U108" s="89"/>
      <c r="V108" s="89"/>
      <c r="W108" s="89"/>
      <c r="X108" s="89"/>
      <c r="Y108" s="89"/>
      <c r="AC108" s="385"/>
      <c r="AD108" s="386"/>
      <c r="AE108" s="385"/>
      <c r="AF108" s="385"/>
      <c r="AG108" s="385"/>
    </row>
    <row r="109" spans="4:33" s="270" customFormat="1" x14ac:dyDescent="0.25">
      <c r="D109" s="271"/>
      <c r="K109" s="272"/>
      <c r="T109" s="89"/>
      <c r="U109" s="89"/>
      <c r="V109" s="89"/>
      <c r="W109" s="89"/>
      <c r="X109" s="89"/>
      <c r="Y109" s="89"/>
      <c r="AC109" s="385"/>
      <c r="AD109" s="386"/>
      <c r="AE109" s="385"/>
      <c r="AF109" s="385"/>
      <c r="AG109" s="385"/>
    </row>
    <row r="110" spans="4:33" s="270" customFormat="1" x14ac:dyDescent="0.25">
      <c r="D110" s="271"/>
      <c r="K110" s="272"/>
      <c r="T110" s="89"/>
      <c r="U110" s="89"/>
      <c r="V110" s="89"/>
      <c r="W110" s="89"/>
      <c r="X110" s="89"/>
      <c r="Y110" s="89"/>
      <c r="AC110" s="385"/>
      <c r="AD110" s="386"/>
      <c r="AE110" s="385"/>
      <c r="AF110" s="385"/>
      <c r="AG110" s="385"/>
    </row>
    <row r="111" spans="4:33" s="270" customFormat="1" x14ac:dyDescent="0.25">
      <c r="D111" s="271"/>
      <c r="K111" s="272"/>
      <c r="T111" s="89"/>
      <c r="U111" s="89"/>
      <c r="V111" s="89"/>
      <c r="W111" s="89"/>
      <c r="X111" s="89"/>
      <c r="Y111" s="89"/>
      <c r="AC111" s="385"/>
      <c r="AD111" s="386"/>
      <c r="AE111" s="385"/>
      <c r="AF111" s="385"/>
      <c r="AG111" s="385"/>
    </row>
    <row r="112" spans="4:33" s="270" customFormat="1" x14ac:dyDescent="0.25">
      <c r="D112" s="271"/>
      <c r="K112" s="272"/>
      <c r="T112" s="89"/>
      <c r="U112" s="89"/>
      <c r="V112" s="89"/>
      <c r="W112" s="89"/>
      <c r="X112" s="89"/>
      <c r="Y112" s="89"/>
      <c r="AC112" s="385"/>
      <c r="AD112" s="386"/>
      <c r="AE112" s="385"/>
      <c r="AF112" s="385"/>
      <c r="AG112" s="385"/>
    </row>
    <row r="113" spans="4:33" s="270" customFormat="1" x14ac:dyDescent="0.25">
      <c r="D113" s="271"/>
      <c r="K113" s="272"/>
      <c r="T113" s="89"/>
      <c r="U113" s="89"/>
      <c r="V113" s="89"/>
      <c r="W113" s="89"/>
      <c r="X113" s="89"/>
      <c r="Y113" s="89"/>
      <c r="AC113" s="385"/>
      <c r="AD113" s="386"/>
      <c r="AE113" s="385"/>
      <c r="AF113" s="385"/>
      <c r="AG113" s="385"/>
    </row>
    <row r="114" spans="4:33" s="270" customFormat="1" x14ac:dyDescent="0.25">
      <c r="D114" s="271"/>
      <c r="K114" s="272"/>
      <c r="T114" s="89"/>
      <c r="U114" s="89"/>
      <c r="V114" s="89"/>
      <c r="W114" s="89"/>
      <c r="X114" s="89"/>
      <c r="Y114" s="89"/>
      <c r="AC114" s="385"/>
      <c r="AD114" s="386"/>
      <c r="AE114" s="385"/>
      <c r="AF114" s="385"/>
      <c r="AG114" s="385"/>
    </row>
    <row r="115" spans="4:33" s="270" customFormat="1" x14ac:dyDescent="0.25">
      <c r="D115" s="271"/>
      <c r="K115" s="272"/>
      <c r="T115" s="89"/>
      <c r="U115" s="89"/>
      <c r="V115" s="89"/>
      <c r="W115" s="89"/>
      <c r="X115" s="89"/>
      <c r="Y115" s="89"/>
      <c r="AC115" s="385"/>
      <c r="AD115" s="386"/>
      <c r="AE115" s="385"/>
      <c r="AF115" s="385"/>
      <c r="AG115" s="385"/>
    </row>
    <row r="116" spans="4:33" s="270" customFormat="1" x14ac:dyDescent="0.25">
      <c r="D116" s="271"/>
      <c r="K116" s="272"/>
      <c r="T116" s="89"/>
      <c r="U116" s="89"/>
      <c r="V116" s="89"/>
      <c r="W116" s="89"/>
      <c r="X116" s="89"/>
      <c r="Y116" s="89"/>
      <c r="AC116" s="385"/>
      <c r="AD116" s="386"/>
      <c r="AE116" s="385"/>
      <c r="AF116" s="385"/>
      <c r="AG116" s="385"/>
    </row>
    <row r="117" spans="4:33" s="270" customFormat="1" x14ac:dyDescent="0.25">
      <c r="D117" s="271"/>
      <c r="K117" s="272"/>
      <c r="T117" s="89"/>
      <c r="U117" s="89"/>
      <c r="V117" s="89"/>
      <c r="W117" s="89"/>
      <c r="X117" s="89"/>
      <c r="Y117" s="89"/>
      <c r="AC117" s="385"/>
      <c r="AD117" s="386"/>
      <c r="AE117" s="385"/>
      <c r="AF117" s="385"/>
      <c r="AG117" s="385"/>
    </row>
    <row r="118" spans="4:33" s="270" customFormat="1" x14ac:dyDescent="0.25">
      <c r="D118" s="271"/>
      <c r="K118" s="272"/>
      <c r="T118" s="89"/>
      <c r="U118" s="89"/>
      <c r="V118" s="89"/>
      <c r="W118" s="89"/>
      <c r="X118" s="89"/>
      <c r="Y118" s="89"/>
      <c r="AC118" s="385"/>
      <c r="AD118" s="386"/>
      <c r="AE118" s="385"/>
      <c r="AF118" s="385"/>
      <c r="AG118" s="385"/>
    </row>
    <row r="119" spans="4:33" s="270" customFormat="1" x14ac:dyDescent="0.25">
      <c r="D119" s="271"/>
      <c r="K119" s="272"/>
      <c r="T119" s="89"/>
      <c r="U119" s="89"/>
      <c r="V119" s="89"/>
      <c r="W119" s="89"/>
      <c r="X119" s="89"/>
      <c r="Y119" s="89"/>
      <c r="AC119" s="385"/>
      <c r="AD119" s="386"/>
      <c r="AE119" s="385"/>
      <c r="AF119" s="385"/>
      <c r="AG119" s="385"/>
    </row>
    <row r="120" spans="4:33" s="270" customFormat="1" x14ac:dyDescent="0.25">
      <c r="D120" s="271"/>
      <c r="K120" s="272"/>
      <c r="T120" s="89"/>
      <c r="U120" s="89"/>
      <c r="V120" s="89"/>
      <c r="W120" s="89"/>
      <c r="X120" s="89"/>
      <c r="Y120" s="89"/>
      <c r="AC120" s="385"/>
      <c r="AD120" s="386"/>
      <c r="AE120" s="385"/>
      <c r="AF120" s="385"/>
      <c r="AG120" s="385"/>
    </row>
    <row r="121" spans="4:33" s="270" customFormat="1" x14ac:dyDescent="0.25">
      <c r="D121" s="271"/>
      <c r="K121" s="272"/>
      <c r="T121" s="89"/>
      <c r="U121" s="89"/>
      <c r="V121" s="89"/>
      <c r="W121" s="89"/>
      <c r="X121" s="89"/>
      <c r="Y121" s="89"/>
      <c r="AC121" s="385"/>
      <c r="AD121" s="386"/>
      <c r="AE121" s="385"/>
      <c r="AF121" s="385"/>
      <c r="AG121" s="385"/>
    </row>
    <row r="122" spans="4:33" s="270" customFormat="1" x14ac:dyDescent="0.25">
      <c r="D122" s="271"/>
      <c r="K122" s="272"/>
      <c r="T122" s="89"/>
      <c r="U122" s="89"/>
      <c r="V122" s="89"/>
      <c r="W122" s="89"/>
      <c r="X122" s="89"/>
      <c r="Y122" s="89"/>
      <c r="AC122" s="385"/>
      <c r="AD122" s="386"/>
      <c r="AE122" s="385"/>
      <c r="AF122" s="385"/>
      <c r="AG122" s="385"/>
    </row>
    <row r="123" spans="4:33" s="270" customFormat="1" x14ac:dyDescent="0.25">
      <c r="D123" s="271"/>
      <c r="K123" s="272"/>
      <c r="T123" s="89"/>
      <c r="U123" s="89"/>
      <c r="V123" s="89"/>
      <c r="W123" s="89"/>
      <c r="X123" s="89"/>
      <c r="Y123" s="89"/>
      <c r="AC123" s="385"/>
      <c r="AD123" s="386"/>
      <c r="AE123" s="385"/>
      <c r="AF123" s="385"/>
      <c r="AG123" s="385"/>
    </row>
    <row r="124" spans="4:33" s="270" customFormat="1" x14ac:dyDescent="0.25">
      <c r="D124" s="271"/>
      <c r="K124" s="272"/>
      <c r="T124" s="89"/>
      <c r="U124" s="89"/>
      <c r="V124" s="89"/>
      <c r="W124" s="89"/>
      <c r="X124" s="89"/>
      <c r="Y124" s="89"/>
      <c r="AC124" s="385"/>
      <c r="AD124" s="386"/>
      <c r="AE124" s="385"/>
      <c r="AF124" s="385"/>
      <c r="AG124" s="385"/>
    </row>
    <row r="125" spans="4:33" s="270" customFormat="1" x14ac:dyDescent="0.25">
      <c r="D125" s="271"/>
      <c r="K125" s="272"/>
      <c r="T125" s="89"/>
      <c r="U125" s="89"/>
      <c r="V125" s="89"/>
      <c r="W125" s="89"/>
      <c r="X125" s="89"/>
      <c r="Y125" s="89"/>
      <c r="AC125" s="385"/>
      <c r="AD125" s="386"/>
      <c r="AE125" s="385"/>
      <c r="AF125" s="385"/>
      <c r="AG125" s="385"/>
    </row>
    <row r="126" spans="4:33" s="270" customFormat="1" x14ac:dyDescent="0.25">
      <c r="D126" s="271"/>
      <c r="K126" s="272"/>
      <c r="T126" s="89"/>
      <c r="U126" s="89"/>
      <c r="V126" s="89"/>
      <c r="W126" s="89"/>
      <c r="X126" s="89"/>
      <c r="Y126" s="89"/>
      <c r="AC126" s="385"/>
      <c r="AD126" s="386"/>
      <c r="AE126" s="385"/>
      <c r="AF126" s="385"/>
      <c r="AG126" s="385"/>
    </row>
    <row r="127" spans="4:33" s="270" customFormat="1" x14ac:dyDescent="0.25">
      <c r="D127" s="271"/>
      <c r="K127" s="272"/>
      <c r="T127" s="89"/>
      <c r="U127" s="89"/>
      <c r="V127" s="89"/>
      <c r="W127" s="89"/>
      <c r="X127" s="89"/>
      <c r="Y127" s="89"/>
      <c r="AC127" s="385"/>
      <c r="AD127" s="386"/>
      <c r="AE127" s="385"/>
      <c r="AF127" s="385"/>
      <c r="AG127" s="385"/>
    </row>
    <row r="128" spans="4:33" s="270" customFormat="1" x14ac:dyDescent="0.25">
      <c r="D128" s="271"/>
      <c r="K128" s="272"/>
      <c r="T128" s="89"/>
      <c r="U128" s="89"/>
      <c r="V128" s="89"/>
      <c r="W128" s="89"/>
      <c r="X128" s="89"/>
      <c r="Y128" s="89"/>
      <c r="AC128" s="385"/>
      <c r="AD128" s="386"/>
      <c r="AE128" s="385"/>
      <c r="AF128" s="385"/>
      <c r="AG128" s="385"/>
    </row>
    <row r="129" spans="4:33" s="270" customFormat="1" x14ac:dyDescent="0.25">
      <c r="D129" s="271"/>
      <c r="K129" s="272"/>
      <c r="T129" s="89"/>
      <c r="U129" s="89"/>
      <c r="V129" s="89"/>
      <c r="W129" s="89"/>
      <c r="X129" s="89"/>
      <c r="Y129" s="89"/>
      <c r="AC129" s="385"/>
      <c r="AD129" s="386"/>
      <c r="AE129" s="385"/>
      <c r="AF129" s="385"/>
      <c r="AG129" s="385"/>
    </row>
    <row r="130" spans="4:33" s="270" customFormat="1" x14ac:dyDescent="0.25">
      <c r="D130" s="271"/>
      <c r="K130" s="272"/>
      <c r="T130" s="89"/>
      <c r="U130" s="89"/>
      <c r="V130" s="89"/>
      <c r="W130" s="89"/>
      <c r="X130" s="89"/>
      <c r="Y130" s="89"/>
      <c r="AC130" s="385"/>
      <c r="AD130" s="386"/>
      <c r="AE130" s="385"/>
      <c r="AF130" s="385"/>
      <c r="AG130" s="385"/>
    </row>
    <row r="131" spans="4:33" s="270" customFormat="1" x14ac:dyDescent="0.25">
      <c r="D131" s="271"/>
      <c r="K131" s="272"/>
      <c r="T131" s="89"/>
      <c r="U131" s="89"/>
      <c r="V131" s="89"/>
      <c r="W131" s="89"/>
      <c r="X131" s="89"/>
      <c r="Y131" s="89"/>
      <c r="AC131" s="385"/>
      <c r="AD131" s="386"/>
      <c r="AE131" s="385"/>
      <c r="AF131" s="385"/>
      <c r="AG131" s="385"/>
    </row>
    <row r="132" spans="4:33" s="270" customFormat="1" x14ac:dyDescent="0.25">
      <c r="D132" s="271"/>
      <c r="K132" s="272"/>
      <c r="T132" s="89"/>
      <c r="U132" s="89"/>
      <c r="V132" s="89"/>
      <c r="W132" s="89"/>
      <c r="X132" s="89"/>
      <c r="Y132" s="89"/>
      <c r="AC132" s="385"/>
      <c r="AD132" s="386"/>
      <c r="AE132" s="385"/>
      <c r="AF132" s="385"/>
      <c r="AG132" s="385"/>
    </row>
    <row r="133" spans="4:33" s="270" customFormat="1" x14ac:dyDescent="0.25">
      <c r="D133" s="271"/>
      <c r="K133" s="272"/>
      <c r="T133" s="89"/>
      <c r="U133" s="89"/>
      <c r="V133" s="89"/>
      <c r="W133" s="89"/>
      <c r="X133" s="89"/>
      <c r="Y133" s="89"/>
      <c r="AC133" s="385"/>
      <c r="AD133" s="386"/>
      <c r="AE133" s="385"/>
      <c r="AF133" s="385"/>
      <c r="AG133" s="385"/>
    </row>
    <row r="134" spans="4:33" s="270" customFormat="1" x14ac:dyDescent="0.25">
      <c r="D134" s="271"/>
      <c r="K134" s="272"/>
      <c r="T134" s="89"/>
      <c r="U134" s="89"/>
      <c r="V134" s="89"/>
      <c r="W134" s="89"/>
      <c r="X134" s="89"/>
      <c r="Y134" s="89"/>
      <c r="AC134" s="385"/>
      <c r="AD134" s="386"/>
      <c r="AE134" s="385"/>
      <c r="AF134" s="385"/>
      <c r="AG134" s="385"/>
    </row>
    <row r="135" spans="4:33" s="270" customFormat="1" x14ac:dyDescent="0.25">
      <c r="D135" s="271"/>
      <c r="K135" s="272"/>
      <c r="T135" s="89"/>
      <c r="U135" s="89"/>
      <c r="V135" s="89"/>
      <c r="W135" s="89"/>
      <c r="X135" s="89"/>
      <c r="Y135" s="89"/>
      <c r="AC135" s="385"/>
      <c r="AD135" s="386"/>
      <c r="AE135" s="385"/>
      <c r="AF135" s="385"/>
      <c r="AG135" s="385"/>
    </row>
    <row r="136" spans="4:33" s="270" customFormat="1" x14ac:dyDescent="0.25">
      <c r="D136" s="271"/>
      <c r="K136" s="272"/>
      <c r="T136" s="89"/>
      <c r="U136" s="89"/>
      <c r="V136" s="89"/>
      <c r="W136" s="89"/>
      <c r="X136" s="89"/>
      <c r="Y136" s="89"/>
      <c r="AC136" s="385"/>
      <c r="AD136" s="386"/>
      <c r="AE136" s="385"/>
      <c r="AF136" s="385"/>
      <c r="AG136" s="385"/>
    </row>
    <row r="137" spans="4:33" s="270" customFormat="1" x14ac:dyDescent="0.25">
      <c r="D137" s="271"/>
      <c r="K137" s="272"/>
      <c r="T137" s="89"/>
      <c r="U137" s="89"/>
      <c r="V137" s="89"/>
      <c r="W137" s="89"/>
      <c r="X137" s="89"/>
      <c r="Y137" s="89"/>
      <c r="AC137" s="385"/>
      <c r="AD137" s="386"/>
      <c r="AE137" s="385"/>
      <c r="AF137" s="385"/>
      <c r="AG137" s="385"/>
    </row>
    <row r="138" spans="4:33" s="270" customFormat="1" x14ac:dyDescent="0.25">
      <c r="D138" s="271"/>
      <c r="K138" s="272"/>
      <c r="T138" s="89"/>
      <c r="U138" s="89"/>
      <c r="V138" s="89"/>
      <c r="W138" s="89"/>
      <c r="X138" s="89"/>
      <c r="Y138" s="89"/>
      <c r="AC138" s="385"/>
      <c r="AD138" s="386"/>
      <c r="AE138" s="385"/>
      <c r="AF138" s="385"/>
      <c r="AG138" s="385"/>
    </row>
    <row r="139" spans="4:33" s="270" customFormat="1" x14ac:dyDescent="0.25">
      <c r="D139" s="271"/>
      <c r="K139" s="272"/>
      <c r="T139" s="89"/>
      <c r="U139" s="89"/>
      <c r="V139" s="89"/>
      <c r="W139" s="89"/>
      <c r="X139" s="89"/>
      <c r="Y139" s="89"/>
      <c r="AC139" s="385"/>
      <c r="AD139" s="386"/>
      <c r="AE139" s="385"/>
      <c r="AF139" s="385"/>
      <c r="AG139" s="385"/>
    </row>
    <row r="140" spans="4:33" s="270" customFormat="1" x14ac:dyDescent="0.25">
      <c r="D140" s="271"/>
      <c r="K140" s="272"/>
      <c r="T140" s="89"/>
      <c r="U140" s="89"/>
      <c r="V140" s="89"/>
      <c r="W140" s="89"/>
      <c r="X140" s="89"/>
      <c r="Y140" s="89"/>
      <c r="AC140" s="385"/>
      <c r="AD140" s="386"/>
      <c r="AE140" s="385"/>
      <c r="AF140" s="385"/>
      <c r="AG140" s="385"/>
    </row>
    <row r="141" spans="4:33" s="270" customFormat="1" x14ac:dyDescent="0.25">
      <c r="D141" s="271"/>
      <c r="K141" s="272"/>
      <c r="T141" s="89"/>
      <c r="U141" s="89"/>
      <c r="V141" s="89"/>
      <c r="W141" s="89"/>
      <c r="X141" s="89"/>
      <c r="Y141" s="89"/>
      <c r="AC141" s="385"/>
      <c r="AD141" s="386"/>
      <c r="AE141" s="385"/>
      <c r="AF141" s="385"/>
      <c r="AG141" s="385"/>
    </row>
    <row r="142" spans="4:33" s="270" customFormat="1" x14ac:dyDescent="0.25">
      <c r="D142" s="271"/>
      <c r="K142" s="272"/>
      <c r="T142" s="89"/>
      <c r="U142" s="89"/>
      <c r="V142" s="89"/>
      <c r="W142" s="89"/>
      <c r="X142" s="89"/>
      <c r="Y142" s="89"/>
      <c r="AC142" s="385"/>
      <c r="AD142" s="386"/>
      <c r="AE142" s="385"/>
      <c r="AF142" s="385"/>
      <c r="AG142" s="385"/>
    </row>
    <row r="143" spans="4:33" s="270" customFormat="1" x14ac:dyDescent="0.25">
      <c r="D143" s="271"/>
      <c r="K143" s="272"/>
      <c r="T143" s="89"/>
      <c r="U143" s="89"/>
      <c r="V143" s="89"/>
      <c r="W143" s="89"/>
      <c r="X143" s="89"/>
      <c r="Y143" s="89"/>
      <c r="AC143" s="385"/>
      <c r="AD143" s="386"/>
      <c r="AE143" s="385"/>
      <c r="AF143" s="385"/>
      <c r="AG143" s="385"/>
    </row>
    <row r="144" spans="4:33" s="270" customFormat="1" x14ac:dyDescent="0.25">
      <c r="D144" s="271"/>
      <c r="K144" s="272"/>
      <c r="T144" s="89"/>
      <c r="U144" s="89"/>
      <c r="V144" s="89"/>
      <c r="W144" s="89"/>
      <c r="X144" s="89"/>
      <c r="Y144" s="89"/>
      <c r="AC144" s="385"/>
      <c r="AD144" s="386"/>
      <c r="AE144" s="385"/>
      <c r="AF144" s="385"/>
      <c r="AG144" s="385"/>
    </row>
    <row r="145" spans="4:33" s="270" customFormat="1" x14ac:dyDescent="0.25">
      <c r="D145" s="271"/>
      <c r="K145" s="272"/>
      <c r="T145" s="89"/>
      <c r="U145" s="89"/>
      <c r="V145" s="89"/>
      <c r="W145" s="89"/>
      <c r="X145" s="89"/>
      <c r="Y145" s="89"/>
      <c r="AC145" s="385"/>
      <c r="AD145" s="386"/>
      <c r="AE145" s="385"/>
      <c r="AF145" s="385"/>
      <c r="AG145" s="385"/>
    </row>
    <row r="146" spans="4:33" s="270" customFormat="1" x14ac:dyDescent="0.25">
      <c r="D146" s="271"/>
      <c r="K146" s="272"/>
      <c r="T146" s="89"/>
      <c r="U146" s="89"/>
      <c r="V146" s="89"/>
      <c r="W146" s="89"/>
      <c r="X146" s="89"/>
      <c r="Y146" s="89"/>
      <c r="AC146" s="385"/>
      <c r="AD146" s="386"/>
      <c r="AE146" s="385"/>
      <c r="AF146" s="385"/>
      <c r="AG146" s="385"/>
    </row>
    <row r="147" spans="4:33" s="270" customFormat="1" x14ac:dyDescent="0.25">
      <c r="D147" s="271"/>
      <c r="K147" s="272"/>
      <c r="T147" s="89"/>
      <c r="U147" s="89"/>
      <c r="V147" s="89"/>
      <c r="W147" s="89"/>
      <c r="X147" s="89"/>
      <c r="Y147" s="89"/>
      <c r="AC147" s="385"/>
      <c r="AD147" s="386"/>
      <c r="AE147" s="385"/>
      <c r="AF147" s="385"/>
      <c r="AG147" s="385"/>
    </row>
    <row r="148" spans="4:33" s="270" customFormat="1" x14ac:dyDescent="0.25">
      <c r="D148" s="271"/>
      <c r="K148" s="272"/>
      <c r="T148" s="89"/>
      <c r="U148" s="89"/>
      <c r="V148" s="89"/>
      <c r="W148" s="89"/>
      <c r="X148" s="89"/>
      <c r="Y148" s="89"/>
      <c r="AC148" s="385"/>
      <c r="AD148" s="386"/>
      <c r="AE148" s="385"/>
      <c r="AF148" s="385"/>
      <c r="AG148" s="385"/>
    </row>
    <row r="149" spans="4:33" s="270" customFormat="1" x14ac:dyDescent="0.25">
      <c r="D149" s="271"/>
      <c r="K149" s="272"/>
      <c r="T149" s="89"/>
      <c r="U149" s="89"/>
      <c r="V149" s="89"/>
      <c r="W149" s="89"/>
      <c r="X149" s="89"/>
      <c r="Y149" s="89"/>
      <c r="AC149" s="385"/>
      <c r="AD149" s="386"/>
      <c r="AE149" s="385"/>
      <c r="AF149" s="385"/>
      <c r="AG149" s="385"/>
    </row>
    <row r="150" spans="4:33" s="270" customFormat="1" x14ac:dyDescent="0.25">
      <c r="D150" s="271"/>
      <c r="K150" s="272"/>
      <c r="T150" s="89"/>
      <c r="U150" s="89"/>
      <c r="V150" s="89"/>
      <c r="W150" s="89"/>
      <c r="X150" s="89"/>
      <c r="Y150" s="89"/>
      <c r="AC150" s="385"/>
      <c r="AD150" s="386"/>
      <c r="AE150" s="385"/>
      <c r="AF150" s="385"/>
      <c r="AG150" s="385"/>
    </row>
    <row r="151" spans="4:33" s="270" customFormat="1" x14ac:dyDescent="0.25">
      <c r="D151" s="271"/>
      <c r="K151" s="272"/>
      <c r="T151" s="89"/>
      <c r="U151" s="89"/>
      <c r="V151" s="89"/>
      <c r="W151" s="89"/>
      <c r="X151" s="89"/>
      <c r="Y151" s="89"/>
      <c r="AC151" s="385"/>
      <c r="AD151" s="386"/>
      <c r="AE151" s="385"/>
      <c r="AF151" s="385"/>
      <c r="AG151" s="385"/>
    </row>
    <row r="152" spans="4:33" s="270" customFormat="1" x14ac:dyDescent="0.25">
      <c r="D152" s="271"/>
      <c r="K152" s="272"/>
      <c r="T152" s="89"/>
      <c r="U152" s="89"/>
      <c r="V152" s="89"/>
      <c r="W152" s="89"/>
      <c r="X152" s="89"/>
      <c r="Y152" s="89"/>
      <c r="AC152" s="385"/>
      <c r="AD152" s="386"/>
      <c r="AE152" s="385"/>
      <c r="AF152" s="385"/>
      <c r="AG152" s="385"/>
    </row>
    <row r="153" spans="4:33" s="270" customFormat="1" x14ac:dyDescent="0.25">
      <c r="D153" s="271"/>
      <c r="K153" s="272"/>
      <c r="T153" s="89"/>
      <c r="U153" s="89"/>
      <c r="V153" s="89"/>
      <c r="W153" s="89"/>
      <c r="X153" s="89"/>
      <c r="Y153" s="89"/>
      <c r="AC153" s="385"/>
      <c r="AD153" s="386"/>
      <c r="AE153" s="385"/>
      <c r="AF153" s="385"/>
      <c r="AG153" s="385"/>
    </row>
    <row r="154" spans="4:33" s="270" customFormat="1" x14ac:dyDescent="0.25">
      <c r="D154" s="271"/>
      <c r="K154" s="272"/>
      <c r="T154" s="89"/>
      <c r="U154" s="89"/>
      <c r="V154" s="89"/>
      <c r="W154" s="89"/>
      <c r="X154" s="89"/>
      <c r="Y154" s="89"/>
      <c r="AC154" s="385"/>
      <c r="AD154" s="386"/>
      <c r="AE154" s="385"/>
      <c r="AF154" s="385"/>
      <c r="AG154" s="385"/>
    </row>
    <row r="155" spans="4:33" s="270" customFormat="1" x14ac:dyDescent="0.25">
      <c r="D155" s="271"/>
      <c r="K155" s="272"/>
      <c r="T155" s="89"/>
      <c r="U155" s="89"/>
      <c r="V155" s="89"/>
      <c r="W155" s="89"/>
      <c r="X155" s="89"/>
      <c r="Y155" s="89"/>
      <c r="AC155" s="385"/>
      <c r="AD155" s="386"/>
      <c r="AE155" s="385"/>
      <c r="AF155" s="385"/>
      <c r="AG155" s="385"/>
    </row>
    <row r="156" spans="4:33" s="270" customFormat="1" x14ac:dyDescent="0.25">
      <c r="D156" s="271"/>
      <c r="K156" s="272"/>
      <c r="T156" s="89"/>
      <c r="U156" s="89"/>
      <c r="V156" s="89"/>
      <c r="W156" s="89"/>
      <c r="X156" s="89"/>
      <c r="Y156" s="89"/>
      <c r="AC156" s="385"/>
      <c r="AD156" s="386"/>
      <c r="AE156" s="385"/>
      <c r="AF156" s="385"/>
      <c r="AG156" s="385"/>
    </row>
    <row r="157" spans="4:33" s="270" customFormat="1" x14ac:dyDescent="0.25">
      <c r="D157" s="271"/>
      <c r="K157" s="272"/>
      <c r="T157" s="89"/>
      <c r="U157" s="89"/>
      <c r="V157" s="89"/>
      <c r="W157" s="89"/>
      <c r="X157" s="89"/>
      <c r="Y157" s="89"/>
      <c r="AC157" s="385"/>
      <c r="AD157" s="386"/>
      <c r="AE157" s="385"/>
      <c r="AF157" s="385"/>
      <c r="AG157" s="385"/>
    </row>
    <row r="158" spans="4:33" s="270" customFormat="1" x14ac:dyDescent="0.25">
      <c r="D158" s="271"/>
      <c r="K158" s="272"/>
      <c r="T158" s="89"/>
      <c r="U158" s="89"/>
      <c r="V158" s="89"/>
      <c r="W158" s="89"/>
      <c r="X158" s="89"/>
      <c r="Y158" s="89"/>
      <c r="AC158" s="385"/>
      <c r="AD158" s="386"/>
      <c r="AE158" s="385"/>
      <c r="AF158" s="385"/>
      <c r="AG158" s="385"/>
    </row>
    <row r="159" spans="4:33" s="270" customFormat="1" x14ac:dyDescent="0.25">
      <c r="D159" s="271"/>
      <c r="K159" s="272"/>
      <c r="T159" s="89"/>
      <c r="U159" s="89"/>
      <c r="V159" s="89"/>
      <c r="W159" s="89"/>
      <c r="X159" s="89"/>
      <c r="Y159" s="89"/>
      <c r="AC159" s="385"/>
      <c r="AD159" s="386"/>
      <c r="AE159" s="385"/>
      <c r="AF159" s="385"/>
      <c r="AG159" s="385"/>
    </row>
    <row r="160" spans="4:33" s="270" customFormat="1" x14ac:dyDescent="0.25">
      <c r="D160" s="271"/>
      <c r="K160" s="272"/>
      <c r="T160" s="89"/>
      <c r="U160" s="89"/>
      <c r="V160" s="89"/>
      <c r="W160" s="89"/>
      <c r="X160" s="89"/>
      <c r="Y160" s="89"/>
      <c r="AC160" s="385"/>
      <c r="AD160" s="386"/>
      <c r="AE160" s="385"/>
      <c r="AF160" s="385"/>
      <c r="AG160" s="385"/>
    </row>
    <row r="161" spans="4:33" s="270" customFormat="1" x14ac:dyDescent="0.25">
      <c r="D161" s="271"/>
      <c r="K161" s="272"/>
      <c r="T161" s="89"/>
      <c r="U161" s="89"/>
      <c r="V161" s="89"/>
      <c r="W161" s="89"/>
      <c r="X161" s="89"/>
      <c r="Y161" s="89"/>
      <c r="AC161" s="385"/>
      <c r="AD161" s="386"/>
      <c r="AE161" s="385"/>
      <c r="AF161" s="385"/>
      <c r="AG161" s="385"/>
    </row>
    <row r="162" spans="4:33" s="270" customFormat="1" x14ac:dyDescent="0.25">
      <c r="D162" s="271"/>
      <c r="K162" s="272"/>
      <c r="T162" s="89"/>
      <c r="U162" s="89"/>
      <c r="V162" s="89"/>
      <c r="W162" s="89"/>
      <c r="X162" s="89"/>
      <c r="Y162" s="89"/>
      <c r="AC162" s="385"/>
      <c r="AD162" s="386"/>
      <c r="AE162" s="385"/>
      <c r="AF162" s="385"/>
      <c r="AG162" s="385"/>
    </row>
    <row r="163" spans="4:33" s="270" customFormat="1" x14ac:dyDescent="0.25">
      <c r="D163" s="271"/>
      <c r="K163" s="272"/>
      <c r="T163" s="89"/>
      <c r="U163" s="89"/>
      <c r="V163" s="89"/>
      <c r="W163" s="89"/>
      <c r="X163" s="89"/>
      <c r="Y163" s="89"/>
      <c r="AC163" s="385"/>
      <c r="AD163" s="386"/>
      <c r="AE163" s="385"/>
      <c r="AF163" s="385"/>
      <c r="AG163" s="385"/>
    </row>
    <row r="164" spans="4:33" s="270" customFormat="1" x14ac:dyDescent="0.25">
      <c r="D164" s="271"/>
      <c r="K164" s="272"/>
      <c r="T164" s="89"/>
      <c r="U164" s="89"/>
      <c r="V164" s="89"/>
      <c r="W164" s="89"/>
      <c r="X164" s="89"/>
      <c r="Y164" s="89"/>
      <c r="AC164" s="385"/>
      <c r="AD164" s="386"/>
      <c r="AE164" s="385"/>
      <c r="AF164" s="385"/>
      <c r="AG164" s="385"/>
    </row>
    <row r="165" spans="4:33" s="270" customFormat="1" x14ac:dyDescent="0.25">
      <c r="D165" s="271"/>
      <c r="K165" s="272"/>
      <c r="T165" s="89"/>
      <c r="U165" s="89"/>
      <c r="V165" s="89"/>
      <c r="W165" s="89"/>
      <c r="X165" s="89"/>
      <c r="Y165" s="89"/>
      <c r="AC165" s="385"/>
      <c r="AD165" s="386"/>
      <c r="AE165" s="385"/>
      <c r="AF165" s="385"/>
      <c r="AG165" s="385"/>
    </row>
    <row r="166" spans="4:33" s="270" customFormat="1" x14ac:dyDescent="0.25">
      <c r="D166" s="271"/>
      <c r="K166" s="272"/>
      <c r="T166" s="89"/>
      <c r="U166" s="89"/>
      <c r="V166" s="89"/>
      <c r="W166" s="89"/>
      <c r="X166" s="89"/>
      <c r="Y166" s="89"/>
      <c r="AC166" s="385"/>
      <c r="AD166" s="386"/>
      <c r="AE166" s="385"/>
      <c r="AF166" s="385"/>
      <c r="AG166" s="385"/>
    </row>
    <row r="167" spans="4:33" s="270" customFormat="1" x14ac:dyDescent="0.25">
      <c r="D167" s="271"/>
      <c r="K167" s="272"/>
      <c r="T167" s="89"/>
      <c r="U167" s="89"/>
      <c r="V167" s="89"/>
      <c r="W167" s="89"/>
      <c r="X167" s="89"/>
      <c r="Y167" s="89"/>
      <c r="AC167" s="385"/>
      <c r="AD167" s="386"/>
      <c r="AE167" s="385"/>
      <c r="AF167" s="385"/>
      <c r="AG167" s="385"/>
    </row>
    <row r="168" spans="4:33" s="270" customFormat="1" x14ac:dyDescent="0.25">
      <c r="D168" s="271"/>
      <c r="K168" s="272"/>
      <c r="T168" s="89"/>
      <c r="U168" s="89"/>
      <c r="V168" s="89"/>
      <c r="W168" s="89"/>
      <c r="X168" s="89"/>
      <c r="Y168" s="89"/>
      <c r="AC168" s="385"/>
      <c r="AD168" s="386"/>
      <c r="AE168" s="385"/>
      <c r="AF168" s="385"/>
      <c r="AG168" s="385"/>
    </row>
    <row r="169" spans="4:33" s="270" customFormat="1" x14ac:dyDescent="0.25">
      <c r="D169" s="271"/>
      <c r="K169" s="272"/>
      <c r="T169" s="89"/>
      <c r="U169" s="89"/>
      <c r="V169" s="89"/>
      <c r="W169" s="89"/>
      <c r="X169" s="89"/>
      <c r="Y169" s="89"/>
      <c r="AC169" s="385"/>
      <c r="AD169" s="386"/>
      <c r="AE169" s="385"/>
      <c r="AF169" s="385"/>
      <c r="AG169" s="385"/>
    </row>
    <row r="170" spans="4:33" s="270" customFormat="1" x14ac:dyDescent="0.25">
      <c r="D170" s="271"/>
      <c r="K170" s="272"/>
      <c r="T170" s="89"/>
      <c r="U170" s="89"/>
      <c r="V170" s="89"/>
      <c r="W170" s="89"/>
      <c r="X170" s="89"/>
      <c r="Y170" s="89"/>
      <c r="AC170" s="385"/>
      <c r="AD170" s="386"/>
      <c r="AE170" s="385"/>
      <c r="AF170" s="385"/>
      <c r="AG170" s="385"/>
    </row>
    <row r="171" spans="4:33" s="270" customFormat="1" x14ac:dyDescent="0.25">
      <c r="D171" s="271"/>
      <c r="K171" s="272"/>
      <c r="T171" s="89"/>
      <c r="U171" s="89"/>
      <c r="V171" s="89"/>
      <c r="W171" s="89"/>
      <c r="X171" s="89"/>
      <c r="Y171" s="89"/>
      <c r="AC171" s="385"/>
      <c r="AD171" s="386"/>
      <c r="AE171" s="385"/>
      <c r="AF171" s="385"/>
      <c r="AG171" s="385"/>
    </row>
    <row r="172" spans="4:33" s="270" customFormat="1" x14ac:dyDescent="0.25">
      <c r="D172" s="271"/>
      <c r="K172" s="272"/>
      <c r="T172" s="89"/>
      <c r="U172" s="89"/>
      <c r="V172" s="89"/>
      <c r="W172" s="89"/>
      <c r="X172" s="89"/>
      <c r="Y172" s="89"/>
      <c r="AC172" s="385"/>
      <c r="AD172" s="386"/>
      <c r="AE172" s="385"/>
      <c r="AF172" s="385"/>
      <c r="AG172" s="385"/>
    </row>
    <row r="173" spans="4:33" s="270" customFormat="1" x14ac:dyDescent="0.25">
      <c r="D173" s="271"/>
      <c r="K173" s="272"/>
      <c r="T173" s="89"/>
      <c r="U173" s="89"/>
      <c r="V173" s="89"/>
      <c r="W173" s="89"/>
      <c r="X173" s="89"/>
      <c r="Y173" s="89"/>
      <c r="AC173" s="385"/>
      <c r="AD173" s="386"/>
      <c r="AE173" s="385"/>
      <c r="AF173" s="385"/>
      <c r="AG173" s="385"/>
    </row>
    <row r="174" spans="4:33" s="270" customFormat="1" x14ac:dyDescent="0.25">
      <c r="D174" s="271"/>
      <c r="K174" s="272"/>
      <c r="T174" s="89"/>
      <c r="U174" s="89"/>
      <c r="V174" s="89"/>
      <c r="W174" s="89"/>
      <c r="X174" s="89"/>
      <c r="Y174" s="89"/>
      <c r="AC174" s="385"/>
      <c r="AD174" s="386"/>
      <c r="AE174" s="385"/>
      <c r="AF174" s="385"/>
      <c r="AG174" s="385"/>
    </row>
    <row r="175" spans="4:33" s="270" customFormat="1" x14ac:dyDescent="0.25">
      <c r="D175" s="271"/>
      <c r="K175" s="272"/>
      <c r="T175" s="89"/>
      <c r="U175" s="89"/>
      <c r="V175" s="89"/>
      <c r="W175" s="89"/>
      <c r="X175" s="89"/>
      <c r="Y175" s="89"/>
      <c r="AC175" s="385"/>
      <c r="AD175" s="386"/>
      <c r="AE175" s="385"/>
      <c r="AF175" s="385"/>
      <c r="AG175" s="385"/>
    </row>
    <row r="176" spans="4:33" s="270" customFormat="1" x14ac:dyDescent="0.25">
      <c r="D176" s="271"/>
      <c r="K176" s="272"/>
      <c r="T176" s="89"/>
      <c r="U176" s="89"/>
      <c r="V176" s="89"/>
      <c r="W176" s="89"/>
      <c r="X176" s="89"/>
      <c r="Y176" s="89"/>
      <c r="AC176" s="385"/>
      <c r="AD176" s="386"/>
      <c r="AE176" s="385"/>
      <c r="AF176" s="385"/>
      <c r="AG176" s="385"/>
    </row>
    <row r="177" spans="4:33" s="270" customFormat="1" x14ac:dyDescent="0.25">
      <c r="D177" s="271"/>
      <c r="K177" s="272"/>
      <c r="T177" s="89"/>
      <c r="U177" s="89"/>
      <c r="V177" s="89"/>
      <c r="W177" s="89"/>
      <c r="X177" s="89"/>
      <c r="Y177" s="89"/>
      <c r="AC177" s="385"/>
      <c r="AD177" s="386"/>
      <c r="AE177" s="385"/>
      <c r="AF177" s="385"/>
      <c r="AG177" s="385"/>
    </row>
    <row r="178" spans="4:33" s="270" customFormat="1" x14ac:dyDescent="0.25">
      <c r="D178" s="271"/>
      <c r="K178" s="272"/>
      <c r="T178" s="89"/>
      <c r="U178" s="89"/>
      <c r="V178" s="89"/>
      <c r="W178" s="89"/>
      <c r="X178" s="89"/>
      <c r="Y178" s="89"/>
      <c r="AC178" s="385"/>
      <c r="AD178" s="386"/>
      <c r="AE178" s="385"/>
      <c r="AF178" s="385"/>
      <c r="AG178" s="385"/>
    </row>
    <row r="179" spans="4:33" s="270" customFormat="1" x14ac:dyDescent="0.25">
      <c r="D179" s="271"/>
      <c r="K179" s="272"/>
      <c r="T179" s="89"/>
      <c r="U179" s="89"/>
      <c r="V179" s="89"/>
      <c r="W179" s="89"/>
      <c r="X179" s="89"/>
      <c r="Y179" s="89"/>
      <c r="AC179" s="385"/>
      <c r="AD179" s="386"/>
      <c r="AE179" s="385"/>
      <c r="AF179" s="385"/>
      <c r="AG179" s="385"/>
    </row>
    <row r="180" spans="4:33" s="270" customFormat="1" x14ac:dyDescent="0.25">
      <c r="D180" s="271"/>
      <c r="K180" s="272"/>
      <c r="T180" s="89"/>
      <c r="U180" s="89"/>
      <c r="V180" s="89"/>
      <c r="W180" s="89"/>
      <c r="X180" s="89"/>
      <c r="Y180" s="89"/>
      <c r="AC180" s="385"/>
      <c r="AD180" s="386"/>
      <c r="AE180" s="385"/>
      <c r="AF180" s="385"/>
      <c r="AG180" s="385"/>
    </row>
    <row r="181" spans="4:33" s="270" customFormat="1" x14ac:dyDescent="0.25">
      <c r="D181" s="271"/>
      <c r="K181" s="272"/>
      <c r="T181" s="89"/>
      <c r="U181" s="89"/>
      <c r="V181" s="89"/>
      <c r="W181" s="89"/>
      <c r="X181" s="89"/>
      <c r="Y181" s="89"/>
      <c r="AC181" s="385"/>
      <c r="AD181" s="386"/>
      <c r="AE181" s="385"/>
      <c r="AF181" s="385"/>
      <c r="AG181" s="385"/>
    </row>
    <row r="182" spans="4:33" s="270" customFormat="1" x14ac:dyDescent="0.25">
      <c r="D182" s="271"/>
      <c r="K182" s="272"/>
      <c r="T182" s="89"/>
      <c r="U182" s="89"/>
      <c r="V182" s="89"/>
      <c r="W182" s="89"/>
      <c r="X182" s="89"/>
      <c r="Y182" s="89"/>
      <c r="AC182" s="385"/>
      <c r="AD182" s="386"/>
      <c r="AE182" s="385"/>
      <c r="AF182" s="385"/>
      <c r="AG182" s="385"/>
    </row>
    <row r="183" spans="4:33" s="270" customFormat="1" x14ac:dyDescent="0.25">
      <c r="D183" s="271"/>
      <c r="K183" s="272"/>
      <c r="T183" s="89"/>
      <c r="U183" s="89"/>
      <c r="V183" s="89"/>
      <c r="W183" s="89"/>
      <c r="X183" s="89"/>
      <c r="Y183" s="89"/>
      <c r="AC183" s="385"/>
      <c r="AD183" s="386"/>
      <c r="AE183" s="385"/>
      <c r="AF183" s="385"/>
      <c r="AG183" s="385"/>
    </row>
    <row r="184" spans="4:33" s="270" customFormat="1" x14ac:dyDescent="0.25">
      <c r="D184" s="271"/>
      <c r="K184" s="272"/>
      <c r="T184" s="89"/>
      <c r="U184" s="89"/>
      <c r="V184" s="89"/>
      <c r="W184" s="89"/>
      <c r="X184" s="89"/>
      <c r="Y184" s="89"/>
      <c r="AC184" s="385"/>
      <c r="AD184" s="386"/>
      <c r="AE184" s="385"/>
      <c r="AF184" s="385"/>
      <c r="AG184" s="385"/>
    </row>
    <row r="185" spans="4:33" s="270" customFormat="1" x14ac:dyDescent="0.25">
      <c r="D185" s="271"/>
      <c r="K185" s="272"/>
      <c r="T185" s="89"/>
      <c r="U185" s="89"/>
      <c r="V185" s="89"/>
      <c r="W185" s="89"/>
      <c r="X185" s="89"/>
      <c r="Y185" s="89"/>
      <c r="AC185" s="385"/>
      <c r="AD185" s="386"/>
      <c r="AE185" s="385"/>
      <c r="AF185" s="385"/>
      <c r="AG185" s="385"/>
    </row>
    <row r="186" spans="4:33" s="270" customFormat="1" x14ac:dyDescent="0.25">
      <c r="D186" s="271"/>
      <c r="K186" s="272"/>
      <c r="T186" s="89"/>
      <c r="U186" s="89"/>
      <c r="V186" s="89"/>
      <c r="W186" s="89"/>
      <c r="X186" s="89"/>
      <c r="Y186" s="89"/>
      <c r="AC186" s="385"/>
      <c r="AD186" s="386"/>
      <c r="AE186" s="385"/>
      <c r="AF186" s="385"/>
      <c r="AG186" s="385"/>
    </row>
    <row r="187" spans="4:33" s="270" customFormat="1" x14ac:dyDescent="0.25">
      <c r="D187" s="271"/>
      <c r="K187" s="272"/>
      <c r="T187" s="89"/>
      <c r="U187" s="89"/>
      <c r="V187" s="89"/>
      <c r="W187" s="89"/>
      <c r="X187" s="89"/>
      <c r="Y187" s="89"/>
      <c r="AC187" s="385"/>
      <c r="AD187" s="386"/>
      <c r="AE187" s="385"/>
      <c r="AF187" s="385"/>
      <c r="AG187" s="385"/>
    </row>
    <row r="188" spans="4:33" s="270" customFormat="1" x14ac:dyDescent="0.25">
      <c r="D188" s="271"/>
      <c r="K188" s="272"/>
      <c r="T188" s="89"/>
      <c r="U188" s="89"/>
      <c r="V188" s="89"/>
      <c r="W188" s="89"/>
      <c r="X188" s="89"/>
      <c r="Y188" s="89"/>
      <c r="AC188" s="385"/>
      <c r="AD188" s="386"/>
      <c r="AE188" s="385"/>
      <c r="AF188" s="385"/>
      <c r="AG188" s="385"/>
    </row>
    <row r="189" spans="4:33" s="270" customFormat="1" x14ac:dyDescent="0.25">
      <c r="D189" s="271"/>
      <c r="K189" s="272"/>
      <c r="T189" s="89"/>
      <c r="U189" s="89"/>
      <c r="V189" s="89"/>
      <c r="W189" s="89"/>
      <c r="X189" s="89"/>
      <c r="Y189" s="89"/>
      <c r="AC189" s="385"/>
      <c r="AD189" s="386"/>
      <c r="AE189" s="385"/>
      <c r="AF189" s="385"/>
      <c r="AG189" s="385"/>
    </row>
    <row r="190" spans="4:33" s="270" customFormat="1" x14ac:dyDescent="0.25">
      <c r="D190" s="271"/>
      <c r="K190" s="272"/>
      <c r="T190" s="89"/>
      <c r="U190" s="89"/>
      <c r="V190" s="89"/>
      <c r="W190" s="89"/>
      <c r="X190" s="89"/>
      <c r="Y190" s="89"/>
      <c r="AC190" s="385"/>
      <c r="AD190" s="386"/>
      <c r="AE190" s="385"/>
      <c r="AF190" s="385"/>
      <c r="AG190" s="385"/>
    </row>
    <row r="191" spans="4:33" s="270" customFormat="1" x14ac:dyDescent="0.25">
      <c r="D191" s="271"/>
      <c r="K191" s="272"/>
      <c r="T191" s="89"/>
      <c r="U191" s="89"/>
      <c r="V191" s="89"/>
      <c r="W191" s="89"/>
      <c r="X191" s="89"/>
      <c r="Y191" s="89"/>
      <c r="AC191" s="385"/>
      <c r="AD191" s="386"/>
      <c r="AE191" s="385"/>
      <c r="AF191" s="385"/>
      <c r="AG191" s="385"/>
    </row>
    <row r="192" spans="4:33" s="270" customFormat="1" x14ac:dyDescent="0.25">
      <c r="D192" s="271"/>
      <c r="K192" s="272"/>
      <c r="T192" s="89"/>
      <c r="U192" s="89"/>
      <c r="V192" s="89"/>
      <c r="W192" s="89"/>
      <c r="X192" s="89"/>
      <c r="Y192" s="89"/>
      <c r="AC192" s="385"/>
      <c r="AD192" s="386"/>
      <c r="AE192" s="385"/>
      <c r="AF192" s="385"/>
      <c r="AG192" s="385"/>
    </row>
    <row r="193" spans="4:33" s="270" customFormat="1" x14ac:dyDescent="0.25">
      <c r="D193" s="271"/>
      <c r="K193" s="272"/>
      <c r="T193" s="89"/>
      <c r="U193" s="89"/>
      <c r="V193" s="89"/>
      <c r="W193" s="89"/>
      <c r="X193" s="89"/>
      <c r="Y193" s="89"/>
      <c r="AC193" s="385"/>
      <c r="AD193" s="386"/>
      <c r="AE193" s="385"/>
      <c r="AF193" s="385"/>
      <c r="AG193" s="385"/>
    </row>
    <row r="194" spans="4:33" s="270" customFormat="1" x14ac:dyDescent="0.25">
      <c r="D194" s="271"/>
      <c r="K194" s="272"/>
      <c r="T194" s="89"/>
      <c r="U194" s="89"/>
      <c r="V194" s="89"/>
      <c r="W194" s="89"/>
      <c r="X194" s="89"/>
      <c r="Y194" s="89"/>
      <c r="AC194" s="385"/>
      <c r="AD194" s="386"/>
      <c r="AE194" s="385"/>
      <c r="AF194" s="385"/>
      <c r="AG194" s="385"/>
    </row>
    <row r="195" spans="4:33" s="270" customFormat="1" x14ac:dyDescent="0.25">
      <c r="D195" s="271"/>
      <c r="K195" s="272"/>
      <c r="T195" s="89"/>
      <c r="U195" s="89"/>
      <c r="V195" s="89"/>
      <c r="W195" s="89"/>
      <c r="X195" s="89"/>
      <c r="Y195" s="89"/>
      <c r="AC195" s="385"/>
      <c r="AD195" s="386"/>
      <c r="AE195" s="385"/>
      <c r="AF195" s="385"/>
      <c r="AG195" s="385"/>
    </row>
    <row r="196" spans="4:33" s="270" customFormat="1" x14ac:dyDescent="0.25">
      <c r="D196" s="271"/>
      <c r="K196" s="272"/>
      <c r="T196" s="89"/>
      <c r="U196" s="89"/>
      <c r="V196" s="89"/>
      <c r="W196" s="89"/>
      <c r="X196" s="89"/>
      <c r="Y196" s="89"/>
      <c r="AC196" s="385"/>
      <c r="AD196" s="386"/>
      <c r="AE196" s="385"/>
      <c r="AF196" s="385"/>
      <c r="AG196" s="385"/>
    </row>
    <row r="197" spans="4:33" s="270" customFormat="1" x14ac:dyDescent="0.25">
      <c r="D197" s="271"/>
      <c r="K197" s="272"/>
      <c r="T197" s="89"/>
      <c r="U197" s="89"/>
      <c r="V197" s="89"/>
      <c r="W197" s="89"/>
      <c r="X197" s="89"/>
      <c r="Y197" s="89"/>
      <c r="AC197" s="385"/>
      <c r="AD197" s="386"/>
      <c r="AE197" s="385"/>
      <c r="AF197" s="385"/>
      <c r="AG197" s="385"/>
    </row>
    <row r="198" spans="4:33" s="270" customFormat="1" x14ac:dyDescent="0.25">
      <c r="D198" s="271"/>
      <c r="K198" s="272"/>
      <c r="T198" s="89"/>
      <c r="U198" s="89"/>
      <c r="V198" s="89"/>
      <c r="W198" s="89"/>
      <c r="X198" s="89"/>
      <c r="Y198" s="89"/>
      <c r="AC198" s="385"/>
      <c r="AD198" s="386"/>
      <c r="AE198" s="385"/>
      <c r="AF198" s="385"/>
      <c r="AG198" s="385"/>
    </row>
    <row r="199" spans="4:33" s="270" customFormat="1" x14ac:dyDescent="0.25">
      <c r="D199" s="271"/>
      <c r="K199" s="272"/>
      <c r="T199" s="89"/>
      <c r="U199" s="89"/>
      <c r="V199" s="89"/>
      <c r="W199" s="89"/>
      <c r="X199" s="89"/>
      <c r="Y199" s="89"/>
      <c r="AC199" s="385"/>
      <c r="AD199" s="386"/>
      <c r="AE199" s="385"/>
      <c r="AF199" s="385"/>
      <c r="AG199" s="385"/>
    </row>
    <row r="200" spans="4:33" s="270" customFormat="1" x14ac:dyDescent="0.25">
      <c r="D200" s="271"/>
      <c r="K200" s="272"/>
      <c r="T200" s="89"/>
      <c r="U200" s="89"/>
      <c r="V200" s="89"/>
      <c r="W200" s="89"/>
      <c r="X200" s="89"/>
      <c r="Y200" s="89"/>
      <c r="AC200" s="385"/>
      <c r="AD200" s="386"/>
      <c r="AE200" s="385"/>
      <c r="AF200" s="385"/>
      <c r="AG200" s="385"/>
    </row>
    <row r="201" spans="4:33" s="270" customFormat="1" x14ac:dyDescent="0.25">
      <c r="D201" s="271"/>
      <c r="K201" s="272"/>
      <c r="T201" s="89"/>
      <c r="U201" s="89"/>
      <c r="V201" s="89"/>
      <c r="W201" s="89"/>
      <c r="X201" s="89"/>
      <c r="Y201" s="89"/>
      <c r="AC201" s="385"/>
      <c r="AD201" s="386"/>
      <c r="AE201" s="385"/>
      <c r="AF201" s="385"/>
      <c r="AG201" s="385"/>
    </row>
    <row r="202" spans="4:33" s="270" customFormat="1" x14ac:dyDescent="0.25">
      <c r="D202" s="271"/>
      <c r="K202" s="272"/>
      <c r="T202" s="89"/>
      <c r="U202" s="89"/>
      <c r="V202" s="89"/>
      <c r="W202" s="89"/>
      <c r="X202" s="89"/>
      <c r="Y202" s="89"/>
      <c r="AC202" s="385"/>
      <c r="AD202" s="386"/>
      <c r="AE202" s="385"/>
      <c r="AF202" s="385"/>
      <c r="AG202" s="385"/>
    </row>
    <row r="203" spans="4:33" s="270" customFormat="1" x14ac:dyDescent="0.25">
      <c r="D203" s="271"/>
      <c r="K203" s="272"/>
      <c r="T203" s="89"/>
      <c r="U203" s="89"/>
      <c r="V203" s="89"/>
      <c r="W203" s="89"/>
      <c r="X203" s="89"/>
      <c r="Y203" s="89"/>
      <c r="AC203" s="385"/>
      <c r="AD203" s="386"/>
      <c r="AE203" s="385"/>
      <c r="AF203" s="385"/>
      <c r="AG203" s="385"/>
    </row>
    <row r="204" spans="4:33" s="270" customFormat="1" x14ac:dyDescent="0.25">
      <c r="D204" s="271"/>
      <c r="K204" s="272"/>
      <c r="T204" s="89"/>
      <c r="U204" s="89"/>
      <c r="V204" s="89"/>
      <c r="W204" s="89"/>
      <c r="X204" s="89"/>
      <c r="Y204" s="89"/>
      <c r="AC204" s="385"/>
      <c r="AD204" s="386"/>
      <c r="AE204" s="385"/>
      <c r="AF204" s="385"/>
      <c r="AG204" s="385"/>
    </row>
    <row r="205" spans="4:33" s="270" customFormat="1" x14ac:dyDescent="0.25">
      <c r="D205" s="271"/>
      <c r="K205" s="272"/>
      <c r="T205" s="89"/>
      <c r="U205" s="89"/>
      <c r="V205" s="89"/>
      <c r="W205" s="89"/>
      <c r="X205" s="89"/>
      <c r="Y205" s="89"/>
      <c r="AC205" s="385"/>
      <c r="AD205" s="386"/>
      <c r="AE205" s="385"/>
      <c r="AF205" s="385"/>
      <c r="AG205" s="385"/>
    </row>
    <row r="206" spans="4:33" s="270" customFormat="1" x14ac:dyDescent="0.25">
      <c r="D206" s="271"/>
      <c r="K206" s="272"/>
      <c r="T206" s="89"/>
      <c r="U206" s="89"/>
      <c r="V206" s="89"/>
      <c r="W206" s="89"/>
      <c r="X206" s="89"/>
      <c r="Y206" s="89"/>
      <c r="AC206" s="385"/>
      <c r="AD206" s="386"/>
      <c r="AE206" s="385"/>
      <c r="AF206" s="385"/>
      <c r="AG206" s="385"/>
    </row>
    <row r="207" spans="4:33" s="270" customFormat="1" x14ac:dyDescent="0.25">
      <c r="D207" s="271"/>
      <c r="K207" s="272"/>
      <c r="T207" s="89"/>
      <c r="U207" s="89"/>
      <c r="V207" s="89"/>
      <c r="W207" s="89"/>
      <c r="X207" s="89"/>
      <c r="Y207" s="89"/>
      <c r="AC207" s="385"/>
      <c r="AD207" s="386"/>
      <c r="AE207" s="385"/>
      <c r="AF207" s="385"/>
      <c r="AG207" s="385"/>
    </row>
    <row r="208" spans="4:33" s="270" customFormat="1" x14ac:dyDescent="0.25">
      <c r="D208" s="271"/>
      <c r="K208" s="272"/>
      <c r="T208" s="89"/>
      <c r="U208" s="89"/>
      <c r="V208" s="89"/>
      <c r="W208" s="89"/>
      <c r="X208" s="89"/>
      <c r="Y208" s="89"/>
      <c r="AC208" s="385"/>
      <c r="AD208" s="386"/>
      <c r="AE208" s="385"/>
      <c r="AF208" s="385"/>
      <c r="AG208" s="385"/>
    </row>
    <row r="209" spans="4:33" s="270" customFormat="1" x14ac:dyDescent="0.25">
      <c r="D209" s="271"/>
      <c r="K209" s="272"/>
      <c r="T209" s="89"/>
      <c r="U209" s="89"/>
      <c r="V209" s="89"/>
      <c r="W209" s="89"/>
      <c r="X209" s="89"/>
      <c r="Y209" s="89"/>
      <c r="AC209" s="385"/>
      <c r="AD209" s="386"/>
      <c r="AE209" s="385"/>
      <c r="AF209" s="385"/>
      <c r="AG209" s="385"/>
    </row>
    <row r="210" spans="4:33" s="270" customFormat="1" x14ac:dyDescent="0.25">
      <c r="D210" s="271"/>
      <c r="K210" s="272"/>
      <c r="T210" s="89"/>
      <c r="U210" s="89"/>
      <c r="V210" s="89"/>
      <c r="W210" s="89"/>
      <c r="X210" s="89"/>
      <c r="Y210" s="89"/>
      <c r="AC210" s="385"/>
      <c r="AD210" s="386"/>
      <c r="AE210" s="385"/>
      <c r="AF210" s="385"/>
      <c r="AG210" s="385"/>
    </row>
    <row r="211" spans="4:33" s="270" customFormat="1" x14ac:dyDescent="0.25">
      <c r="D211" s="271"/>
      <c r="K211" s="272"/>
      <c r="T211" s="89"/>
      <c r="U211" s="89"/>
      <c r="V211" s="89"/>
      <c r="W211" s="89"/>
      <c r="X211" s="89"/>
      <c r="Y211" s="89"/>
      <c r="AC211" s="385"/>
      <c r="AD211" s="386"/>
      <c r="AE211" s="385"/>
      <c r="AF211" s="385"/>
      <c r="AG211" s="385"/>
    </row>
    <row r="212" spans="4:33" s="270" customFormat="1" x14ac:dyDescent="0.25">
      <c r="D212" s="271"/>
      <c r="K212" s="272"/>
      <c r="T212" s="89"/>
      <c r="U212" s="89"/>
      <c r="V212" s="89"/>
      <c r="W212" s="89"/>
      <c r="X212" s="89"/>
      <c r="Y212" s="89"/>
      <c r="AC212" s="385"/>
      <c r="AD212" s="386"/>
      <c r="AE212" s="385"/>
      <c r="AF212" s="385"/>
      <c r="AG212" s="385"/>
    </row>
    <row r="213" spans="4:33" s="270" customFormat="1" x14ac:dyDescent="0.25">
      <c r="D213" s="271"/>
      <c r="K213" s="272"/>
      <c r="T213" s="89"/>
      <c r="U213" s="89"/>
      <c r="V213" s="89"/>
      <c r="W213" s="89"/>
      <c r="X213" s="89"/>
      <c r="Y213" s="89"/>
      <c r="AC213" s="385"/>
      <c r="AD213" s="386"/>
      <c r="AE213" s="385"/>
      <c r="AF213" s="385"/>
      <c r="AG213" s="385"/>
    </row>
    <row r="214" spans="4:33" s="270" customFormat="1" x14ac:dyDescent="0.25">
      <c r="D214" s="271"/>
      <c r="K214" s="272"/>
      <c r="T214" s="89"/>
      <c r="U214" s="89"/>
      <c r="V214" s="89"/>
      <c r="W214" s="89"/>
      <c r="X214" s="89"/>
      <c r="Y214" s="89"/>
      <c r="AC214" s="385"/>
      <c r="AD214" s="386"/>
      <c r="AE214" s="385"/>
      <c r="AF214" s="385"/>
      <c r="AG214" s="385"/>
    </row>
    <row r="215" spans="4:33" s="270" customFormat="1" x14ac:dyDescent="0.25">
      <c r="D215" s="271"/>
      <c r="K215" s="272"/>
      <c r="T215" s="89"/>
      <c r="U215" s="89"/>
      <c r="V215" s="89"/>
      <c r="W215" s="89"/>
      <c r="X215" s="89"/>
      <c r="Y215" s="89"/>
      <c r="AC215" s="385"/>
      <c r="AD215" s="386"/>
      <c r="AE215" s="385"/>
      <c r="AF215" s="385"/>
      <c r="AG215" s="385"/>
    </row>
    <row r="216" spans="4:33" s="270" customFormat="1" x14ac:dyDescent="0.25">
      <c r="D216" s="271"/>
      <c r="K216" s="272"/>
      <c r="T216" s="89"/>
      <c r="U216" s="89"/>
      <c r="V216" s="89"/>
      <c r="W216" s="89"/>
      <c r="X216" s="89"/>
      <c r="Y216" s="89"/>
      <c r="AC216" s="385"/>
      <c r="AD216" s="386"/>
      <c r="AE216" s="385"/>
      <c r="AF216" s="385"/>
      <c r="AG216" s="385"/>
    </row>
    <row r="217" spans="4:33" s="270" customFormat="1" x14ac:dyDescent="0.25">
      <c r="D217" s="271"/>
      <c r="K217" s="272"/>
      <c r="T217" s="89"/>
      <c r="U217" s="89"/>
      <c r="V217" s="89"/>
      <c r="W217" s="89"/>
      <c r="X217" s="89"/>
      <c r="Y217" s="89"/>
      <c r="AC217" s="385"/>
      <c r="AD217" s="386"/>
      <c r="AE217" s="385"/>
      <c r="AF217" s="385"/>
      <c r="AG217" s="385"/>
    </row>
    <row r="218" spans="4:33" s="270" customFormat="1" x14ac:dyDescent="0.25">
      <c r="D218" s="271"/>
      <c r="K218" s="272"/>
      <c r="T218" s="89"/>
      <c r="U218" s="89"/>
      <c r="V218" s="89"/>
      <c r="W218" s="89"/>
      <c r="X218" s="89"/>
      <c r="Y218" s="89"/>
      <c r="AC218" s="385"/>
      <c r="AD218" s="386"/>
      <c r="AE218" s="385"/>
      <c r="AF218" s="385"/>
      <c r="AG218" s="385"/>
    </row>
    <row r="219" spans="4:33" s="270" customFormat="1" x14ac:dyDescent="0.25">
      <c r="D219" s="271"/>
      <c r="K219" s="272"/>
      <c r="T219" s="89"/>
      <c r="U219" s="89"/>
      <c r="V219" s="89"/>
      <c r="W219" s="89"/>
      <c r="X219" s="89"/>
      <c r="Y219" s="89"/>
      <c r="AC219" s="385"/>
      <c r="AD219" s="386"/>
      <c r="AE219" s="385"/>
      <c r="AF219" s="385"/>
      <c r="AG219" s="385"/>
    </row>
    <row r="220" spans="4:33" s="270" customFormat="1" x14ac:dyDescent="0.25">
      <c r="D220" s="271"/>
      <c r="K220" s="272"/>
      <c r="T220" s="89"/>
      <c r="U220" s="89"/>
      <c r="V220" s="89"/>
      <c r="W220" s="89"/>
      <c r="X220" s="89"/>
      <c r="Y220" s="89"/>
      <c r="AC220" s="385"/>
      <c r="AD220" s="386"/>
      <c r="AE220" s="385"/>
      <c r="AF220" s="385"/>
      <c r="AG220" s="385"/>
    </row>
    <row r="221" spans="4:33" s="270" customFormat="1" x14ac:dyDescent="0.25">
      <c r="D221" s="271"/>
      <c r="K221" s="272"/>
      <c r="T221" s="89"/>
      <c r="U221" s="89"/>
      <c r="V221" s="89"/>
      <c r="W221" s="89"/>
      <c r="X221" s="89"/>
      <c r="Y221" s="89"/>
      <c r="AC221" s="385"/>
      <c r="AD221" s="386"/>
      <c r="AE221" s="385"/>
      <c r="AF221" s="385"/>
      <c r="AG221" s="385"/>
    </row>
    <row r="222" spans="4:33" s="270" customFormat="1" x14ac:dyDescent="0.25">
      <c r="D222" s="271"/>
      <c r="K222" s="272"/>
      <c r="T222" s="89"/>
      <c r="U222" s="89"/>
      <c r="V222" s="89"/>
      <c r="W222" s="89"/>
      <c r="X222" s="89"/>
      <c r="Y222" s="89"/>
      <c r="AC222" s="385"/>
      <c r="AD222" s="386"/>
      <c r="AE222" s="385"/>
      <c r="AF222" s="385"/>
      <c r="AG222" s="385"/>
    </row>
    <row r="223" spans="4:33" s="270" customFormat="1" x14ac:dyDescent="0.25">
      <c r="D223" s="271"/>
      <c r="K223" s="272"/>
      <c r="T223" s="89"/>
      <c r="U223" s="89"/>
      <c r="V223" s="89"/>
      <c r="W223" s="89"/>
      <c r="X223" s="89"/>
      <c r="Y223" s="89"/>
      <c r="AC223" s="385"/>
      <c r="AD223" s="386"/>
      <c r="AE223" s="385"/>
      <c r="AF223" s="385"/>
      <c r="AG223" s="385"/>
    </row>
    <row r="224" spans="4:33" s="270" customFormat="1" x14ac:dyDescent="0.25">
      <c r="D224" s="271"/>
      <c r="K224" s="272"/>
      <c r="T224" s="89"/>
      <c r="U224" s="89"/>
      <c r="V224" s="89"/>
      <c r="W224" s="89"/>
      <c r="X224" s="89"/>
      <c r="Y224" s="89"/>
      <c r="AC224" s="385"/>
      <c r="AD224" s="386"/>
      <c r="AE224" s="385"/>
      <c r="AF224" s="385"/>
      <c r="AG224" s="385"/>
    </row>
    <row r="225" spans="4:33" s="270" customFormat="1" x14ac:dyDescent="0.25">
      <c r="D225" s="271"/>
      <c r="K225" s="272"/>
      <c r="T225" s="89"/>
      <c r="U225" s="89"/>
      <c r="V225" s="89"/>
      <c r="W225" s="89"/>
      <c r="X225" s="89"/>
      <c r="Y225" s="89"/>
      <c r="AC225" s="385"/>
      <c r="AD225" s="386"/>
      <c r="AE225" s="385"/>
      <c r="AF225" s="385"/>
      <c r="AG225" s="385"/>
    </row>
    <row r="226" spans="4:33" s="270" customFormat="1" x14ac:dyDescent="0.25">
      <c r="D226" s="271"/>
      <c r="K226" s="272"/>
      <c r="T226" s="89"/>
      <c r="U226" s="89"/>
      <c r="V226" s="89"/>
      <c r="W226" s="89"/>
      <c r="X226" s="89"/>
      <c r="Y226" s="89"/>
      <c r="AC226" s="385"/>
      <c r="AD226" s="386"/>
      <c r="AE226" s="385"/>
      <c r="AF226" s="385"/>
      <c r="AG226" s="385"/>
    </row>
    <row r="227" spans="4:33" s="270" customFormat="1" x14ac:dyDescent="0.25">
      <c r="D227" s="271"/>
      <c r="K227" s="272"/>
      <c r="T227" s="89"/>
      <c r="U227" s="89"/>
      <c r="V227" s="89"/>
      <c r="W227" s="89"/>
      <c r="X227" s="89"/>
      <c r="Y227" s="89"/>
      <c r="AC227" s="385"/>
      <c r="AD227" s="386"/>
      <c r="AE227" s="385"/>
      <c r="AF227" s="385"/>
      <c r="AG227" s="385"/>
    </row>
    <row r="228" spans="4:33" s="270" customFormat="1" x14ac:dyDescent="0.25">
      <c r="D228" s="271"/>
      <c r="K228" s="272"/>
      <c r="T228" s="89"/>
      <c r="U228" s="89"/>
      <c r="V228" s="89"/>
      <c r="W228" s="89"/>
      <c r="X228" s="89"/>
      <c r="Y228" s="89"/>
      <c r="AC228" s="385"/>
      <c r="AD228" s="386"/>
      <c r="AE228" s="385"/>
      <c r="AF228" s="385"/>
      <c r="AG228" s="385"/>
    </row>
    <row r="229" spans="4:33" s="270" customFormat="1" x14ac:dyDescent="0.25">
      <c r="D229" s="271"/>
      <c r="K229" s="272"/>
      <c r="T229" s="89"/>
      <c r="U229" s="89"/>
      <c r="V229" s="89"/>
      <c r="W229" s="89"/>
      <c r="X229" s="89"/>
      <c r="Y229" s="89"/>
      <c r="AC229" s="385"/>
      <c r="AD229" s="386"/>
      <c r="AE229" s="385"/>
      <c r="AF229" s="385"/>
      <c r="AG229" s="385"/>
    </row>
    <row r="230" spans="4:33" s="270" customFormat="1" x14ac:dyDescent="0.25">
      <c r="D230" s="271"/>
      <c r="K230" s="272"/>
      <c r="T230" s="89"/>
      <c r="U230" s="89"/>
      <c r="V230" s="89"/>
      <c r="W230" s="89"/>
      <c r="X230" s="89"/>
      <c r="Y230" s="89"/>
      <c r="AC230" s="385"/>
      <c r="AD230" s="386"/>
      <c r="AE230" s="385"/>
      <c r="AF230" s="385"/>
      <c r="AG230" s="385"/>
    </row>
    <row r="231" spans="4:33" s="270" customFormat="1" x14ac:dyDescent="0.25">
      <c r="D231" s="271"/>
      <c r="K231" s="272"/>
      <c r="T231" s="89"/>
      <c r="U231" s="89"/>
      <c r="V231" s="89"/>
      <c r="W231" s="89"/>
      <c r="X231" s="89"/>
      <c r="Y231" s="89"/>
      <c r="AC231" s="385"/>
      <c r="AD231" s="386"/>
      <c r="AE231" s="385"/>
      <c r="AF231" s="385"/>
      <c r="AG231" s="385"/>
    </row>
    <row r="232" spans="4:33" s="270" customFormat="1" x14ac:dyDescent="0.25">
      <c r="D232" s="271"/>
      <c r="K232" s="272"/>
      <c r="T232" s="89"/>
      <c r="U232" s="89"/>
      <c r="V232" s="89"/>
      <c r="W232" s="89"/>
      <c r="X232" s="89"/>
      <c r="Y232" s="89"/>
      <c r="AC232" s="385"/>
      <c r="AD232" s="386"/>
      <c r="AE232" s="385"/>
      <c r="AF232" s="385"/>
      <c r="AG232" s="385"/>
    </row>
    <row r="233" spans="4:33" s="270" customFormat="1" x14ac:dyDescent="0.25">
      <c r="D233" s="271"/>
      <c r="K233" s="272"/>
      <c r="T233" s="89"/>
      <c r="U233" s="89"/>
      <c r="V233" s="89"/>
      <c r="W233" s="89"/>
      <c r="X233" s="89"/>
      <c r="Y233" s="89"/>
      <c r="AC233" s="385"/>
      <c r="AD233" s="386"/>
      <c r="AE233" s="385"/>
      <c r="AF233" s="385"/>
      <c r="AG233" s="385"/>
    </row>
    <row r="234" spans="4:33" s="270" customFormat="1" x14ac:dyDescent="0.25">
      <c r="D234" s="271"/>
      <c r="K234" s="272"/>
      <c r="T234" s="89"/>
      <c r="U234" s="89"/>
      <c r="V234" s="89"/>
      <c r="W234" s="89"/>
      <c r="X234" s="89"/>
      <c r="Y234" s="89"/>
      <c r="AC234" s="385"/>
      <c r="AD234" s="386"/>
      <c r="AE234" s="385"/>
      <c r="AF234" s="385"/>
      <c r="AG234" s="385"/>
    </row>
    <row r="235" spans="4:33" s="270" customFormat="1" x14ac:dyDescent="0.25">
      <c r="D235" s="271"/>
      <c r="K235" s="272"/>
      <c r="T235" s="89"/>
      <c r="U235" s="89"/>
      <c r="V235" s="89"/>
      <c r="W235" s="89"/>
      <c r="X235" s="89"/>
      <c r="Y235" s="89"/>
      <c r="AC235" s="385"/>
      <c r="AD235" s="386"/>
      <c r="AE235" s="385"/>
      <c r="AF235" s="385"/>
      <c r="AG235" s="385"/>
    </row>
    <row r="236" spans="4:33" s="270" customFormat="1" x14ac:dyDescent="0.25">
      <c r="D236" s="271"/>
      <c r="K236" s="272"/>
      <c r="T236" s="89"/>
      <c r="U236" s="89"/>
      <c r="V236" s="89"/>
      <c r="W236" s="89"/>
      <c r="X236" s="89"/>
      <c r="Y236" s="89"/>
      <c r="AC236" s="385"/>
      <c r="AD236" s="386"/>
      <c r="AE236" s="385"/>
      <c r="AF236" s="385"/>
      <c r="AG236" s="385"/>
    </row>
    <row r="237" spans="4:33" s="270" customFormat="1" x14ac:dyDescent="0.25">
      <c r="D237" s="271"/>
      <c r="K237" s="272"/>
      <c r="T237" s="89"/>
      <c r="U237" s="89"/>
      <c r="V237" s="89"/>
      <c r="W237" s="89"/>
      <c r="X237" s="89"/>
      <c r="Y237" s="89"/>
      <c r="AC237" s="385"/>
      <c r="AD237" s="386"/>
      <c r="AE237" s="385"/>
      <c r="AF237" s="385"/>
      <c r="AG237" s="385"/>
    </row>
    <row r="238" spans="4:33" s="270" customFormat="1" x14ac:dyDescent="0.25">
      <c r="D238" s="271"/>
      <c r="K238" s="272"/>
      <c r="T238" s="89"/>
      <c r="U238" s="89"/>
      <c r="V238" s="89"/>
      <c r="W238" s="89"/>
      <c r="X238" s="89"/>
      <c r="Y238" s="89"/>
      <c r="AC238" s="385"/>
      <c r="AD238" s="386"/>
      <c r="AE238" s="385"/>
      <c r="AF238" s="385"/>
      <c r="AG238" s="385"/>
    </row>
    <row r="239" spans="4:33" s="270" customFormat="1" x14ac:dyDescent="0.25">
      <c r="D239" s="271"/>
      <c r="K239" s="272"/>
      <c r="T239" s="89"/>
      <c r="U239" s="89"/>
      <c r="V239" s="89"/>
      <c r="W239" s="89"/>
      <c r="X239" s="89"/>
      <c r="Y239" s="89"/>
      <c r="AC239" s="385"/>
      <c r="AD239" s="386"/>
      <c r="AE239" s="385"/>
      <c r="AF239" s="385"/>
      <c r="AG239" s="385"/>
    </row>
    <row r="240" spans="4:33" s="270" customFormat="1" x14ac:dyDescent="0.25">
      <c r="D240" s="271"/>
      <c r="K240" s="272"/>
      <c r="T240" s="89"/>
      <c r="U240" s="89"/>
      <c r="V240" s="89"/>
      <c r="W240" s="89"/>
      <c r="X240" s="89"/>
      <c r="Y240" s="89"/>
      <c r="AC240" s="385"/>
      <c r="AD240" s="386"/>
      <c r="AE240" s="385"/>
      <c r="AF240" s="385"/>
      <c r="AG240" s="385"/>
    </row>
    <row r="241" spans="4:33" s="270" customFormat="1" x14ac:dyDescent="0.25">
      <c r="D241" s="271"/>
      <c r="K241" s="272"/>
      <c r="T241" s="89"/>
      <c r="U241" s="89"/>
      <c r="V241" s="89"/>
      <c r="W241" s="89"/>
      <c r="X241" s="89"/>
      <c r="Y241" s="89"/>
      <c r="AC241" s="385"/>
      <c r="AD241" s="386"/>
      <c r="AE241" s="385"/>
      <c r="AF241" s="385"/>
      <c r="AG241" s="385"/>
    </row>
    <row r="242" spans="4:33" s="270" customFormat="1" x14ac:dyDescent="0.25">
      <c r="D242" s="271"/>
      <c r="K242" s="272"/>
      <c r="T242" s="89"/>
      <c r="U242" s="89"/>
      <c r="V242" s="89"/>
      <c r="W242" s="89"/>
      <c r="X242" s="89"/>
      <c r="Y242" s="89"/>
      <c r="AC242" s="385"/>
      <c r="AD242" s="386"/>
      <c r="AE242" s="385"/>
      <c r="AF242" s="385"/>
      <c r="AG242" s="385"/>
    </row>
    <row r="243" spans="4:33" s="270" customFormat="1" x14ac:dyDescent="0.25">
      <c r="D243" s="271"/>
      <c r="K243" s="272"/>
      <c r="T243" s="89"/>
      <c r="U243" s="89"/>
      <c r="V243" s="89"/>
      <c r="W243" s="89"/>
      <c r="X243" s="89"/>
      <c r="Y243" s="89"/>
      <c r="AC243" s="385"/>
      <c r="AD243" s="386"/>
      <c r="AE243" s="385"/>
      <c r="AF243" s="385"/>
      <c r="AG243" s="385"/>
    </row>
    <row r="244" spans="4:33" s="270" customFormat="1" x14ac:dyDescent="0.25">
      <c r="D244" s="271"/>
      <c r="K244" s="272"/>
      <c r="T244" s="89"/>
      <c r="U244" s="89"/>
      <c r="V244" s="89"/>
      <c r="W244" s="89"/>
      <c r="X244" s="89"/>
      <c r="Y244" s="89"/>
      <c r="AC244" s="385"/>
      <c r="AD244" s="386"/>
      <c r="AE244" s="385"/>
      <c r="AF244" s="385"/>
      <c r="AG244" s="385"/>
    </row>
    <row r="245" spans="4:33" s="270" customFormat="1" x14ac:dyDescent="0.25">
      <c r="D245" s="271"/>
      <c r="K245" s="272"/>
      <c r="T245" s="89"/>
      <c r="U245" s="89"/>
      <c r="V245" s="89"/>
      <c r="W245" s="89"/>
      <c r="X245" s="89"/>
      <c r="Y245" s="89"/>
      <c r="AC245" s="385"/>
      <c r="AD245" s="386"/>
      <c r="AE245" s="385"/>
      <c r="AF245" s="385"/>
      <c r="AG245" s="385"/>
    </row>
    <row r="246" spans="4:33" s="270" customFormat="1" x14ac:dyDescent="0.25">
      <c r="D246" s="271"/>
      <c r="K246" s="272"/>
      <c r="T246" s="89"/>
      <c r="U246" s="89"/>
      <c r="V246" s="89"/>
      <c r="W246" s="89"/>
      <c r="X246" s="89"/>
      <c r="Y246" s="89"/>
      <c r="AC246" s="385"/>
      <c r="AD246" s="386"/>
      <c r="AE246" s="385"/>
      <c r="AF246" s="385"/>
      <c r="AG246" s="385"/>
    </row>
    <row r="247" spans="4:33" s="270" customFormat="1" x14ac:dyDescent="0.25">
      <c r="D247" s="271"/>
      <c r="K247" s="272"/>
      <c r="T247" s="89"/>
      <c r="U247" s="89"/>
      <c r="V247" s="89"/>
      <c r="W247" s="89"/>
      <c r="X247" s="89"/>
      <c r="Y247" s="89"/>
      <c r="AC247" s="385"/>
      <c r="AD247" s="386"/>
      <c r="AE247" s="385"/>
      <c r="AF247" s="385"/>
      <c r="AG247" s="385"/>
    </row>
    <row r="248" spans="4:33" s="270" customFormat="1" x14ac:dyDescent="0.25">
      <c r="D248" s="271"/>
      <c r="K248" s="272"/>
      <c r="T248" s="89"/>
      <c r="U248" s="89"/>
      <c r="V248" s="89"/>
      <c r="W248" s="89"/>
      <c r="X248" s="89"/>
      <c r="Y248" s="89"/>
      <c r="AC248" s="385"/>
      <c r="AD248" s="386"/>
      <c r="AE248" s="385"/>
      <c r="AF248" s="385"/>
      <c r="AG248" s="385"/>
    </row>
    <row r="249" spans="4:33" s="270" customFormat="1" x14ac:dyDescent="0.25">
      <c r="D249" s="271"/>
      <c r="K249" s="272"/>
      <c r="T249" s="89"/>
      <c r="U249" s="89"/>
      <c r="V249" s="89"/>
      <c r="W249" s="89"/>
      <c r="X249" s="89"/>
      <c r="Y249" s="89"/>
      <c r="AC249" s="385"/>
      <c r="AD249" s="386"/>
      <c r="AE249" s="385"/>
      <c r="AF249" s="385"/>
      <c r="AG249" s="385"/>
    </row>
    <row r="250" spans="4:33" s="270" customFormat="1" x14ac:dyDescent="0.25">
      <c r="D250" s="271"/>
      <c r="K250" s="272"/>
      <c r="T250" s="89"/>
      <c r="U250" s="89"/>
      <c r="V250" s="89"/>
      <c r="W250" s="89"/>
      <c r="X250" s="89"/>
      <c r="Y250" s="89"/>
      <c r="AC250" s="385"/>
      <c r="AD250" s="386"/>
      <c r="AE250" s="385"/>
      <c r="AF250" s="385"/>
      <c r="AG250" s="385"/>
    </row>
    <row r="251" spans="4:33" s="270" customFormat="1" x14ac:dyDescent="0.25">
      <c r="D251" s="271"/>
      <c r="K251" s="272"/>
      <c r="T251" s="89"/>
      <c r="U251" s="89"/>
      <c r="V251" s="89"/>
      <c r="W251" s="89"/>
      <c r="X251" s="89"/>
      <c r="Y251" s="89"/>
      <c r="AC251" s="385"/>
      <c r="AD251" s="386"/>
      <c r="AE251" s="385"/>
      <c r="AF251" s="385"/>
      <c r="AG251" s="385"/>
    </row>
    <row r="252" spans="4:33" s="270" customFormat="1" x14ac:dyDescent="0.25">
      <c r="D252" s="271"/>
      <c r="K252" s="272"/>
      <c r="T252" s="89"/>
      <c r="U252" s="89"/>
      <c r="V252" s="89"/>
      <c r="W252" s="89"/>
      <c r="X252" s="89"/>
      <c r="Y252" s="89"/>
      <c r="AC252" s="385"/>
      <c r="AD252" s="386"/>
      <c r="AE252" s="385"/>
      <c r="AF252" s="385"/>
      <c r="AG252" s="385"/>
    </row>
    <row r="253" spans="4:33" s="270" customFormat="1" x14ac:dyDescent="0.25">
      <c r="D253" s="271"/>
      <c r="K253" s="272"/>
      <c r="T253" s="89"/>
      <c r="U253" s="89"/>
      <c r="V253" s="89"/>
      <c r="W253" s="89"/>
      <c r="X253" s="89"/>
      <c r="Y253" s="89"/>
      <c r="AC253" s="385"/>
      <c r="AD253" s="386"/>
      <c r="AE253" s="385"/>
      <c r="AF253" s="385"/>
      <c r="AG253" s="385"/>
    </row>
    <row r="254" spans="4:33" s="270" customFormat="1" x14ac:dyDescent="0.25">
      <c r="D254" s="271"/>
      <c r="K254" s="272"/>
      <c r="T254" s="89"/>
      <c r="U254" s="89"/>
      <c r="V254" s="89"/>
      <c r="W254" s="89"/>
      <c r="X254" s="89"/>
      <c r="Y254" s="89"/>
      <c r="AC254" s="385"/>
      <c r="AD254" s="386"/>
      <c r="AE254" s="385"/>
      <c r="AF254" s="385"/>
      <c r="AG254" s="385"/>
    </row>
    <row r="255" spans="4:33" s="270" customFormat="1" x14ac:dyDescent="0.25">
      <c r="D255" s="271"/>
      <c r="K255" s="272"/>
      <c r="T255" s="89"/>
      <c r="U255" s="89"/>
      <c r="V255" s="89"/>
      <c r="W255" s="89"/>
      <c r="X255" s="89"/>
      <c r="Y255" s="89"/>
      <c r="AC255" s="385"/>
      <c r="AD255" s="386"/>
      <c r="AE255" s="385"/>
      <c r="AF255" s="385"/>
      <c r="AG255" s="385"/>
    </row>
    <row r="256" spans="4:33" s="270" customFormat="1" x14ac:dyDescent="0.25">
      <c r="D256" s="271"/>
      <c r="K256" s="272"/>
      <c r="T256" s="89"/>
      <c r="U256" s="89"/>
      <c r="V256" s="89"/>
      <c r="W256" s="89"/>
      <c r="X256" s="89"/>
      <c r="Y256" s="89"/>
      <c r="AC256" s="385"/>
      <c r="AD256" s="386"/>
      <c r="AE256" s="385"/>
      <c r="AF256" s="385"/>
      <c r="AG256" s="385"/>
    </row>
    <row r="257" spans="4:33" s="270" customFormat="1" x14ac:dyDescent="0.25">
      <c r="D257" s="271"/>
      <c r="K257" s="272"/>
      <c r="T257" s="89"/>
      <c r="U257" s="89"/>
      <c r="V257" s="89"/>
      <c r="W257" s="89"/>
      <c r="X257" s="89"/>
      <c r="Y257" s="89"/>
      <c r="AC257" s="385"/>
      <c r="AD257" s="386"/>
      <c r="AE257" s="385"/>
      <c r="AF257" s="385"/>
      <c r="AG257" s="385"/>
    </row>
    <row r="258" spans="4:33" s="270" customFormat="1" x14ac:dyDescent="0.25">
      <c r="D258" s="271"/>
      <c r="K258" s="272"/>
      <c r="T258" s="89"/>
      <c r="U258" s="89"/>
      <c r="V258" s="89"/>
      <c r="W258" s="89"/>
      <c r="X258" s="89"/>
      <c r="Y258" s="89"/>
      <c r="AC258" s="385"/>
      <c r="AD258" s="386"/>
      <c r="AE258" s="385"/>
      <c r="AF258" s="385"/>
      <c r="AG258" s="385"/>
    </row>
    <row r="259" spans="4:33" s="270" customFormat="1" x14ac:dyDescent="0.25">
      <c r="D259" s="271"/>
      <c r="K259" s="272"/>
      <c r="T259" s="89"/>
      <c r="U259" s="89"/>
      <c r="V259" s="89"/>
      <c r="W259" s="89"/>
      <c r="X259" s="89"/>
      <c r="Y259" s="89"/>
      <c r="AC259" s="385"/>
      <c r="AD259" s="386"/>
      <c r="AE259" s="385"/>
      <c r="AF259" s="385"/>
      <c r="AG259" s="385"/>
    </row>
    <row r="260" spans="4:33" s="270" customFormat="1" x14ac:dyDescent="0.25">
      <c r="D260" s="271"/>
      <c r="K260" s="272"/>
      <c r="T260" s="89"/>
      <c r="U260" s="89"/>
      <c r="V260" s="89"/>
      <c r="W260" s="89"/>
      <c r="X260" s="89"/>
      <c r="Y260" s="89"/>
      <c r="AC260" s="385"/>
      <c r="AD260" s="386"/>
      <c r="AE260" s="385"/>
      <c r="AF260" s="385"/>
      <c r="AG260" s="385"/>
    </row>
    <row r="261" spans="4:33" s="270" customFormat="1" x14ac:dyDescent="0.25">
      <c r="D261" s="271"/>
      <c r="K261" s="272"/>
      <c r="T261" s="89"/>
      <c r="U261" s="89"/>
      <c r="V261" s="89"/>
      <c r="W261" s="89"/>
      <c r="X261" s="89"/>
      <c r="Y261" s="89"/>
      <c r="AC261" s="385"/>
      <c r="AD261" s="386"/>
      <c r="AE261" s="385"/>
      <c r="AF261" s="385"/>
      <c r="AG261" s="385"/>
    </row>
    <row r="262" spans="4:33" s="270" customFormat="1" x14ac:dyDescent="0.25">
      <c r="D262" s="271"/>
      <c r="K262" s="272"/>
      <c r="T262" s="89"/>
      <c r="U262" s="89"/>
      <c r="V262" s="89"/>
      <c r="W262" s="89"/>
      <c r="X262" s="89"/>
      <c r="Y262" s="89"/>
      <c r="AC262" s="385"/>
      <c r="AD262" s="386"/>
      <c r="AE262" s="385"/>
      <c r="AF262" s="385"/>
      <c r="AG262" s="385"/>
    </row>
    <row r="263" spans="4:33" s="270" customFormat="1" x14ac:dyDescent="0.25">
      <c r="D263" s="271"/>
      <c r="K263" s="272"/>
      <c r="T263" s="89"/>
      <c r="U263" s="89"/>
      <c r="V263" s="89"/>
      <c r="W263" s="89"/>
      <c r="X263" s="89"/>
      <c r="Y263" s="89"/>
      <c r="AC263" s="385"/>
      <c r="AD263" s="386"/>
      <c r="AE263" s="385"/>
      <c r="AF263" s="385"/>
      <c r="AG263" s="385"/>
    </row>
    <row r="264" spans="4:33" s="270" customFormat="1" x14ac:dyDescent="0.25">
      <c r="D264" s="271"/>
      <c r="K264" s="272"/>
      <c r="T264" s="89"/>
      <c r="U264" s="89"/>
      <c r="V264" s="89"/>
      <c r="W264" s="89"/>
      <c r="X264" s="89"/>
      <c r="Y264" s="89"/>
      <c r="AC264" s="385"/>
      <c r="AD264" s="386"/>
      <c r="AE264" s="385"/>
      <c r="AF264" s="385"/>
      <c r="AG264" s="385"/>
    </row>
    <row r="265" spans="4:33" s="270" customFormat="1" x14ac:dyDescent="0.25">
      <c r="D265" s="271"/>
      <c r="K265" s="272"/>
      <c r="T265" s="89"/>
      <c r="U265" s="89"/>
      <c r="V265" s="89"/>
      <c r="W265" s="89"/>
      <c r="X265" s="89"/>
      <c r="Y265" s="89"/>
      <c r="AC265" s="385"/>
      <c r="AD265" s="386"/>
      <c r="AE265" s="385"/>
      <c r="AF265" s="385"/>
      <c r="AG265" s="385"/>
    </row>
    <row r="266" spans="4:33" s="270" customFormat="1" x14ac:dyDescent="0.25">
      <c r="D266" s="271"/>
      <c r="K266" s="272"/>
      <c r="T266" s="89"/>
      <c r="U266" s="89"/>
      <c r="V266" s="89"/>
      <c r="W266" s="89"/>
      <c r="X266" s="89"/>
      <c r="Y266" s="89"/>
      <c r="AC266" s="385"/>
      <c r="AD266" s="386"/>
      <c r="AE266" s="385"/>
      <c r="AF266" s="385"/>
      <c r="AG266" s="385"/>
    </row>
    <row r="267" spans="4:33" s="270" customFormat="1" x14ac:dyDescent="0.25">
      <c r="D267" s="271"/>
      <c r="K267" s="272"/>
      <c r="T267" s="89"/>
      <c r="U267" s="89"/>
      <c r="V267" s="89"/>
      <c r="W267" s="89"/>
      <c r="X267" s="89"/>
      <c r="Y267" s="89"/>
      <c r="AC267" s="385"/>
      <c r="AD267" s="386"/>
      <c r="AE267" s="385"/>
      <c r="AF267" s="385"/>
      <c r="AG267" s="385"/>
    </row>
    <row r="268" spans="4:33" s="270" customFormat="1" x14ac:dyDescent="0.25">
      <c r="D268" s="271"/>
      <c r="K268" s="272"/>
      <c r="T268" s="89"/>
      <c r="U268" s="89"/>
      <c r="V268" s="89"/>
      <c r="W268" s="89"/>
      <c r="X268" s="89"/>
      <c r="Y268" s="89"/>
      <c r="AC268" s="385"/>
      <c r="AD268" s="386"/>
      <c r="AE268" s="385"/>
      <c r="AF268" s="385"/>
      <c r="AG268" s="385"/>
    </row>
    <row r="269" spans="4:33" s="270" customFormat="1" x14ac:dyDescent="0.25">
      <c r="D269" s="271"/>
      <c r="K269" s="272"/>
      <c r="T269" s="89"/>
      <c r="U269" s="89"/>
      <c r="V269" s="89"/>
      <c r="W269" s="89"/>
      <c r="X269" s="89"/>
      <c r="Y269" s="89"/>
      <c r="AC269" s="385"/>
      <c r="AD269" s="386"/>
      <c r="AE269" s="385"/>
      <c r="AF269" s="385"/>
      <c r="AG269" s="385"/>
    </row>
    <row r="270" spans="4:33" s="270" customFormat="1" x14ac:dyDescent="0.25">
      <c r="D270" s="271"/>
      <c r="K270" s="272"/>
      <c r="T270" s="89"/>
      <c r="U270" s="89"/>
      <c r="V270" s="89"/>
      <c r="W270" s="89"/>
      <c r="X270" s="89"/>
      <c r="Y270" s="89"/>
      <c r="AC270" s="385"/>
      <c r="AD270" s="386"/>
      <c r="AE270" s="385"/>
      <c r="AF270" s="385"/>
      <c r="AG270" s="385"/>
    </row>
    <row r="271" spans="4:33" s="270" customFormat="1" x14ac:dyDescent="0.25">
      <c r="D271" s="271"/>
      <c r="K271" s="272"/>
      <c r="T271" s="89"/>
      <c r="U271" s="89"/>
      <c r="V271" s="89"/>
      <c r="W271" s="89"/>
      <c r="X271" s="89"/>
      <c r="Y271" s="89"/>
      <c r="AC271" s="385"/>
      <c r="AD271" s="386"/>
      <c r="AE271" s="385"/>
      <c r="AF271" s="385"/>
      <c r="AG271" s="385"/>
    </row>
    <row r="272" spans="4:33" s="270" customFormat="1" x14ac:dyDescent="0.25">
      <c r="D272" s="271"/>
      <c r="K272" s="272"/>
      <c r="T272" s="89"/>
      <c r="U272" s="89"/>
      <c r="V272" s="89"/>
      <c r="W272" s="89"/>
      <c r="X272" s="89"/>
      <c r="Y272" s="89"/>
      <c r="AC272" s="385"/>
      <c r="AD272" s="386"/>
      <c r="AE272" s="385"/>
      <c r="AF272" s="385"/>
      <c r="AG272" s="385"/>
    </row>
    <row r="273" spans="4:33" s="270" customFormat="1" x14ac:dyDescent="0.25">
      <c r="D273" s="271"/>
      <c r="K273" s="272"/>
      <c r="T273" s="89"/>
      <c r="U273" s="89"/>
      <c r="V273" s="89"/>
      <c r="W273" s="89"/>
      <c r="X273" s="89"/>
      <c r="Y273" s="89"/>
      <c r="AC273" s="385"/>
      <c r="AD273" s="386"/>
      <c r="AE273" s="385"/>
      <c r="AF273" s="385"/>
      <c r="AG273" s="385"/>
    </row>
    <row r="274" spans="4:33" s="270" customFormat="1" x14ac:dyDescent="0.25">
      <c r="D274" s="271"/>
      <c r="K274" s="272"/>
      <c r="T274" s="89"/>
      <c r="U274" s="89"/>
      <c r="V274" s="89"/>
      <c r="W274" s="89"/>
      <c r="X274" s="89"/>
      <c r="Y274" s="89"/>
      <c r="AC274" s="385"/>
      <c r="AD274" s="386"/>
      <c r="AE274" s="385"/>
      <c r="AF274" s="385"/>
      <c r="AG274" s="385"/>
    </row>
    <row r="275" spans="4:33" s="270" customFormat="1" x14ac:dyDescent="0.25">
      <c r="D275" s="271"/>
      <c r="K275" s="272"/>
      <c r="T275" s="89"/>
      <c r="U275" s="89"/>
      <c r="V275" s="89"/>
      <c r="W275" s="89"/>
      <c r="X275" s="89"/>
      <c r="Y275" s="89"/>
      <c r="AC275" s="385"/>
      <c r="AD275" s="386"/>
      <c r="AE275" s="385"/>
      <c r="AF275" s="385"/>
      <c r="AG275" s="385"/>
    </row>
    <row r="276" spans="4:33" s="270" customFormat="1" x14ac:dyDescent="0.25">
      <c r="D276" s="271"/>
      <c r="K276" s="272"/>
      <c r="T276" s="89"/>
      <c r="U276" s="89"/>
      <c r="V276" s="89"/>
      <c r="W276" s="89"/>
      <c r="X276" s="89"/>
      <c r="Y276" s="89"/>
      <c r="AC276" s="385"/>
      <c r="AD276" s="386"/>
      <c r="AE276" s="385"/>
      <c r="AF276" s="385"/>
      <c r="AG276" s="385"/>
    </row>
    <row r="277" spans="4:33" s="270" customFormat="1" x14ac:dyDescent="0.25">
      <c r="D277" s="271"/>
      <c r="K277" s="272"/>
      <c r="T277" s="89"/>
      <c r="U277" s="89"/>
      <c r="V277" s="89"/>
      <c r="W277" s="89"/>
      <c r="X277" s="89"/>
      <c r="Y277" s="89"/>
      <c r="AC277" s="385"/>
      <c r="AD277" s="386"/>
      <c r="AE277" s="385"/>
      <c r="AF277" s="385"/>
      <c r="AG277" s="385"/>
    </row>
    <row r="278" spans="4:33" s="270" customFormat="1" x14ac:dyDescent="0.25">
      <c r="D278" s="271"/>
      <c r="K278" s="272"/>
      <c r="T278" s="89"/>
      <c r="U278" s="89"/>
      <c r="V278" s="89"/>
      <c r="W278" s="89"/>
      <c r="X278" s="89"/>
      <c r="Y278" s="89"/>
      <c r="AC278" s="385"/>
      <c r="AD278" s="386"/>
      <c r="AE278" s="385"/>
      <c r="AF278" s="385"/>
      <c r="AG278" s="385"/>
    </row>
    <row r="279" spans="4:33" s="270" customFormat="1" x14ac:dyDescent="0.25">
      <c r="D279" s="271"/>
      <c r="K279" s="272"/>
      <c r="T279" s="89"/>
      <c r="U279" s="89"/>
      <c r="V279" s="89"/>
      <c r="W279" s="89"/>
      <c r="X279" s="89"/>
      <c r="Y279" s="89"/>
      <c r="AC279" s="385"/>
      <c r="AD279" s="386"/>
      <c r="AE279" s="385"/>
      <c r="AF279" s="385"/>
      <c r="AG279" s="385"/>
    </row>
    <row r="280" spans="4:33" s="270" customFormat="1" x14ac:dyDescent="0.25">
      <c r="D280" s="271"/>
      <c r="K280" s="272"/>
      <c r="T280" s="89"/>
      <c r="U280" s="89"/>
      <c r="V280" s="89"/>
      <c r="W280" s="89"/>
      <c r="X280" s="89"/>
      <c r="Y280" s="89"/>
      <c r="AC280" s="385"/>
      <c r="AD280" s="386"/>
      <c r="AE280" s="385"/>
      <c r="AF280" s="385"/>
      <c r="AG280" s="385"/>
    </row>
    <row r="281" spans="4:33" s="270" customFormat="1" x14ac:dyDescent="0.25">
      <c r="D281" s="271"/>
      <c r="K281" s="272"/>
      <c r="T281" s="89"/>
      <c r="U281" s="89"/>
      <c r="V281" s="89"/>
      <c r="W281" s="89"/>
      <c r="X281" s="89"/>
      <c r="Y281" s="89"/>
      <c r="AC281" s="385"/>
      <c r="AD281" s="386"/>
      <c r="AE281" s="385"/>
      <c r="AF281" s="385"/>
      <c r="AG281" s="385"/>
    </row>
    <row r="282" spans="4:33" s="270" customFormat="1" x14ac:dyDescent="0.25">
      <c r="D282" s="271"/>
      <c r="K282" s="272"/>
      <c r="T282" s="89"/>
      <c r="U282" s="89"/>
      <c r="V282" s="89"/>
      <c r="W282" s="89"/>
      <c r="X282" s="89"/>
      <c r="Y282" s="89"/>
      <c r="AC282" s="385"/>
      <c r="AD282" s="386"/>
      <c r="AE282" s="385"/>
      <c r="AF282" s="385"/>
      <c r="AG282" s="385"/>
    </row>
    <row r="283" spans="4:33" s="270" customFormat="1" x14ac:dyDescent="0.25">
      <c r="D283" s="271"/>
      <c r="K283" s="272"/>
      <c r="T283" s="89"/>
      <c r="U283" s="89"/>
      <c r="V283" s="89"/>
      <c r="W283" s="89"/>
      <c r="X283" s="89"/>
      <c r="Y283" s="89"/>
      <c r="AC283" s="385"/>
      <c r="AD283" s="386"/>
      <c r="AE283" s="385"/>
      <c r="AF283" s="385"/>
      <c r="AG283" s="385"/>
    </row>
    <row r="284" spans="4:33" s="270" customFormat="1" x14ac:dyDescent="0.25">
      <c r="D284" s="271"/>
      <c r="K284" s="272"/>
      <c r="T284" s="89"/>
      <c r="U284" s="89"/>
      <c r="V284" s="89"/>
      <c r="W284" s="89"/>
      <c r="X284" s="89"/>
      <c r="Y284" s="89"/>
      <c r="AC284" s="385"/>
      <c r="AD284" s="386"/>
      <c r="AE284" s="385"/>
      <c r="AF284" s="385"/>
      <c r="AG284" s="385"/>
    </row>
    <row r="285" spans="4:33" s="270" customFormat="1" x14ac:dyDescent="0.25">
      <c r="D285" s="271"/>
      <c r="K285" s="272"/>
      <c r="T285" s="89"/>
      <c r="U285" s="89"/>
      <c r="V285" s="89"/>
      <c r="W285" s="89"/>
      <c r="X285" s="89"/>
      <c r="Y285" s="89"/>
      <c r="AC285" s="385"/>
      <c r="AD285" s="386"/>
      <c r="AE285" s="385"/>
      <c r="AF285" s="385"/>
      <c r="AG285" s="385"/>
    </row>
    <row r="286" spans="4:33" s="270" customFormat="1" x14ac:dyDescent="0.25">
      <c r="D286" s="271"/>
      <c r="K286" s="272"/>
      <c r="T286" s="89"/>
      <c r="U286" s="89"/>
      <c r="V286" s="89"/>
      <c r="W286" s="89"/>
      <c r="X286" s="89"/>
      <c r="Y286" s="89"/>
      <c r="AC286" s="385"/>
      <c r="AD286" s="386"/>
      <c r="AE286" s="385"/>
      <c r="AF286" s="385"/>
      <c r="AG286" s="385"/>
    </row>
    <row r="287" spans="4:33" s="270" customFormat="1" x14ac:dyDescent="0.25">
      <c r="D287" s="271"/>
      <c r="K287" s="272"/>
      <c r="T287" s="89"/>
      <c r="U287" s="89"/>
      <c r="V287" s="89"/>
      <c r="W287" s="89"/>
      <c r="X287" s="89"/>
      <c r="Y287" s="89"/>
      <c r="AC287" s="385"/>
      <c r="AD287" s="386"/>
      <c r="AE287" s="385"/>
      <c r="AF287" s="385"/>
      <c r="AG287" s="385"/>
    </row>
    <row r="288" spans="4:33" s="270" customFormat="1" x14ac:dyDescent="0.25">
      <c r="D288" s="271"/>
      <c r="K288" s="272"/>
      <c r="T288" s="89"/>
      <c r="U288" s="89"/>
      <c r="V288" s="89"/>
      <c r="W288" s="89"/>
      <c r="X288" s="89"/>
      <c r="Y288" s="89"/>
      <c r="AC288" s="385"/>
      <c r="AD288" s="386"/>
      <c r="AE288" s="385"/>
      <c r="AF288" s="385"/>
      <c r="AG288" s="385"/>
    </row>
    <row r="289" spans="4:33" s="270" customFormat="1" x14ac:dyDescent="0.25">
      <c r="D289" s="271"/>
      <c r="K289" s="272"/>
      <c r="T289" s="89"/>
      <c r="U289" s="89"/>
      <c r="V289" s="89"/>
      <c r="W289" s="89"/>
      <c r="X289" s="89"/>
      <c r="Y289" s="89"/>
      <c r="AC289" s="385"/>
      <c r="AD289" s="386"/>
      <c r="AE289" s="385"/>
      <c r="AF289" s="385"/>
      <c r="AG289" s="385"/>
    </row>
    <row r="290" spans="4:33" s="270" customFormat="1" x14ac:dyDescent="0.25">
      <c r="D290" s="271"/>
      <c r="K290" s="272"/>
      <c r="T290" s="89"/>
      <c r="U290" s="89"/>
      <c r="V290" s="89"/>
      <c r="W290" s="89"/>
      <c r="X290" s="89"/>
      <c r="Y290" s="89"/>
      <c r="AC290" s="385"/>
      <c r="AD290" s="386"/>
      <c r="AE290" s="385"/>
      <c r="AF290" s="385"/>
      <c r="AG290" s="385"/>
    </row>
    <row r="291" spans="4:33" s="270" customFormat="1" x14ac:dyDescent="0.25">
      <c r="D291" s="271"/>
      <c r="K291" s="272"/>
      <c r="T291" s="89"/>
      <c r="U291" s="89"/>
      <c r="V291" s="89"/>
      <c r="W291" s="89"/>
      <c r="X291" s="89"/>
      <c r="Y291" s="89"/>
      <c r="AC291" s="385"/>
      <c r="AD291" s="386"/>
      <c r="AE291" s="385"/>
      <c r="AF291" s="385"/>
      <c r="AG291" s="385"/>
    </row>
    <row r="292" spans="4:33" s="270" customFormat="1" x14ac:dyDescent="0.25">
      <c r="D292" s="271"/>
      <c r="K292" s="272"/>
      <c r="T292" s="89"/>
      <c r="U292" s="89"/>
      <c r="V292" s="89"/>
      <c r="W292" s="89"/>
      <c r="X292" s="89"/>
      <c r="Y292" s="89"/>
      <c r="AC292" s="385"/>
      <c r="AD292" s="386"/>
      <c r="AE292" s="385"/>
      <c r="AF292" s="385"/>
      <c r="AG292" s="385"/>
    </row>
    <row r="293" spans="4:33" s="270" customFormat="1" x14ac:dyDescent="0.25">
      <c r="D293" s="271"/>
      <c r="K293" s="272"/>
      <c r="T293" s="89"/>
      <c r="U293" s="89"/>
      <c r="V293" s="89"/>
      <c r="W293" s="89"/>
      <c r="X293" s="89"/>
      <c r="Y293" s="89"/>
      <c r="AC293" s="385"/>
      <c r="AD293" s="386"/>
      <c r="AE293" s="385"/>
      <c r="AF293" s="385"/>
      <c r="AG293" s="385"/>
    </row>
    <row r="294" spans="4:33" s="270" customFormat="1" x14ac:dyDescent="0.25">
      <c r="D294" s="271"/>
      <c r="K294" s="272"/>
      <c r="T294" s="89"/>
      <c r="U294" s="89"/>
      <c r="V294" s="89"/>
      <c r="W294" s="89"/>
      <c r="X294" s="89"/>
      <c r="Y294" s="89"/>
      <c r="AC294" s="385"/>
      <c r="AD294" s="386"/>
      <c r="AE294" s="385"/>
      <c r="AF294" s="385"/>
      <c r="AG294" s="385"/>
    </row>
    <row r="295" spans="4:33" s="270" customFormat="1" x14ac:dyDescent="0.25">
      <c r="D295" s="271"/>
      <c r="K295" s="272"/>
      <c r="T295" s="89"/>
      <c r="U295" s="89"/>
      <c r="V295" s="89"/>
      <c r="W295" s="89"/>
      <c r="X295" s="89"/>
      <c r="Y295" s="89"/>
      <c r="AC295" s="385"/>
      <c r="AD295" s="386"/>
      <c r="AE295" s="385"/>
      <c r="AF295" s="385"/>
      <c r="AG295" s="385"/>
    </row>
    <row r="296" spans="4:33" s="270" customFormat="1" x14ac:dyDescent="0.25">
      <c r="D296" s="271"/>
      <c r="K296" s="272"/>
      <c r="T296" s="89"/>
      <c r="U296" s="89"/>
      <c r="V296" s="89"/>
      <c r="W296" s="89"/>
      <c r="X296" s="89"/>
      <c r="Y296" s="89"/>
      <c r="AC296" s="385"/>
      <c r="AD296" s="386"/>
      <c r="AE296" s="385"/>
      <c r="AF296" s="385"/>
      <c r="AG296" s="385"/>
    </row>
    <row r="297" spans="4:33" s="270" customFormat="1" x14ac:dyDescent="0.25">
      <c r="D297" s="271"/>
      <c r="K297" s="272"/>
      <c r="T297" s="89"/>
      <c r="U297" s="89"/>
      <c r="V297" s="89"/>
      <c r="W297" s="89"/>
      <c r="X297" s="89"/>
      <c r="Y297" s="89"/>
      <c r="AC297" s="385"/>
      <c r="AD297" s="386"/>
      <c r="AE297" s="385"/>
      <c r="AF297" s="385"/>
      <c r="AG297" s="385"/>
    </row>
    <row r="298" spans="4:33" s="270" customFormat="1" x14ac:dyDescent="0.25">
      <c r="D298" s="271"/>
      <c r="K298" s="272"/>
      <c r="T298" s="89"/>
      <c r="U298" s="89"/>
      <c r="V298" s="89"/>
      <c r="W298" s="89"/>
      <c r="X298" s="89"/>
      <c r="Y298" s="89"/>
      <c r="AC298" s="385"/>
      <c r="AD298" s="386"/>
      <c r="AE298" s="385"/>
      <c r="AF298" s="385"/>
      <c r="AG298" s="385"/>
    </row>
    <row r="299" spans="4:33" s="270" customFormat="1" x14ac:dyDescent="0.25">
      <c r="D299" s="271"/>
      <c r="K299" s="272"/>
      <c r="T299" s="89"/>
      <c r="U299" s="89"/>
      <c r="V299" s="89"/>
      <c r="W299" s="89"/>
      <c r="X299" s="89"/>
      <c r="Y299" s="89"/>
      <c r="AC299" s="385"/>
      <c r="AD299" s="386"/>
      <c r="AE299" s="385"/>
      <c r="AF299" s="385"/>
      <c r="AG299" s="385"/>
    </row>
    <row r="300" spans="4:33" s="270" customFormat="1" x14ac:dyDescent="0.25">
      <c r="D300" s="271"/>
      <c r="K300" s="272"/>
      <c r="T300" s="89"/>
      <c r="U300" s="89"/>
      <c r="V300" s="89"/>
      <c r="W300" s="89"/>
      <c r="X300" s="89"/>
      <c r="Y300" s="89"/>
      <c r="AC300" s="385"/>
      <c r="AD300" s="386"/>
      <c r="AE300" s="385"/>
      <c r="AF300" s="385"/>
      <c r="AG300" s="385"/>
    </row>
    <row r="301" spans="4:33" s="270" customFormat="1" x14ac:dyDescent="0.25">
      <c r="D301" s="271"/>
      <c r="K301" s="272"/>
      <c r="T301" s="89"/>
      <c r="U301" s="89"/>
      <c r="V301" s="89"/>
      <c r="W301" s="89"/>
      <c r="X301" s="89"/>
      <c r="Y301" s="89"/>
      <c r="AC301" s="385"/>
      <c r="AD301" s="386"/>
      <c r="AE301" s="385"/>
      <c r="AF301" s="385"/>
      <c r="AG301" s="385"/>
    </row>
    <row r="302" spans="4:33" s="270" customFormat="1" x14ac:dyDescent="0.25">
      <c r="D302" s="271"/>
      <c r="K302" s="272"/>
      <c r="T302" s="89"/>
      <c r="U302" s="89"/>
      <c r="V302" s="89"/>
      <c r="W302" s="89"/>
      <c r="X302" s="89"/>
      <c r="Y302" s="89"/>
      <c r="AC302" s="385"/>
      <c r="AD302" s="386"/>
      <c r="AE302" s="385"/>
      <c r="AF302" s="385"/>
      <c r="AG302" s="385"/>
    </row>
    <row r="303" spans="4:33" s="270" customFormat="1" x14ac:dyDescent="0.25">
      <c r="D303" s="271"/>
      <c r="K303" s="272"/>
      <c r="T303" s="89"/>
      <c r="U303" s="89"/>
      <c r="V303" s="89"/>
      <c r="W303" s="89"/>
      <c r="X303" s="89"/>
      <c r="Y303" s="89"/>
      <c r="AC303" s="385"/>
      <c r="AD303" s="386"/>
      <c r="AE303" s="385"/>
      <c r="AF303" s="385"/>
      <c r="AG303" s="385"/>
    </row>
    <row r="304" spans="4:33" s="270" customFormat="1" x14ac:dyDescent="0.25">
      <c r="D304" s="271"/>
      <c r="K304" s="272"/>
      <c r="T304" s="89"/>
      <c r="U304" s="89"/>
      <c r="V304" s="89"/>
      <c r="W304" s="89"/>
      <c r="X304" s="89"/>
      <c r="Y304" s="89"/>
      <c r="AC304" s="385"/>
      <c r="AD304" s="386"/>
      <c r="AE304" s="385"/>
      <c r="AF304" s="385"/>
      <c r="AG304" s="385"/>
    </row>
    <row r="305" spans="4:33" s="270" customFormat="1" x14ac:dyDescent="0.25">
      <c r="D305" s="271"/>
      <c r="K305" s="272"/>
      <c r="T305" s="89"/>
      <c r="U305" s="89"/>
      <c r="V305" s="89"/>
      <c r="W305" s="89"/>
      <c r="X305" s="89"/>
      <c r="Y305" s="89"/>
      <c r="AC305" s="385"/>
      <c r="AD305" s="386"/>
      <c r="AE305" s="385"/>
      <c r="AF305" s="385"/>
      <c r="AG305" s="385"/>
    </row>
    <row r="306" spans="4:33" s="270" customFormat="1" x14ac:dyDescent="0.25">
      <c r="D306" s="271"/>
      <c r="K306" s="272"/>
      <c r="T306" s="89"/>
      <c r="U306" s="89"/>
      <c r="V306" s="89"/>
      <c r="W306" s="89"/>
      <c r="X306" s="89"/>
      <c r="Y306" s="89"/>
      <c r="AC306" s="385"/>
      <c r="AD306" s="386"/>
      <c r="AE306" s="385"/>
      <c r="AF306" s="385"/>
      <c r="AG306" s="385"/>
    </row>
    <row r="307" spans="4:33" s="270" customFormat="1" x14ac:dyDescent="0.25">
      <c r="D307" s="271"/>
      <c r="K307" s="272"/>
      <c r="T307" s="89"/>
      <c r="U307" s="89"/>
      <c r="V307" s="89"/>
      <c r="W307" s="89"/>
      <c r="X307" s="89"/>
      <c r="Y307" s="89"/>
      <c r="AC307" s="385"/>
      <c r="AD307" s="386"/>
      <c r="AE307" s="385"/>
      <c r="AF307" s="385"/>
      <c r="AG307" s="385"/>
    </row>
    <row r="308" spans="4:33" s="270" customFormat="1" x14ac:dyDescent="0.25">
      <c r="D308" s="271"/>
      <c r="K308" s="272"/>
      <c r="T308" s="89"/>
      <c r="U308" s="89"/>
      <c r="V308" s="89"/>
      <c r="W308" s="89"/>
      <c r="X308" s="89"/>
      <c r="Y308" s="89"/>
      <c r="AC308" s="385"/>
      <c r="AD308" s="386"/>
      <c r="AE308" s="385"/>
      <c r="AF308" s="385"/>
      <c r="AG308" s="385"/>
    </row>
    <row r="309" spans="4:33" s="270" customFormat="1" x14ac:dyDescent="0.25">
      <c r="D309" s="271"/>
      <c r="K309" s="272"/>
      <c r="T309" s="89"/>
      <c r="U309" s="89"/>
      <c r="V309" s="89"/>
      <c r="W309" s="89"/>
      <c r="X309" s="89"/>
      <c r="Y309" s="89"/>
      <c r="AC309" s="385"/>
      <c r="AD309" s="386"/>
      <c r="AE309" s="385"/>
      <c r="AF309" s="385"/>
      <c r="AG309" s="385"/>
    </row>
    <row r="310" spans="4:33" s="270" customFormat="1" x14ac:dyDescent="0.25">
      <c r="D310" s="271"/>
      <c r="K310" s="272"/>
      <c r="T310" s="89"/>
      <c r="U310" s="89"/>
      <c r="V310" s="89"/>
      <c r="W310" s="89"/>
      <c r="X310" s="89"/>
      <c r="Y310" s="89"/>
      <c r="AC310" s="385"/>
      <c r="AD310" s="386"/>
      <c r="AE310" s="385"/>
      <c r="AF310" s="385"/>
      <c r="AG310" s="385"/>
    </row>
    <row r="311" spans="4:33" s="270" customFormat="1" x14ac:dyDescent="0.25">
      <c r="D311" s="271"/>
      <c r="K311" s="272"/>
      <c r="T311" s="89"/>
      <c r="U311" s="89"/>
      <c r="V311" s="89"/>
      <c r="W311" s="89"/>
      <c r="X311" s="89"/>
      <c r="Y311" s="89"/>
      <c r="AC311" s="385"/>
      <c r="AD311" s="386"/>
      <c r="AE311" s="385"/>
      <c r="AF311" s="385"/>
      <c r="AG311" s="385"/>
    </row>
    <row r="312" spans="4:33" s="270" customFormat="1" x14ac:dyDescent="0.25">
      <c r="D312" s="271"/>
      <c r="K312" s="272"/>
      <c r="T312" s="89"/>
      <c r="U312" s="89"/>
      <c r="V312" s="89"/>
      <c r="W312" s="89"/>
      <c r="X312" s="89"/>
      <c r="Y312" s="89"/>
      <c r="AC312" s="385"/>
      <c r="AD312" s="386"/>
      <c r="AE312" s="385"/>
      <c r="AF312" s="385"/>
      <c r="AG312" s="385"/>
    </row>
    <row r="313" spans="4:33" s="270" customFormat="1" x14ac:dyDescent="0.25">
      <c r="D313" s="271"/>
      <c r="K313" s="272"/>
      <c r="T313" s="89"/>
      <c r="U313" s="89"/>
      <c r="V313" s="89"/>
      <c r="W313" s="89"/>
      <c r="X313" s="89"/>
      <c r="Y313" s="89"/>
      <c r="AC313" s="385"/>
      <c r="AD313" s="386"/>
      <c r="AE313" s="385"/>
      <c r="AF313" s="385"/>
      <c r="AG313" s="385"/>
    </row>
    <row r="314" spans="4:33" s="270" customFormat="1" x14ac:dyDescent="0.25">
      <c r="D314" s="271"/>
      <c r="K314" s="272"/>
      <c r="T314" s="89"/>
      <c r="U314" s="89"/>
      <c r="V314" s="89"/>
      <c r="W314" s="89"/>
      <c r="X314" s="89"/>
      <c r="Y314" s="89"/>
      <c r="AC314" s="385"/>
      <c r="AD314" s="386"/>
      <c r="AE314" s="385"/>
      <c r="AF314" s="385"/>
      <c r="AG314" s="385"/>
    </row>
    <row r="315" spans="4:33" s="270" customFormat="1" x14ac:dyDescent="0.25">
      <c r="D315" s="271"/>
      <c r="K315" s="272"/>
      <c r="T315" s="89"/>
      <c r="U315" s="89"/>
      <c r="V315" s="89"/>
      <c r="W315" s="89"/>
      <c r="X315" s="89"/>
      <c r="Y315" s="89"/>
      <c r="AC315" s="385"/>
      <c r="AD315" s="386"/>
      <c r="AE315" s="385"/>
      <c r="AF315" s="385"/>
      <c r="AG315" s="385"/>
    </row>
    <row r="316" spans="4:33" s="270" customFormat="1" x14ac:dyDescent="0.25">
      <c r="D316" s="271"/>
      <c r="K316" s="272"/>
      <c r="T316" s="89"/>
      <c r="U316" s="89"/>
      <c r="V316" s="89"/>
      <c r="W316" s="89"/>
      <c r="X316" s="89"/>
      <c r="Y316" s="89"/>
      <c r="AC316" s="385"/>
      <c r="AD316" s="386"/>
      <c r="AE316" s="385"/>
      <c r="AF316" s="385"/>
      <c r="AG316" s="385"/>
    </row>
    <row r="317" spans="4:33" s="270" customFormat="1" x14ac:dyDescent="0.25">
      <c r="D317" s="271"/>
      <c r="K317" s="272"/>
      <c r="T317" s="89"/>
      <c r="U317" s="89"/>
      <c r="V317" s="89"/>
      <c r="W317" s="89"/>
      <c r="X317" s="89"/>
      <c r="Y317" s="89"/>
      <c r="AC317" s="385"/>
      <c r="AD317" s="386"/>
      <c r="AE317" s="385"/>
      <c r="AF317" s="385"/>
      <c r="AG317" s="385"/>
    </row>
    <row r="318" spans="4:33" s="270" customFormat="1" x14ac:dyDescent="0.25">
      <c r="D318" s="271"/>
      <c r="K318" s="272"/>
      <c r="T318" s="89"/>
      <c r="U318" s="89"/>
      <c r="V318" s="89"/>
      <c r="W318" s="89"/>
      <c r="X318" s="89"/>
      <c r="Y318" s="89"/>
      <c r="AC318" s="385"/>
      <c r="AD318" s="386"/>
      <c r="AE318" s="385"/>
      <c r="AF318" s="385"/>
      <c r="AG318" s="385"/>
    </row>
    <row r="319" spans="4:33" s="270" customFormat="1" x14ac:dyDescent="0.25">
      <c r="D319" s="271"/>
      <c r="K319" s="272"/>
      <c r="T319" s="89"/>
      <c r="U319" s="89"/>
      <c r="V319" s="89"/>
      <c r="W319" s="89"/>
      <c r="X319" s="89"/>
      <c r="Y319" s="89"/>
      <c r="AC319" s="385"/>
      <c r="AD319" s="386"/>
      <c r="AE319" s="385"/>
      <c r="AF319" s="385"/>
      <c r="AG319" s="385"/>
    </row>
    <row r="320" spans="4:33" s="270" customFormat="1" x14ac:dyDescent="0.25">
      <c r="D320" s="271"/>
      <c r="K320" s="272"/>
      <c r="T320" s="89"/>
      <c r="U320" s="89"/>
      <c r="V320" s="89"/>
      <c r="W320" s="89"/>
      <c r="X320" s="89"/>
      <c r="Y320" s="89"/>
      <c r="AC320" s="385"/>
      <c r="AD320" s="386"/>
      <c r="AE320" s="385"/>
      <c r="AF320" s="385"/>
      <c r="AG320" s="385"/>
    </row>
    <row r="321" spans="4:33" s="270" customFormat="1" x14ac:dyDescent="0.25">
      <c r="D321" s="271"/>
      <c r="K321" s="272"/>
      <c r="T321" s="89"/>
      <c r="U321" s="89"/>
      <c r="V321" s="89"/>
      <c r="W321" s="89"/>
      <c r="X321" s="89"/>
      <c r="Y321" s="89"/>
      <c r="AC321" s="385"/>
      <c r="AD321" s="386"/>
      <c r="AE321" s="385"/>
      <c r="AF321" s="385"/>
      <c r="AG321" s="385"/>
    </row>
    <row r="322" spans="4:33" s="270" customFormat="1" x14ac:dyDescent="0.25">
      <c r="D322" s="271"/>
      <c r="K322" s="272"/>
      <c r="T322" s="89"/>
      <c r="U322" s="89"/>
      <c r="V322" s="89"/>
      <c r="W322" s="89"/>
      <c r="X322" s="89"/>
      <c r="Y322" s="89"/>
      <c r="AC322" s="385"/>
      <c r="AD322" s="386"/>
      <c r="AE322" s="385"/>
      <c r="AF322" s="385"/>
      <c r="AG322" s="385"/>
    </row>
    <row r="323" spans="4:33" s="270" customFormat="1" x14ac:dyDescent="0.25">
      <c r="D323" s="271"/>
      <c r="K323" s="272"/>
      <c r="T323" s="89"/>
      <c r="U323" s="89"/>
      <c r="V323" s="89"/>
      <c r="W323" s="89"/>
      <c r="X323" s="89"/>
      <c r="Y323" s="89"/>
      <c r="AC323" s="385"/>
      <c r="AD323" s="386"/>
      <c r="AE323" s="385"/>
      <c r="AF323" s="385"/>
      <c r="AG323" s="385"/>
    </row>
    <row r="324" spans="4:33" s="270" customFormat="1" x14ac:dyDescent="0.25">
      <c r="D324" s="271"/>
      <c r="K324" s="272"/>
      <c r="T324" s="89"/>
      <c r="U324" s="89"/>
      <c r="V324" s="89"/>
      <c r="W324" s="89"/>
      <c r="X324" s="89"/>
      <c r="Y324" s="89"/>
      <c r="AC324" s="385"/>
      <c r="AD324" s="386"/>
      <c r="AE324" s="385"/>
      <c r="AF324" s="385"/>
      <c r="AG324" s="385"/>
    </row>
    <row r="325" spans="4:33" s="270" customFormat="1" x14ac:dyDescent="0.25">
      <c r="D325" s="271"/>
      <c r="K325" s="272"/>
      <c r="T325" s="89"/>
      <c r="U325" s="89"/>
      <c r="V325" s="89"/>
      <c r="W325" s="89"/>
      <c r="X325" s="89"/>
      <c r="Y325" s="89"/>
      <c r="AC325" s="385"/>
      <c r="AD325" s="386"/>
      <c r="AE325" s="385"/>
      <c r="AF325" s="385"/>
      <c r="AG325" s="385"/>
    </row>
    <row r="326" spans="4:33" s="270" customFormat="1" x14ac:dyDescent="0.25">
      <c r="D326" s="271"/>
      <c r="K326" s="272"/>
      <c r="T326" s="89"/>
      <c r="U326" s="89"/>
      <c r="V326" s="89"/>
      <c r="W326" s="89"/>
      <c r="X326" s="89"/>
      <c r="Y326" s="89"/>
      <c r="AC326" s="385"/>
      <c r="AD326" s="386"/>
      <c r="AE326" s="385"/>
      <c r="AF326" s="385"/>
      <c r="AG326" s="385"/>
    </row>
    <row r="327" spans="4:33" s="270" customFormat="1" x14ac:dyDescent="0.25">
      <c r="D327" s="271"/>
      <c r="K327" s="272"/>
      <c r="T327" s="89"/>
      <c r="U327" s="89"/>
      <c r="V327" s="89"/>
      <c r="W327" s="89"/>
      <c r="X327" s="89"/>
      <c r="Y327" s="89"/>
      <c r="AC327" s="385"/>
      <c r="AD327" s="386"/>
      <c r="AE327" s="385"/>
      <c r="AF327" s="385"/>
      <c r="AG327" s="385"/>
    </row>
    <row r="328" spans="4:33" s="270" customFormat="1" x14ac:dyDescent="0.25">
      <c r="D328" s="271"/>
      <c r="K328" s="272"/>
      <c r="T328" s="89"/>
      <c r="U328" s="89"/>
      <c r="V328" s="89"/>
      <c r="W328" s="89"/>
      <c r="X328" s="89"/>
      <c r="Y328" s="89"/>
      <c r="AC328" s="385"/>
      <c r="AD328" s="386"/>
      <c r="AE328" s="385"/>
      <c r="AF328" s="385"/>
      <c r="AG328" s="385"/>
    </row>
    <row r="329" spans="4:33" s="270" customFormat="1" x14ac:dyDescent="0.25">
      <c r="D329" s="271"/>
      <c r="K329" s="272"/>
      <c r="T329" s="89"/>
      <c r="U329" s="89"/>
      <c r="V329" s="89"/>
      <c r="W329" s="89"/>
      <c r="X329" s="89"/>
      <c r="Y329" s="89"/>
      <c r="AC329" s="385"/>
      <c r="AD329" s="386"/>
      <c r="AE329" s="385"/>
      <c r="AF329" s="385"/>
      <c r="AG329" s="385"/>
    </row>
    <row r="330" spans="4:33" s="270" customFormat="1" x14ac:dyDescent="0.25">
      <c r="D330" s="271"/>
      <c r="K330" s="272"/>
      <c r="T330" s="89"/>
      <c r="U330" s="89"/>
      <c r="V330" s="89"/>
      <c r="W330" s="89"/>
      <c r="X330" s="89"/>
      <c r="Y330" s="89"/>
      <c r="AC330" s="385"/>
      <c r="AD330" s="386"/>
      <c r="AE330" s="385"/>
      <c r="AF330" s="385"/>
      <c r="AG330" s="385"/>
    </row>
    <row r="331" spans="4:33" s="270" customFormat="1" x14ac:dyDescent="0.25">
      <c r="D331" s="271"/>
      <c r="K331" s="272"/>
      <c r="T331" s="89"/>
      <c r="U331" s="89"/>
      <c r="V331" s="89"/>
      <c r="W331" s="89"/>
      <c r="X331" s="89"/>
      <c r="Y331" s="89"/>
      <c r="AC331" s="385"/>
      <c r="AD331" s="386"/>
      <c r="AE331" s="385"/>
      <c r="AF331" s="385"/>
      <c r="AG331" s="385"/>
    </row>
    <row r="332" spans="4:33" s="270" customFormat="1" x14ac:dyDescent="0.25">
      <c r="D332" s="271"/>
      <c r="K332" s="272"/>
      <c r="T332" s="89"/>
      <c r="U332" s="89"/>
      <c r="V332" s="89"/>
      <c r="W332" s="89"/>
      <c r="X332" s="89"/>
      <c r="Y332" s="89"/>
      <c r="AC332" s="385"/>
      <c r="AD332" s="386"/>
      <c r="AE332" s="385"/>
      <c r="AF332" s="385"/>
      <c r="AG332" s="385"/>
    </row>
    <row r="333" spans="4:33" s="270" customFormat="1" x14ac:dyDescent="0.25">
      <c r="D333" s="271"/>
      <c r="K333" s="272"/>
      <c r="T333" s="89"/>
      <c r="U333" s="89"/>
      <c r="V333" s="89"/>
      <c r="W333" s="89"/>
      <c r="X333" s="89"/>
      <c r="Y333" s="89"/>
      <c r="AC333" s="385"/>
      <c r="AD333" s="386"/>
      <c r="AE333" s="385"/>
      <c r="AF333" s="385"/>
      <c r="AG333" s="385"/>
    </row>
    <row r="334" spans="4:33" s="270" customFormat="1" x14ac:dyDescent="0.25">
      <c r="D334" s="271"/>
      <c r="K334" s="272"/>
      <c r="T334" s="89"/>
      <c r="U334" s="89"/>
      <c r="V334" s="89"/>
      <c r="W334" s="89"/>
      <c r="X334" s="89"/>
      <c r="Y334" s="89"/>
      <c r="AC334" s="385"/>
      <c r="AD334" s="386"/>
      <c r="AE334" s="385"/>
      <c r="AF334" s="385"/>
      <c r="AG334" s="385"/>
    </row>
    <row r="335" spans="4:33" s="270" customFormat="1" x14ac:dyDescent="0.25">
      <c r="D335" s="271"/>
      <c r="K335" s="272"/>
      <c r="T335" s="89"/>
      <c r="U335" s="89"/>
      <c r="V335" s="89"/>
      <c r="W335" s="89"/>
      <c r="X335" s="89"/>
      <c r="Y335" s="89"/>
      <c r="AC335" s="385"/>
      <c r="AD335" s="386"/>
      <c r="AE335" s="385"/>
      <c r="AF335" s="385"/>
      <c r="AG335" s="385"/>
    </row>
    <row r="336" spans="4:33" s="270" customFormat="1" x14ac:dyDescent="0.25">
      <c r="D336" s="271"/>
      <c r="K336" s="272"/>
      <c r="T336" s="89"/>
      <c r="U336" s="89"/>
      <c r="V336" s="89"/>
      <c r="W336" s="89"/>
      <c r="X336" s="89"/>
      <c r="Y336" s="89"/>
      <c r="AC336" s="385"/>
      <c r="AD336" s="386"/>
      <c r="AE336" s="385"/>
      <c r="AF336" s="385"/>
      <c r="AG336" s="385"/>
    </row>
    <row r="337" spans="4:33" s="270" customFormat="1" x14ac:dyDescent="0.25">
      <c r="D337" s="271"/>
      <c r="K337" s="272"/>
      <c r="T337" s="89"/>
      <c r="U337" s="89"/>
      <c r="V337" s="89"/>
      <c r="W337" s="89"/>
      <c r="X337" s="89"/>
      <c r="Y337" s="89"/>
      <c r="AC337" s="385"/>
      <c r="AD337" s="386"/>
      <c r="AE337" s="385"/>
      <c r="AF337" s="385"/>
      <c r="AG337" s="385"/>
    </row>
    <row r="338" spans="4:33" s="270" customFormat="1" x14ac:dyDescent="0.25">
      <c r="D338" s="271"/>
      <c r="K338" s="272"/>
      <c r="T338" s="89"/>
      <c r="U338" s="89"/>
      <c r="V338" s="89"/>
      <c r="W338" s="89"/>
      <c r="X338" s="89"/>
      <c r="Y338" s="89"/>
      <c r="AC338" s="385"/>
      <c r="AD338" s="386"/>
      <c r="AE338" s="385"/>
      <c r="AF338" s="385"/>
      <c r="AG338" s="385"/>
    </row>
    <row r="339" spans="4:33" s="270" customFormat="1" x14ac:dyDescent="0.25">
      <c r="D339" s="271"/>
      <c r="K339" s="272"/>
      <c r="T339" s="89"/>
      <c r="U339" s="89"/>
      <c r="V339" s="89"/>
      <c r="W339" s="89"/>
      <c r="X339" s="89"/>
      <c r="Y339" s="89"/>
      <c r="AC339" s="385"/>
      <c r="AD339" s="386"/>
      <c r="AE339" s="385"/>
      <c r="AF339" s="385"/>
      <c r="AG339" s="385"/>
    </row>
    <row r="340" spans="4:33" s="270" customFormat="1" x14ac:dyDescent="0.25">
      <c r="D340" s="271"/>
      <c r="K340" s="272"/>
      <c r="T340" s="89"/>
      <c r="U340" s="89"/>
      <c r="V340" s="89"/>
      <c r="W340" s="89"/>
      <c r="X340" s="89"/>
      <c r="Y340" s="89"/>
      <c r="AC340" s="385"/>
      <c r="AD340" s="386"/>
      <c r="AE340" s="385"/>
      <c r="AF340" s="385"/>
      <c r="AG340" s="385"/>
    </row>
    <row r="341" spans="4:33" s="270" customFormat="1" x14ac:dyDescent="0.25">
      <c r="D341" s="271"/>
      <c r="K341" s="272"/>
      <c r="T341" s="89"/>
      <c r="U341" s="89"/>
      <c r="V341" s="89"/>
      <c r="W341" s="89"/>
      <c r="X341" s="89"/>
      <c r="Y341" s="89"/>
      <c r="AC341" s="385"/>
      <c r="AD341" s="386"/>
      <c r="AE341" s="385"/>
      <c r="AF341" s="385"/>
      <c r="AG341" s="385"/>
    </row>
    <row r="342" spans="4:33" s="270" customFormat="1" x14ac:dyDescent="0.25">
      <c r="D342" s="271"/>
      <c r="K342" s="272"/>
      <c r="T342" s="89"/>
      <c r="U342" s="89"/>
      <c r="V342" s="89"/>
      <c r="W342" s="89"/>
      <c r="X342" s="89"/>
      <c r="Y342" s="89"/>
      <c r="AC342" s="385"/>
      <c r="AD342" s="386"/>
      <c r="AE342" s="385"/>
      <c r="AF342" s="385"/>
      <c r="AG342" s="385"/>
    </row>
    <row r="343" spans="4:33" s="270" customFormat="1" x14ac:dyDescent="0.25">
      <c r="D343" s="271"/>
      <c r="K343" s="272"/>
      <c r="T343" s="89"/>
      <c r="U343" s="89"/>
      <c r="V343" s="89"/>
      <c r="W343" s="89"/>
      <c r="X343" s="89"/>
      <c r="Y343" s="89"/>
      <c r="AC343" s="385"/>
      <c r="AD343" s="386"/>
      <c r="AE343" s="385"/>
      <c r="AF343" s="385"/>
      <c r="AG343" s="385"/>
    </row>
    <row r="344" spans="4:33" s="270" customFormat="1" x14ac:dyDescent="0.25">
      <c r="D344" s="271"/>
      <c r="K344" s="272"/>
      <c r="T344" s="89"/>
      <c r="U344" s="89"/>
      <c r="V344" s="89"/>
      <c r="W344" s="89"/>
      <c r="X344" s="89"/>
      <c r="Y344" s="89"/>
      <c r="AC344" s="385"/>
      <c r="AD344" s="386"/>
      <c r="AE344" s="385"/>
      <c r="AF344" s="385"/>
      <c r="AG344" s="385"/>
    </row>
    <row r="345" spans="4:33" s="270" customFormat="1" x14ac:dyDescent="0.25">
      <c r="D345" s="271"/>
      <c r="K345" s="272"/>
      <c r="T345" s="89"/>
      <c r="U345" s="89"/>
      <c r="V345" s="89"/>
      <c r="W345" s="89"/>
      <c r="X345" s="89"/>
      <c r="Y345" s="89"/>
      <c r="AC345" s="385"/>
      <c r="AD345" s="386"/>
      <c r="AE345" s="385"/>
      <c r="AF345" s="385"/>
      <c r="AG345" s="385"/>
    </row>
    <row r="346" spans="4:33" s="270" customFormat="1" x14ac:dyDescent="0.25">
      <c r="D346" s="271"/>
      <c r="K346" s="272"/>
      <c r="T346" s="89"/>
      <c r="U346" s="89"/>
      <c r="V346" s="89"/>
      <c r="W346" s="89"/>
      <c r="X346" s="89"/>
      <c r="Y346" s="89"/>
      <c r="AC346" s="385"/>
      <c r="AD346" s="386"/>
      <c r="AE346" s="385"/>
      <c r="AF346" s="385"/>
      <c r="AG346" s="385"/>
    </row>
    <row r="347" spans="4:33" s="270" customFormat="1" x14ac:dyDescent="0.25">
      <c r="D347" s="271"/>
      <c r="K347" s="272"/>
      <c r="T347" s="89"/>
      <c r="U347" s="89"/>
      <c r="V347" s="89"/>
      <c r="W347" s="89"/>
      <c r="X347" s="89"/>
      <c r="Y347" s="89"/>
      <c r="AC347" s="385"/>
      <c r="AD347" s="386"/>
      <c r="AE347" s="385"/>
      <c r="AF347" s="385"/>
      <c r="AG347" s="385"/>
    </row>
    <row r="348" spans="4:33" s="270" customFormat="1" x14ac:dyDescent="0.25">
      <c r="D348" s="271"/>
      <c r="K348" s="272"/>
      <c r="T348" s="89"/>
      <c r="U348" s="89"/>
      <c r="V348" s="89"/>
      <c r="W348" s="89"/>
      <c r="X348" s="89"/>
      <c r="Y348" s="89"/>
      <c r="AC348" s="385"/>
      <c r="AD348" s="386"/>
      <c r="AE348" s="385"/>
      <c r="AF348" s="385"/>
      <c r="AG348" s="385"/>
    </row>
    <row r="349" spans="4:33" s="270" customFormat="1" x14ac:dyDescent="0.25">
      <c r="D349" s="271"/>
      <c r="K349" s="272"/>
      <c r="T349" s="89"/>
      <c r="U349" s="89"/>
      <c r="V349" s="89"/>
      <c r="W349" s="89"/>
      <c r="X349" s="89"/>
      <c r="Y349" s="89"/>
      <c r="AC349" s="385"/>
      <c r="AD349" s="386"/>
      <c r="AE349" s="385"/>
      <c r="AF349" s="385"/>
      <c r="AG349" s="385"/>
    </row>
    <row r="350" spans="4:33" s="270" customFormat="1" x14ac:dyDescent="0.25">
      <c r="D350" s="271"/>
      <c r="K350" s="272"/>
      <c r="T350" s="89"/>
      <c r="U350" s="89"/>
      <c r="V350" s="89"/>
      <c r="W350" s="89"/>
      <c r="X350" s="89"/>
      <c r="Y350" s="89"/>
      <c r="AC350" s="385"/>
      <c r="AD350" s="386"/>
      <c r="AE350" s="385"/>
      <c r="AF350" s="385"/>
      <c r="AG350" s="385"/>
    </row>
    <row r="351" spans="4:33" s="270" customFormat="1" x14ac:dyDescent="0.25">
      <c r="D351" s="271"/>
      <c r="K351" s="272"/>
      <c r="T351" s="89"/>
      <c r="U351" s="89"/>
      <c r="V351" s="89"/>
      <c r="W351" s="89"/>
      <c r="X351" s="89"/>
      <c r="Y351" s="89"/>
      <c r="AC351" s="385"/>
      <c r="AD351" s="386"/>
      <c r="AE351" s="385"/>
      <c r="AF351" s="385"/>
      <c r="AG351" s="385"/>
    </row>
    <row r="352" spans="4:33" s="270" customFormat="1" x14ac:dyDescent="0.25">
      <c r="D352" s="271"/>
      <c r="K352" s="272"/>
      <c r="T352" s="89"/>
      <c r="U352" s="89"/>
      <c r="V352" s="89"/>
      <c r="W352" s="89"/>
      <c r="X352" s="89"/>
      <c r="Y352" s="89"/>
      <c r="AC352" s="385"/>
      <c r="AD352" s="386"/>
      <c r="AE352" s="385"/>
      <c r="AF352" s="385"/>
      <c r="AG352" s="385"/>
    </row>
    <row r="353" spans="4:33" s="270" customFormat="1" x14ac:dyDescent="0.25">
      <c r="D353" s="271"/>
      <c r="K353" s="272"/>
      <c r="T353" s="89"/>
      <c r="U353" s="89"/>
      <c r="V353" s="89"/>
      <c r="W353" s="89"/>
      <c r="X353" s="89"/>
      <c r="Y353" s="89"/>
      <c r="AC353" s="385"/>
      <c r="AD353" s="386"/>
      <c r="AE353" s="385"/>
      <c r="AF353" s="385"/>
      <c r="AG353" s="385"/>
    </row>
    <row r="354" spans="4:33" s="270" customFormat="1" x14ac:dyDescent="0.25">
      <c r="D354" s="271"/>
      <c r="K354" s="272"/>
      <c r="T354" s="89"/>
      <c r="U354" s="89"/>
      <c r="V354" s="89"/>
      <c r="W354" s="89"/>
      <c r="X354" s="89"/>
      <c r="Y354" s="89"/>
      <c r="AC354" s="385"/>
      <c r="AD354" s="386"/>
      <c r="AE354" s="385"/>
      <c r="AF354" s="385"/>
      <c r="AG354" s="385"/>
    </row>
    <row r="355" spans="4:33" s="270" customFormat="1" x14ac:dyDescent="0.25">
      <c r="D355" s="271"/>
      <c r="K355" s="272"/>
      <c r="T355" s="89"/>
      <c r="U355" s="89"/>
      <c r="V355" s="89"/>
      <c r="W355" s="89"/>
      <c r="X355" s="89"/>
      <c r="Y355" s="89"/>
      <c r="AC355" s="385"/>
      <c r="AD355" s="386"/>
      <c r="AE355" s="385"/>
      <c r="AF355" s="385"/>
      <c r="AG355" s="385"/>
    </row>
    <row r="356" spans="4:33" s="270" customFormat="1" x14ac:dyDescent="0.25">
      <c r="D356" s="271"/>
      <c r="K356" s="272"/>
      <c r="T356" s="89"/>
      <c r="U356" s="89"/>
      <c r="V356" s="89"/>
      <c r="W356" s="89"/>
      <c r="X356" s="89"/>
      <c r="Y356" s="89"/>
      <c r="AC356" s="385"/>
      <c r="AD356" s="386"/>
      <c r="AE356" s="385"/>
      <c r="AF356" s="385"/>
      <c r="AG356" s="385"/>
    </row>
    <row r="357" spans="4:33" s="270" customFormat="1" x14ac:dyDescent="0.25">
      <c r="D357" s="271"/>
      <c r="K357" s="272"/>
      <c r="T357" s="89"/>
      <c r="U357" s="89"/>
      <c r="V357" s="89"/>
      <c r="W357" s="89"/>
      <c r="X357" s="89"/>
      <c r="Y357" s="89"/>
      <c r="AC357" s="385"/>
      <c r="AD357" s="386"/>
      <c r="AE357" s="385"/>
      <c r="AF357" s="385"/>
      <c r="AG357" s="385"/>
    </row>
    <row r="358" spans="4:33" s="270" customFormat="1" x14ac:dyDescent="0.25">
      <c r="D358" s="271"/>
      <c r="K358" s="272"/>
      <c r="T358" s="89"/>
      <c r="U358" s="89"/>
      <c r="V358" s="89"/>
      <c r="W358" s="89"/>
      <c r="X358" s="89"/>
      <c r="Y358" s="89"/>
      <c r="AC358" s="385"/>
      <c r="AD358" s="386"/>
      <c r="AE358" s="385"/>
      <c r="AF358" s="385"/>
      <c r="AG358" s="385"/>
    </row>
    <row r="359" spans="4:33" s="270" customFormat="1" x14ac:dyDescent="0.25">
      <c r="D359" s="271"/>
      <c r="K359" s="272"/>
      <c r="T359" s="89"/>
      <c r="U359" s="89"/>
      <c r="V359" s="89"/>
      <c r="W359" s="89"/>
      <c r="X359" s="89"/>
      <c r="Y359" s="89"/>
      <c r="AC359" s="385"/>
      <c r="AD359" s="386"/>
      <c r="AE359" s="385"/>
      <c r="AF359" s="385"/>
      <c r="AG359" s="385"/>
    </row>
    <row r="360" spans="4:33" s="270" customFormat="1" x14ac:dyDescent="0.25">
      <c r="D360" s="271"/>
      <c r="K360" s="272"/>
      <c r="T360" s="89"/>
      <c r="U360" s="89"/>
      <c r="V360" s="89"/>
      <c r="W360" s="89"/>
      <c r="X360" s="89"/>
      <c r="Y360" s="89"/>
      <c r="AC360" s="385"/>
      <c r="AD360" s="386"/>
      <c r="AE360" s="385"/>
      <c r="AF360" s="385"/>
      <c r="AG360" s="385"/>
    </row>
    <row r="361" spans="4:33" s="270" customFormat="1" x14ac:dyDescent="0.25">
      <c r="D361" s="271"/>
      <c r="K361" s="272"/>
      <c r="T361" s="89"/>
      <c r="U361" s="89"/>
      <c r="V361" s="89"/>
      <c r="W361" s="89"/>
      <c r="X361" s="89"/>
      <c r="Y361" s="89"/>
      <c r="AC361" s="385"/>
      <c r="AD361" s="386"/>
      <c r="AE361" s="385"/>
      <c r="AF361" s="385"/>
      <c r="AG361" s="385"/>
    </row>
    <row r="362" spans="4:33" s="270" customFormat="1" x14ac:dyDescent="0.25">
      <c r="D362" s="271"/>
      <c r="K362" s="272"/>
      <c r="T362" s="89"/>
      <c r="U362" s="89"/>
      <c r="V362" s="89"/>
      <c r="W362" s="89"/>
      <c r="X362" s="89"/>
      <c r="Y362" s="89"/>
      <c r="AC362" s="385"/>
      <c r="AD362" s="386"/>
      <c r="AE362" s="385"/>
      <c r="AF362" s="385"/>
      <c r="AG362" s="385"/>
    </row>
    <row r="363" spans="4:33" s="270" customFormat="1" x14ac:dyDescent="0.25">
      <c r="D363" s="271"/>
      <c r="K363" s="272"/>
      <c r="T363" s="89"/>
      <c r="U363" s="89"/>
      <c r="V363" s="89"/>
      <c r="W363" s="89"/>
      <c r="X363" s="89"/>
      <c r="Y363" s="89"/>
      <c r="AC363" s="385"/>
      <c r="AD363" s="386"/>
      <c r="AE363" s="385"/>
      <c r="AF363" s="385"/>
      <c r="AG363" s="385"/>
    </row>
    <row r="364" spans="4:33" s="270" customFormat="1" x14ac:dyDescent="0.25">
      <c r="D364" s="271"/>
      <c r="K364" s="272"/>
      <c r="T364" s="89"/>
      <c r="U364" s="89"/>
      <c r="V364" s="89"/>
      <c r="W364" s="89"/>
      <c r="X364" s="89"/>
      <c r="Y364" s="89"/>
      <c r="AC364" s="385"/>
      <c r="AD364" s="386"/>
      <c r="AE364" s="385"/>
      <c r="AF364" s="385"/>
      <c r="AG364" s="385"/>
    </row>
    <row r="365" spans="4:33" s="270" customFormat="1" x14ac:dyDescent="0.25">
      <c r="D365" s="271"/>
      <c r="K365" s="272"/>
      <c r="T365" s="89"/>
      <c r="U365" s="89"/>
      <c r="V365" s="89"/>
      <c r="W365" s="89"/>
      <c r="X365" s="89"/>
      <c r="Y365" s="89"/>
      <c r="AC365" s="385"/>
      <c r="AD365" s="386"/>
      <c r="AE365" s="385"/>
      <c r="AF365" s="385"/>
      <c r="AG365" s="385"/>
    </row>
    <row r="366" spans="4:33" s="270" customFormat="1" x14ac:dyDescent="0.25">
      <c r="D366" s="271"/>
      <c r="K366" s="272"/>
      <c r="T366" s="89"/>
      <c r="U366" s="89"/>
      <c r="V366" s="89"/>
      <c r="W366" s="89"/>
      <c r="X366" s="89"/>
      <c r="Y366" s="89"/>
      <c r="AC366" s="385"/>
      <c r="AD366" s="386"/>
      <c r="AE366" s="385"/>
      <c r="AF366" s="385"/>
      <c r="AG366" s="385"/>
    </row>
    <row r="367" spans="4:33" s="270" customFormat="1" x14ac:dyDescent="0.25">
      <c r="D367" s="271"/>
      <c r="K367" s="272"/>
      <c r="T367" s="89"/>
      <c r="U367" s="89"/>
      <c r="V367" s="89"/>
      <c r="W367" s="89"/>
      <c r="X367" s="89"/>
      <c r="Y367" s="89"/>
      <c r="AC367" s="385"/>
      <c r="AD367" s="386"/>
      <c r="AE367" s="385"/>
      <c r="AF367" s="385"/>
      <c r="AG367" s="385"/>
    </row>
    <row r="368" spans="4:33" s="270" customFormat="1" x14ac:dyDescent="0.25">
      <c r="D368" s="271"/>
      <c r="K368" s="272"/>
      <c r="T368" s="89"/>
      <c r="U368" s="89"/>
      <c r="V368" s="89"/>
      <c r="W368" s="89"/>
      <c r="X368" s="89"/>
      <c r="Y368" s="89"/>
      <c r="AC368" s="385"/>
      <c r="AD368" s="386"/>
      <c r="AE368" s="385"/>
      <c r="AF368" s="385"/>
      <c r="AG368" s="385"/>
    </row>
    <row r="369" spans="4:33" s="270" customFormat="1" x14ac:dyDescent="0.25">
      <c r="D369" s="271"/>
      <c r="K369" s="272"/>
      <c r="T369" s="89"/>
      <c r="U369" s="89"/>
      <c r="V369" s="89"/>
      <c r="W369" s="89"/>
      <c r="X369" s="89"/>
      <c r="Y369" s="89"/>
      <c r="AC369" s="385"/>
      <c r="AD369" s="386"/>
      <c r="AE369" s="385"/>
      <c r="AF369" s="385"/>
      <c r="AG369" s="385"/>
    </row>
    <row r="370" spans="4:33" s="270" customFormat="1" x14ac:dyDescent="0.25">
      <c r="D370" s="271"/>
      <c r="K370" s="272"/>
      <c r="T370" s="89"/>
      <c r="U370" s="89"/>
      <c r="V370" s="89"/>
      <c r="W370" s="89"/>
      <c r="X370" s="89"/>
      <c r="Y370" s="89"/>
      <c r="AC370" s="385"/>
      <c r="AD370" s="386"/>
      <c r="AE370" s="385"/>
      <c r="AF370" s="385"/>
      <c r="AG370" s="385"/>
    </row>
    <row r="371" spans="4:33" s="270" customFormat="1" x14ac:dyDescent="0.25">
      <c r="D371" s="271"/>
      <c r="K371" s="272"/>
      <c r="T371" s="89"/>
      <c r="U371" s="89"/>
      <c r="V371" s="89"/>
      <c r="W371" s="89"/>
      <c r="X371" s="89"/>
      <c r="Y371" s="89"/>
      <c r="AC371" s="385"/>
      <c r="AD371" s="386"/>
      <c r="AE371" s="385"/>
      <c r="AF371" s="385"/>
      <c r="AG371" s="385"/>
    </row>
    <row r="372" spans="4:33" s="270" customFormat="1" x14ac:dyDescent="0.25">
      <c r="D372" s="271"/>
      <c r="K372" s="272"/>
      <c r="T372" s="89"/>
      <c r="U372" s="89"/>
      <c r="V372" s="89"/>
      <c r="W372" s="89"/>
      <c r="X372" s="89"/>
      <c r="Y372" s="89"/>
      <c r="AC372" s="385"/>
      <c r="AD372" s="386"/>
      <c r="AE372" s="385"/>
      <c r="AF372" s="385"/>
      <c r="AG372" s="385"/>
    </row>
    <row r="373" spans="4:33" s="270" customFormat="1" x14ac:dyDescent="0.25">
      <c r="D373" s="271"/>
      <c r="K373" s="272"/>
      <c r="T373" s="89"/>
      <c r="U373" s="89"/>
      <c r="V373" s="89"/>
      <c r="W373" s="89"/>
      <c r="X373" s="89"/>
      <c r="Y373" s="89"/>
      <c r="AC373" s="385"/>
      <c r="AD373" s="386"/>
      <c r="AE373" s="385"/>
      <c r="AF373" s="385"/>
      <c r="AG373" s="385"/>
    </row>
    <row r="374" spans="4:33" s="270" customFormat="1" x14ac:dyDescent="0.25">
      <c r="D374" s="271"/>
      <c r="K374" s="272"/>
      <c r="T374" s="89"/>
      <c r="U374" s="89"/>
      <c r="V374" s="89"/>
      <c r="W374" s="89"/>
      <c r="X374" s="89"/>
      <c r="Y374" s="89"/>
      <c r="AC374" s="385"/>
      <c r="AD374" s="386"/>
      <c r="AE374" s="385"/>
      <c r="AF374" s="385"/>
      <c r="AG374" s="385"/>
    </row>
    <row r="375" spans="4:33" s="270" customFormat="1" x14ac:dyDescent="0.25">
      <c r="D375" s="271"/>
      <c r="K375" s="272"/>
      <c r="T375" s="89"/>
      <c r="U375" s="89"/>
      <c r="V375" s="89"/>
      <c r="W375" s="89"/>
      <c r="X375" s="89"/>
      <c r="Y375" s="89"/>
      <c r="AC375" s="385"/>
      <c r="AD375" s="386"/>
      <c r="AE375" s="385"/>
      <c r="AF375" s="385"/>
      <c r="AG375" s="385"/>
    </row>
    <row r="376" spans="4:33" s="270" customFormat="1" x14ac:dyDescent="0.25">
      <c r="D376" s="271"/>
      <c r="K376" s="272"/>
      <c r="T376" s="89"/>
      <c r="U376" s="89"/>
      <c r="V376" s="89"/>
      <c r="W376" s="89"/>
      <c r="X376" s="89"/>
      <c r="Y376" s="89"/>
      <c r="AC376" s="385"/>
      <c r="AD376" s="386"/>
      <c r="AE376" s="385"/>
      <c r="AF376" s="385"/>
      <c r="AG376" s="385"/>
    </row>
    <row r="377" spans="4:33" s="270" customFormat="1" x14ac:dyDescent="0.25">
      <c r="D377" s="271"/>
      <c r="K377" s="272"/>
      <c r="T377" s="89"/>
      <c r="U377" s="89"/>
      <c r="V377" s="89"/>
      <c r="W377" s="89"/>
      <c r="X377" s="89"/>
      <c r="Y377" s="89"/>
      <c r="AC377" s="385"/>
      <c r="AD377" s="386"/>
      <c r="AE377" s="385"/>
      <c r="AF377" s="385"/>
      <c r="AG377" s="385"/>
    </row>
    <row r="378" spans="4:33" s="270" customFormat="1" x14ac:dyDescent="0.25">
      <c r="D378" s="271"/>
      <c r="K378" s="272"/>
      <c r="T378" s="89"/>
      <c r="U378" s="89"/>
      <c r="V378" s="89"/>
      <c r="W378" s="89"/>
      <c r="X378" s="89"/>
      <c r="Y378" s="89"/>
      <c r="AC378" s="385"/>
      <c r="AD378" s="386"/>
      <c r="AE378" s="385"/>
      <c r="AF378" s="385"/>
      <c r="AG378" s="385"/>
    </row>
    <row r="379" spans="4:33" s="270" customFormat="1" x14ac:dyDescent="0.25">
      <c r="D379" s="271"/>
      <c r="K379" s="272"/>
      <c r="T379" s="89"/>
      <c r="U379" s="89"/>
      <c r="V379" s="89"/>
      <c r="W379" s="89"/>
      <c r="X379" s="89"/>
      <c r="Y379" s="89"/>
      <c r="AC379" s="385"/>
      <c r="AD379" s="386"/>
      <c r="AE379" s="385"/>
      <c r="AF379" s="385"/>
      <c r="AG379" s="385"/>
    </row>
    <row r="380" spans="4:33" s="270" customFormat="1" x14ac:dyDescent="0.25">
      <c r="D380" s="271"/>
      <c r="K380" s="272"/>
      <c r="T380" s="89"/>
      <c r="U380" s="89"/>
      <c r="V380" s="89"/>
      <c r="W380" s="89"/>
      <c r="X380" s="89"/>
      <c r="Y380" s="89"/>
      <c r="AC380" s="385"/>
      <c r="AD380" s="386"/>
      <c r="AE380" s="385"/>
      <c r="AF380" s="385"/>
      <c r="AG380" s="385"/>
    </row>
    <row r="381" spans="4:33" s="270" customFormat="1" x14ac:dyDescent="0.25">
      <c r="D381" s="271"/>
      <c r="K381" s="272"/>
      <c r="T381" s="89"/>
      <c r="U381" s="89"/>
      <c r="V381" s="89"/>
      <c r="W381" s="89"/>
      <c r="X381" s="89"/>
      <c r="Y381" s="89"/>
      <c r="AC381" s="385"/>
      <c r="AD381" s="386"/>
      <c r="AE381" s="385"/>
      <c r="AF381" s="385"/>
      <c r="AG381" s="385"/>
    </row>
    <row r="382" spans="4:33" s="270" customFormat="1" x14ac:dyDescent="0.25">
      <c r="D382" s="271"/>
      <c r="K382" s="272"/>
      <c r="T382" s="89"/>
      <c r="U382" s="89"/>
      <c r="V382" s="89"/>
      <c r="W382" s="89"/>
      <c r="X382" s="89"/>
      <c r="Y382" s="89"/>
      <c r="AC382" s="385"/>
      <c r="AD382" s="386"/>
      <c r="AE382" s="385"/>
      <c r="AF382" s="385"/>
      <c r="AG382" s="385"/>
    </row>
    <row r="383" spans="4:33" s="270" customFormat="1" x14ac:dyDescent="0.25">
      <c r="D383" s="271"/>
      <c r="K383" s="272"/>
      <c r="T383" s="89"/>
      <c r="U383" s="89"/>
      <c r="V383" s="89"/>
      <c r="W383" s="89"/>
      <c r="X383" s="89"/>
      <c r="Y383" s="89"/>
      <c r="AC383" s="385"/>
      <c r="AD383" s="386"/>
      <c r="AE383" s="385"/>
      <c r="AF383" s="385"/>
      <c r="AG383" s="385"/>
    </row>
    <row r="384" spans="4:33" s="270" customFormat="1" x14ac:dyDescent="0.25">
      <c r="D384" s="271"/>
      <c r="K384" s="272"/>
      <c r="T384" s="89"/>
      <c r="U384" s="89"/>
      <c r="V384" s="89"/>
      <c r="W384" s="89"/>
      <c r="X384" s="89"/>
      <c r="Y384" s="89"/>
      <c r="AC384" s="385"/>
      <c r="AD384" s="386"/>
      <c r="AE384" s="385"/>
      <c r="AF384" s="385"/>
      <c r="AG384" s="385"/>
    </row>
    <row r="385" spans="4:33" s="270" customFormat="1" x14ac:dyDescent="0.25">
      <c r="D385" s="271"/>
      <c r="K385" s="272"/>
      <c r="T385" s="89"/>
      <c r="U385" s="89"/>
      <c r="V385" s="89"/>
      <c r="W385" s="89"/>
      <c r="X385" s="89"/>
      <c r="Y385" s="89"/>
      <c r="AC385" s="385"/>
      <c r="AD385" s="386"/>
      <c r="AE385" s="385"/>
      <c r="AF385" s="385"/>
      <c r="AG385" s="385"/>
    </row>
    <row r="386" spans="4:33" s="270" customFormat="1" x14ac:dyDescent="0.25">
      <c r="D386" s="271"/>
      <c r="K386" s="272"/>
      <c r="T386" s="89"/>
      <c r="U386" s="89"/>
      <c r="V386" s="89"/>
      <c r="W386" s="89"/>
      <c r="X386" s="89"/>
      <c r="Y386" s="89"/>
      <c r="AC386" s="385"/>
      <c r="AD386" s="386"/>
      <c r="AE386" s="385"/>
      <c r="AF386" s="385"/>
      <c r="AG386" s="385"/>
    </row>
    <row r="387" spans="4:33" s="270" customFormat="1" x14ac:dyDescent="0.25">
      <c r="D387" s="271"/>
      <c r="K387" s="272"/>
      <c r="T387" s="89"/>
      <c r="U387" s="89"/>
      <c r="V387" s="89"/>
      <c r="W387" s="89"/>
      <c r="X387" s="89"/>
      <c r="Y387" s="89"/>
      <c r="AC387" s="385"/>
      <c r="AD387" s="386"/>
      <c r="AE387" s="385"/>
      <c r="AF387" s="385"/>
      <c r="AG387" s="385"/>
    </row>
    <row r="388" spans="4:33" s="270" customFormat="1" x14ac:dyDescent="0.25">
      <c r="D388" s="271"/>
      <c r="K388" s="272"/>
      <c r="T388" s="89"/>
      <c r="U388" s="89"/>
      <c r="V388" s="89"/>
      <c r="W388" s="89"/>
      <c r="X388" s="89"/>
      <c r="Y388" s="89"/>
      <c r="AC388" s="385"/>
      <c r="AD388" s="386"/>
      <c r="AE388" s="385"/>
      <c r="AF388" s="385"/>
      <c r="AG388" s="385"/>
    </row>
    <row r="389" spans="4:33" s="270" customFormat="1" x14ac:dyDescent="0.25">
      <c r="D389" s="271"/>
      <c r="K389" s="272"/>
      <c r="T389" s="89"/>
      <c r="U389" s="89"/>
      <c r="V389" s="89"/>
      <c r="W389" s="89"/>
      <c r="X389" s="89"/>
      <c r="Y389" s="89"/>
      <c r="AC389" s="385"/>
      <c r="AD389" s="386"/>
      <c r="AE389" s="385"/>
      <c r="AF389" s="385"/>
      <c r="AG389" s="385"/>
    </row>
    <row r="390" spans="4:33" s="270" customFormat="1" x14ac:dyDescent="0.25">
      <c r="D390" s="271"/>
      <c r="K390" s="272"/>
      <c r="T390" s="89"/>
      <c r="U390" s="89"/>
      <c r="V390" s="89"/>
      <c r="W390" s="89"/>
      <c r="X390" s="89"/>
      <c r="Y390" s="89"/>
      <c r="AC390" s="385"/>
      <c r="AD390" s="386"/>
      <c r="AE390" s="385"/>
      <c r="AF390" s="385"/>
      <c r="AG390" s="385"/>
    </row>
    <row r="391" spans="4:33" s="270" customFormat="1" x14ac:dyDescent="0.25">
      <c r="D391" s="271"/>
      <c r="K391" s="272"/>
      <c r="T391" s="89"/>
      <c r="U391" s="89"/>
      <c r="V391" s="89"/>
      <c r="W391" s="89"/>
      <c r="X391" s="89"/>
      <c r="Y391" s="89"/>
      <c r="AC391" s="385"/>
      <c r="AD391" s="386"/>
      <c r="AE391" s="385"/>
      <c r="AF391" s="385"/>
      <c r="AG391" s="385"/>
    </row>
    <row r="392" spans="4:33" s="270" customFormat="1" x14ac:dyDescent="0.25">
      <c r="D392" s="271"/>
      <c r="K392" s="272"/>
      <c r="T392" s="89"/>
      <c r="U392" s="89"/>
      <c r="V392" s="89"/>
      <c r="W392" s="89"/>
      <c r="X392" s="89"/>
      <c r="Y392" s="89"/>
      <c r="AC392" s="385"/>
      <c r="AD392" s="386"/>
      <c r="AE392" s="385"/>
      <c r="AF392" s="385"/>
      <c r="AG392" s="385"/>
    </row>
    <row r="393" spans="4:33" s="270" customFormat="1" x14ac:dyDescent="0.25">
      <c r="D393" s="271"/>
      <c r="K393" s="272"/>
      <c r="T393" s="89"/>
      <c r="U393" s="89"/>
      <c r="V393" s="89"/>
      <c r="W393" s="89"/>
      <c r="X393" s="89"/>
      <c r="Y393" s="89"/>
      <c r="AC393" s="385"/>
      <c r="AD393" s="386"/>
      <c r="AE393" s="385"/>
      <c r="AF393" s="385"/>
      <c r="AG393" s="385"/>
    </row>
    <row r="394" spans="4:33" s="270" customFormat="1" x14ac:dyDescent="0.25">
      <c r="D394" s="271"/>
      <c r="K394" s="272"/>
      <c r="T394" s="89"/>
      <c r="U394" s="89"/>
      <c r="V394" s="89"/>
      <c r="W394" s="89"/>
      <c r="X394" s="89"/>
      <c r="Y394" s="89"/>
      <c r="AC394" s="385"/>
      <c r="AD394" s="386"/>
      <c r="AE394" s="385"/>
      <c r="AF394" s="385"/>
      <c r="AG394" s="385"/>
    </row>
    <row r="395" spans="4:33" s="270" customFormat="1" x14ac:dyDescent="0.25">
      <c r="D395" s="271"/>
      <c r="K395" s="272"/>
      <c r="T395" s="89"/>
      <c r="U395" s="89"/>
      <c r="V395" s="89"/>
      <c r="W395" s="89"/>
      <c r="X395" s="89"/>
      <c r="Y395" s="89"/>
      <c r="AC395" s="385"/>
      <c r="AD395" s="386"/>
      <c r="AE395" s="385"/>
      <c r="AF395" s="385"/>
      <c r="AG395" s="385"/>
    </row>
    <row r="396" spans="4:33" s="270" customFormat="1" x14ac:dyDescent="0.25">
      <c r="D396" s="271"/>
      <c r="K396" s="272"/>
      <c r="T396" s="89"/>
      <c r="U396" s="89"/>
      <c r="V396" s="89"/>
      <c r="W396" s="89"/>
      <c r="X396" s="89"/>
      <c r="Y396" s="89"/>
      <c r="AC396" s="385"/>
      <c r="AD396" s="386"/>
      <c r="AE396" s="385"/>
      <c r="AF396" s="385"/>
      <c r="AG396" s="385"/>
    </row>
    <row r="397" spans="4:33" s="270" customFormat="1" x14ac:dyDescent="0.25">
      <c r="D397" s="271"/>
      <c r="K397" s="272"/>
      <c r="T397" s="89"/>
      <c r="U397" s="89"/>
      <c r="V397" s="89"/>
      <c r="W397" s="89"/>
      <c r="X397" s="89"/>
      <c r="Y397" s="89"/>
      <c r="AC397" s="385"/>
      <c r="AD397" s="386"/>
      <c r="AE397" s="385"/>
      <c r="AF397" s="385"/>
      <c r="AG397" s="385"/>
    </row>
    <row r="398" spans="4:33" s="270" customFormat="1" x14ac:dyDescent="0.25">
      <c r="D398" s="271"/>
      <c r="K398" s="272"/>
      <c r="T398" s="89"/>
      <c r="U398" s="89"/>
      <c r="V398" s="89"/>
      <c r="W398" s="89"/>
      <c r="X398" s="89"/>
      <c r="Y398" s="89"/>
      <c r="AC398" s="385"/>
      <c r="AD398" s="386"/>
      <c r="AE398" s="385"/>
      <c r="AF398" s="385"/>
      <c r="AG398" s="385"/>
    </row>
    <row r="399" spans="4:33" s="270" customFormat="1" x14ac:dyDescent="0.25">
      <c r="D399" s="271"/>
      <c r="K399" s="272"/>
      <c r="T399" s="89"/>
      <c r="U399" s="89"/>
      <c r="V399" s="89"/>
      <c r="W399" s="89"/>
      <c r="X399" s="89"/>
      <c r="Y399" s="89"/>
      <c r="AC399" s="385"/>
      <c r="AD399" s="386"/>
      <c r="AE399" s="385"/>
      <c r="AF399" s="385"/>
      <c r="AG399" s="385"/>
    </row>
    <row r="400" spans="4:33" s="270" customFormat="1" x14ac:dyDescent="0.25">
      <c r="D400" s="271"/>
      <c r="K400" s="272"/>
      <c r="T400" s="89"/>
      <c r="U400" s="89"/>
      <c r="V400" s="89"/>
      <c r="W400" s="89"/>
      <c r="X400" s="89"/>
      <c r="Y400" s="89"/>
      <c r="AC400" s="385"/>
      <c r="AD400" s="386"/>
      <c r="AE400" s="385"/>
      <c r="AF400" s="385"/>
      <c r="AG400" s="385"/>
    </row>
    <row r="401" spans="4:33" s="270" customFormat="1" x14ac:dyDescent="0.25">
      <c r="D401" s="271"/>
      <c r="K401" s="272"/>
      <c r="T401" s="89"/>
      <c r="U401" s="89"/>
      <c r="V401" s="89"/>
      <c r="W401" s="89"/>
      <c r="X401" s="89"/>
      <c r="Y401" s="89"/>
      <c r="AC401" s="385"/>
      <c r="AD401" s="386"/>
      <c r="AE401" s="385"/>
      <c r="AF401" s="385"/>
      <c r="AG401" s="385"/>
    </row>
    <row r="402" spans="4:33" s="270" customFormat="1" x14ac:dyDescent="0.25">
      <c r="D402" s="271"/>
      <c r="K402" s="272"/>
      <c r="T402" s="89"/>
      <c r="U402" s="89"/>
      <c r="V402" s="89"/>
      <c r="W402" s="89"/>
      <c r="X402" s="89"/>
      <c r="Y402" s="89"/>
      <c r="AC402" s="385"/>
      <c r="AD402" s="386"/>
      <c r="AE402" s="385"/>
      <c r="AF402" s="385"/>
      <c r="AG402" s="385"/>
    </row>
    <row r="403" spans="4:33" s="270" customFormat="1" x14ac:dyDescent="0.25">
      <c r="D403" s="271"/>
      <c r="K403" s="272"/>
      <c r="T403" s="89"/>
      <c r="U403" s="89"/>
      <c r="V403" s="89"/>
      <c r="W403" s="89"/>
      <c r="X403" s="89"/>
      <c r="Y403" s="89"/>
      <c r="AC403" s="385"/>
      <c r="AD403" s="386"/>
      <c r="AE403" s="385"/>
      <c r="AF403" s="385"/>
      <c r="AG403" s="385"/>
    </row>
    <row r="404" spans="4:33" s="270" customFormat="1" x14ac:dyDescent="0.25">
      <c r="D404" s="271"/>
      <c r="K404" s="272"/>
      <c r="T404" s="89"/>
      <c r="U404" s="89"/>
      <c r="V404" s="89"/>
      <c r="W404" s="89"/>
      <c r="X404" s="89"/>
      <c r="Y404" s="89"/>
      <c r="AC404" s="385"/>
      <c r="AD404" s="386"/>
      <c r="AE404" s="385"/>
      <c r="AF404" s="385"/>
      <c r="AG404" s="385"/>
    </row>
    <row r="405" spans="4:33" s="270" customFormat="1" x14ac:dyDescent="0.25">
      <c r="D405" s="271"/>
      <c r="K405" s="272"/>
      <c r="T405" s="89"/>
      <c r="U405" s="89"/>
      <c r="V405" s="89"/>
      <c r="W405" s="89"/>
      <c r="X405" s="89"/>
      <c r="Y405" s="89"/>
      <c r="AC405" s="385"/>
      <c r="AD405" s="386"/>
      <c r="AE405" s="385"/>
      <c r="AF405" s="385"/>
      <c r="AG405" s="385"/>
    </row>
    <row r="406" spans="4:33" s="270" customFormat="1" x14ac:dyDescent="0.25">
      <c r="D406" s="271"/>
      <c r="K406" s="272"/>
      <c r="T406" s="89"/>
      <c r="U406" s="89"/>
      <c r="V406" s="89"/>
      <c r="W406" s="89"/>
      <c r="X406" s="89"/>
      <c r="Y406" s="89"/>
      <c r="AC406" s="385"/>
      <c r="AD406" s="386"/>
      <c r="AE406" s="385"/>
      <c r="AF406" s="385"/>
      <c r="AG406" s="385"/>
    </row>
    <row r="407" spans="4:33" s="270" customFormat="1" x14ac:dyDescent="0.25">
      <c r="D407" s="271"/>
      <c r="K407" s="272"/>
      <c r="T407" s="89"/>
      <c r="U407" s="89"/>
      <c r="V407" s="89"/>
      <c r="W407" s="89"/>
      <c r="X407" s="89"/>
      <c r="Y407" s="89"/>
      <c r="AC407" s="385"/>
      <c r="AD407" s="386"/>
      <c r="AE407" s="385"/>
      <c r="AF407" s="385"/>
      <c r="AG407" s="385"/>
    </row>
    <row r="408" spans="4:33" s="270" customFormat="1" x14ac:dyDescent="0.25">
      <c r="D408" s="271"/>
      <c r="K408" s="272"/>
      <c r="T408" s="89"/>
      <c r="U408" s="89"/>
      <c r="V408" s="89"/>
      <c r="W408" s="89"/>
      <c r="X408" s="89"/>
      <c r="Y408" s="89"/>
      <c r="AC408" s="385"/>
      <c r="AD408" s="386"/>
      <c r="AE408" s="385"/>
      <c r="AF408" s="385"/>
      <c r="AG408" s="385"/>
    </row>
    <row r="409" spans="4:33" s="270" customFormat="1" x14ac:dyDescent="0.25">
      <c r="D409" s="271"/>
      <c r="K409" s="272"/>
      <c r="T409" s="89"/>
      <c r="U409" s="89"/>
      <c r="V409" s="89"/>
      <c r="W409" s="89"/>
      <c r="X409" s="89"/>
      <c r="Y409" s="89"/>
      <c r="AC409" s="385"/>
      <c r="AD409" s="386"/>
      <c r="AE409" s="385"/>
      <c r="AF409" s="385"/>
      <c r="AG409" s="385"/>
    </row>
    <row r="410" spans="4:33" s="270" customFormat="1" x14ac:dyDescent="0.25">
      <c r="D410" s="271"/>
      <c r="K410" s="272"/>
      <c r="T410" s="89"/>
      <c r="U410" s="89"/>
      <c r="V410" s="89"/>
      <c r="W410" s="89"/>
      <c r="X410" s="89"/>
      <c r="Y410" s="89"/>
      <c r="AC410" s="385"/>
      <c r="AD410" s="386"/>
      <c r="AE410" s="385"/>
      <c r="AF410" s="385"/>
      <c r="AG410" s="385"/>
    </row>
    <row r="411" spans="4:33" s="270" customFormat="1" x14ac:dyDescent="0.25">
      <c r="D411" s="271"/>
      <c r="K411" s="272"/>
      <c r="T411" s="89"/>
      <c r="U411" s="89"/>
      <c r="V411" s="89"/>
      <c r="W411" s="89"/>
      <c r="X411" s="89"/>
      <c r="Y411" s="89"/>
      <c r="AC411" s="385"/>
      <c r="AD411" s="386"/>
      <c r="AE411" s="385"/>
      <c r="AF411" s="385"/>
      <c r="AG411" s="385"/>
    </row>
    <row r="412" spans="4:33" s="270" customFormat="1" x14ac:dyDescent="0.25">
      <c r="D412" s="271"/>
      <c r="K412" s="272"/>
      <c r="T412" s="89"/>
      <c r="U412" s="89"/>
      <c r="V412" s="89"/>
      <c r="W412" s="89"/>
      <c r="X412" s="89"/>
      <c r="Y412" s="89"/>
      <c r="AC412" s="385"/>
      <c r="AD412" s="386"/>
      <c r="AE412" s="385"/>
      <c r="AF412" s="385"/>
      <c r="AG412" s="385"/>
    </row>
    <row r="413" spans="4:33" s="270" customFormat="1" x14ac:dyDescent="0.25">
      <c r="D413" s="271"/>
      <c r="K413" s="272"/>
      <c r="T413" s="89"/>
      <c r="U413" s="89"/>
      <c r="V413" s="89"/>
      <c r="W413" s="89"/>
      <c r="X413" s="89"/>
      <c r="Y413" s="89"/>
      <c r="AC413" s="385"/>
      <c r="AD413" s="386"/>
      <c r="AE413" s="385"/>
      <c r="AF413" s="385"/>
      <c r="AG413" s="385"/>
    </row>
    <row r="414" spans="4:33" s="270" customFormat="1" x14ac:dyDescent="0.25">
      <c r="D414" s="271"/>
      <c r="K414" s="272"/>
      <c r="T414" s="89"/>
      <c r="U414" s="89"/>
      <c r="V414" s="89"/>
      <c r="W414" s="89"/>
      <c r="X414" s="89"/>
      <c r="Y414" s="89"/>
      <c r="AC414" s="385"/>
      <c r="AD414" s="386"/>
      <c r="AE414" s="385"/>
      <c r="AF414" s="385"/>
      <c r="AG414" s="385"/>
    </row>
    <row r="415" spans="4:33" s="270" customFormat="1" x14ac:dyDescent="0.25">
      <c r="D415" s="271"/>
      <c r="K415" s="272"/>
      <c r="T415" s="89"/>
      <c r="U415" s="89"/>
      <c r="V415" s="89"/>
      <c r="W415" s="89"/>
      <c r="X415" s="89"/>
      <c r="Y415" s="89"/>
      <c r="AC415" s="385"/>
      <c r="AD415" s="386"/>
      <c r="AE415" s="385"/>
      <c r="AF415" s="385"/>
      <c r="AG415" s="385"/>
    </row>
    <row r="416" spans="4:33" s="270" customFormat="1" x14ac:dyDescent="0.25">
      <c r="D416" s="271"/>
      <c r="K416" s="272"/>
      <c r="T416" s="89"/>
      <c r="U416" s="89"/>
      <c r="V416" s="89"/>
      <c r="W416" s="89"/>
      <c r="X416" s="89"/>
      <c r="Y416" s="89"/>
      <c r="AC416" s="385"/>
      <c r="AD416" s="386"/>
      <c r="AE416" s="385"/>
      <c r="AF416" s="385"/>
      <c r="AG416" s="385"/>
    </row>
    <row r="417" spans="4:33" s="270" customFormat="1" x14ac:dyDescent="0.25">
      <c r="D417" s="271"/>
      <c r="K417" s="272"/>
      <c r="T417" s="89"/>
      <c r="U417" s="89"/>
      <c r="V417" s="89"/>
      <c r="W417" s="89"/>
      <c r="X417" s="89"/>
      <c r="Y417" s="89"/>
      <c r="AC417" s="385"/>
      <c r="AD417" s="386"/>
      <c r="AE417" s="385"/>
      <c r="AF417" s="385"/>
      <c r="AG417" s="385"/>
    </row>
    <row r="418" spans="4:33" s="270" customFormat="1" x14ac:dyDescent="0.25">
      <c r="D418" s="271"/>
      <c r="K418" s="272"/>
      <c r="T418" s="89"/>
      <c r="U418" s="89"/>
      <c r="V418" s="89"/>
      <c r="W418" s="89"/>
      <c r="X418" s="89"/>
      <c r="Y418" s="89"/>
      <c r="AC418" s="385"/>
      <c r="AD418" s="386"/>
      <c r="AE418" s="385"/>
      <c r="AF418" s="385"/>
      <c r="AG418" s="385"/>
    </row>
    <row r="419" spans="4:33" s="270" customFormat="1" x14ac:dyDescent="0.25">
      <c r="D419" s="271"/>
      <c r="K419" s="272"/>
      <c r="T419" s="89"/>
      <c r="U419" s="89"/>
      <c r="V419" s="89"/>
      <c r="W419" s="89"/>
      <c r="X419" s="89"/>
      <c r="Y419" s="89"/>
      <c r="AC419" s="385"/>
      <c r="AD419" s="386"/>
      <c r="AE419" s="385"/>
      <c r="AF419" s="385"/>
      <c r="AG419" s="385"/>
    </row>
    <row r="420" spans="4:33" s="270" customFormat="1" x14ac:dyDescent="0.25">
      <c r="D420" s="271"/>
      <c r="K420" s="272"/>
      <c r="T420" s="89"/>
      <c r="U420" s="89"/>
      <c r="V420" s="89"/>
      <c r="W420" s="89"/>
      <c r="X420" s="89"/>
      <c r="Y420" s="89"/>
      <c r="AC420" s="385"/>
      <c r="AD420" s="386"/>
      <c r="AE420" s="385"/>
      <c r="AF420" s="385"/>
      <c r="AG420" s="385"/>
    </row>
    <row r="421" spans="4:33" s="270" customFormat="1" x14ac:dyDescent="0.25">
      <c r="D421" s="271"/>
      <c r="K421" s="272"/>
      <c r="T421" s="89"/>
      <c r="U421" s="89"/>
      <c r="V421" s="89"/>
      <c r="W421" s="89"/>
      <c r="X421" s="89"/>
      <c r="Y421" s="89"/>
      <c r="AC421" s="385"/>
      <c r="AD421" s="386"/>
      <c r="AE421" s="385"/>
      <c r="AF421" s="385"/>
      <c r="AG421" s="385"/>
    </row>
    <row r="422" spans="4:33" s="270" customFormat="1" x14ac:dyDescent="0.25">
      <c r="D422" s="271"/>
      <c r="K422" s="272"/>
      <c r="T422" s="89"/>
      <c r="U422" s="89"/>
      <c r="V422" s="89"/>
      <c r="W422" s="89"/>
      <c r="X422" s="89"/>
      <c r="Y422" s="89"/>
      <c r="AC422" s="385"/>
      <c r="AD422" s="386"/>
      <c r="AE422" s="385"/>
      <c r="AF422" s="385"/>
      <c r="AG422" s="385"/>
    </row>
    <row r="423" spans="4:33" s="270" customFormat="1" x14ac:dyDescent="0.25">
      <c r="D423" s="271"/>
      <c r="K423" s="272"/>
      <c r="T423" s="89"/>
      <c r="U423" s="89"/>
      <c r="V423" s="89"/>
      <c r="W423" s="89"/>
      <c r="X423" s="89"/>
      <c r="Y423" s="89"/>
      <c r="AC423" s="385"/>
      <c r="AD423" s="386"/>
      <c r="AE423" s="385"/>
      <c r="AF423" s="385"/>
      <c r="AG423" s="385"/>
    </row>
    <row r="424" spans="4:33" s="270" customFormat="1" x14ac:dyDescent="0.25">
      <c r="D424" s="271"/>
      <c r="K424" s="272"/>
      <c r="T424" s="89"/>
      <c r="U424" s="89"/>
      <c r="V424" s="89"/>
      <c r="W424" s="89"/>
      <c r="X424" s="89"/>
      <c r="Y424" s="89"/>
      <c r="AC424" s="385"/>
      <c r="AD424" s="386"/>
      <c r="AE424" s="385"/>
      <c r="AF424" s="385"/>
      <c r="AG424" s="385"/>
    </row>
    <row r="425" spans="4:33" s="270" customFormat="1" x14ac:dyDescent="0.25">
      <c r="D425" s="271"/>
      <c r="K425" s="272"/>
      <c r="T425" s="89"/>
      <c r="U425" s="89"/>
      <c r="V425" s="89"/>
      <c r="W425" s="89"/>
      <c r="X425" s="89"/>
      <c r="Y425" s="89"/>
      <c r="AC425" s="385"/>
      <c r="AD425" s="386"/>
      <c r="AE425" s="385"/>
      <c r="AF425" s="385"/>
      <c r="AG425" s="385"/>
    </row>
    <row r="426" spans="4:33" s="270" customFormat="1" x14ac:dyDescent="0.25">
      <c r="D426" s="271"/>
      <c r="K426" s="272"/>
      <c r="T426" s="89"/>
      <c r="U426" s="89"/>
      <c r="V426" s="89"/>
      <c r="W426" s="89"/>
      <c r="X426" s="89"/>
      <c r="Y426" s="89"/>
      <c r="AC426" s="385"/>
      <c r="AD426" s="386"/>
      <c r="AE426" s="385"/>
      <c r="AF426" s="385"/>
      <c r="AG426" s="385"/>
    </row>
    <row r="427" spans="4:33" s="270" customFormat="1" x14ac:dyDescent="0.25">
      <c r="D427" s="271"/>
      <c r="K427" s="272"/>
      <c r="T427" s="89"/>
      <c r="U427" s="89"/>
      <c r="V427" s="89"/>
      <c r="W427" s="89"/>
      <c r="X427" s="89"/>
      <c r="Y427" s="89"/>
      <c r="AC427" s="385"/>
      <c r="AD427" s="386"/>
      <c r="AE427" s="385"/>
      <c r="AF427" s="385"/>
      <c r="AG427" s="385"/>
    </row>
    <row r="428" spans="4:33" s="270" customFormat="1" x14ac:dyDescent="0.25">
      <c r="D428" s="271"/>
      <c r="K428" s="272"/>
      <c r="T428" s="89"/>
      <c r="U428" s="89"/>
      <c r="V428" s="89"/>
      <c r="W428" s="89"/>
      <c r="X428" s="89"/>
      <c r="Y428" s="89"/>
      <c r="AC428" s="385"/>
      <c r="AD428" s="386"/>
      <c r="AE428" s="385"/>
      <c r="AF428" s="385"/>
      <c r="AG428" s="385"/>
    </row>
    <row r="429" spans="4:33" s="270" customFormat="1" x14ac:dyDescent="0.25">
      <c r="D429" s="271"/>
      <c r="K429" s="272"/>
      <c r="T429" s="89"/>
      <c r="U429" s="89"/>
      <c r="V429" s="89"/>
      <c r="W429" s="89"/>
      <c r="X429" s="89"/>
      <c r="Y429" s="89"/>
      <c r="AC429" s="385"/>
      <c r="AD429" s="386"/>
      <c r="AE429" s="385"/>
      <c r="AF429" s="385"/>
      <c r="AG429" s="385"/>
    </row>
    <row r="430" spans="4:33" s="270" customFormat="1" x14ac:dyDescent="0.25">
      <c r="D430" s="271"/>
      <c r="K430" s="272"/>
      <c r="T430" s="89"/>
      <c r="U430" s="89"/>
      <c r="V430" s="89"/>
      <c r="W430" s="89"/>
      <c r="X430" s="89"/>
      <c r="Y430" s="89"/>
      <c r="AC430" s="385"/>
      <c r="AD430" s="386"/>
      <c r="AE430" s="385"/>
      <c r="AF430" s="385"/>
      <c r="AG430" s="385"/>
    </row>
    <row r="431" spans="4:33" s="270" customFormat="1" x14ac:dyDescent="0.25">
      <c r="D431" s="271"/>
      <c r="K431" s="272"/>
      <c r="T431" s="89"/>
      <c r="U431" s="89"/>
      <c r="V431" s="89"/>
      <c r="W431" s="89"/>
      <c r="X431" s="89"/>
      <c r="Y431" s="89"/>
      <c r="AC431" s="385"/>
      <c r="AD431" s="386"/>
      <c r="AE431" s="385"/>
      <c r="AF431" s="385"/>
      <c r="AG431" s="385"/>
    </row>
    <row r="432" spans="4:33" s="270" customFormat="1" x14ac:dyDescent="0.25">
      <c r="D432" s="271"/>
      <c r="K432" s="272"/>
      <c r="T432" s="89"/>
      <c r="U432" s="89"/>
      <c r="V432" s="89"/>
      <c r="W432" s="89"/>
      <c r="X432" s="89"/>
      <c r="Y432" s="89"/>
      <c r="AC432" s="385"/>
      <c r="AD432" s="386"/>
      <c r="AE432" s="385"/>
      <c r="AF432" s="385"/>
      <c r="AG432" s="385"/>
    </row>
    <row r="433" spans="4:33" s="270" customFormat="1" x14ac:dyDescent="0.25">
      <c r="D433" s="271"/>
      <c r="K433" s="272"/>
      <c r="T433" s="89"/>
      <c r="U433" s="89"/>
      <c r="V433" s="89"/>
      <c r="W433" s="89"/>
      <c r="X433" s="89"/>
      <c r="Y433" s="89"/>
      <c r="AC433" s="385"/>
      <c r="AD433" s="386"/>
      <c r="AE433" s="385"/>
      <c r="AF433" s="385"/>
      <c r="AG433" s="385"/>
    </row>
    <row r="434" spans="4:33" s="270" customFormat="1" x14ac:dyDescent="0.25">
      <c r="D434" s="271"/>
      <c r="K434" s="272"/>
      <c r="T434" s="89"/>
      <c r="U434" s="89"/>
      <c r="V434" s="89"/>
      <c r="W434" s="89"/>
      <c r="X434" s="89"/>
      <c r="Y434" s="89"/>
      <c r="AC434" s="385"/>
      <c r="AD434" s="386"/>
      <c r="AE434" s="385"/>
      <c r="AF434" s="385"/>
      <c r="AG434" s="385"/>
    </row>
    <row r="435" spans="4:33" s="270" customFormat="1" x14ac:dyDescent="0.25">
      <c r="D435" s="271"/>
      <c r="K435" s="272"/>
      <c r="T435" s="89"/>
      <c r="U435" s="89"/>
      <c r="V435" s="89"/>
      <c r="W435" s="89"/>
      <c r="X435" s="89"/>
      <c r="Y435" s="89"/>
      <c r="AC435" s="385"/>
      <c r="AD435" s="386"/>
      <c r="AE435" s="385"/>
      <c r="AF435" s="385"/>
      <c r="AG435" s="385"/>
    </row>
    <row r="436" spans="4:33" s="270" customFormat="1" x14ac:dyDescent="0.25">
      <c r="D436" s="271"/>
      <c r="K436" s="272"/>
      <c r="T436" s="89"/>
      <c r="U436" s="89"/>
      <c r="V436" s="89"/>
      <c r="W436" s="89"/>
      <c r="X436" s="89"/>
      <c r="Y436" s="89"/>
      <c r="AC436" s="385"/>
      <c r="AD436" s="386"/>
      <c r="AE436" s="385"/>
      <c r="AF436" s="385"/>
      <c r="AG436" s="385"/>
    </row>
    <row r="437" spans="4:33" s="270" customFormat="1" x14ac:dyDescent="0.25">
      <c r="D437" s="271"/>
      <c r="K437" s="272"/>
      <c r="T437" s="89"/>
      <c r="U437" s="89"/>
      <c r="V437" s="89"/>
      <c r="W437" s="89"/>
      <c r="X437" s="89"/>
      <c r="Y437" s="89"/>
      <c r="AC437" s="385"/>
      <c r="AD437" s="386"/>
      <c r="AE437" s="385"/>
      <c r="AF437" s="385"/>
      <c r="AG437" s="385"/>
    </row>
    <row r="438" spans="4:33" s="270" customFormat="1" x14ac:dyDescent="0.25">
      <c r="D438" s="271"/>
      <c r="K438" s="272"/>
      <c r="T438" s="89"/>
      <c r="U438" s="89"/>
      <c r="V438" s="89"/>
      <c r="W438" s="89"/>
      <c r="X438" s="89"/>
      <c r="Y438" s="89"/>
      <c r="AC438" s="385"/>
      <c r="AD438" s="386"/>
      <c r="AE438" s="385"/>
      <c r="AF438" s="385"/>
      <c r="AG438" s="385"/>
    </row>
    <row r="439" spans="4:33" s="270" customFormat="1" x14ac:dyDescent="0.25">
      <c r="D439" s="271"/>
      <c r="K439" s="272"/>
      <c r="T439" s="89"/>
      <c r="U439" s="89"/>
      <c r="V439" s="89"/>
      <c r="W439" s="89"/>
      <c r="X439" s="89"/>
      <c r="Y439" s="89"/>
      <c r="AC439" s="385"/>
      <c r="AD439" s="386"/>
      <c r="AE439" s="385"/>
      <c r="AF439" s="385"/>
      <c r="AG439" s="385"/>
    </row>
    <row r="440" spans="4:33" s="270" customFormat="1" x14ac:dyDescent="0.25">
      <c r="D440" s="271"/>
      <c r="K440" s="272"/>
      <c r="T440" s="89"/>
      <c r="U440" s="89"/>
      <c r="V440" s="89"/>
      <c r="W440" s="89"/>
      <c r="X440" s="89"/>
      <c r="Y440" s="89"/>
      <c r="AC440" s="385"/>
      <c r="AD440" s="386"/>
      <c r="AE440" s="385"/>
      <c r="AF440" s="385"/>
      <c r="AG440" s="385"/>
    </row>
    <row r="441" spans="4:33" s="270" customFormat="1" x14ac:dyDescent="0.25">
      <c r="D441" s="271"/>
      <c r="K441" s="272"/>
      <c r="T441" s="89"/>
      <c r="U441" s="89"/>
      <c r="V441" s="89"/>
      <c r="W441" s="89"/>
      <c r="X441" s="89"/>
      <c r="Y441" s="89"/>
      <c r="AC441" s="385"/>
      <c r="AD441" s="386"/>
      <c r="AE441" s="385"/>
      <c r="AF441" s="385"/>
      <c r="AG441" s="385"/>
    </row>
    <row r="442" spans="4:33" s="270" customFormat="1" x14ac:dyDescent="0.25">
      <c r="D442" s="271"/>
      <c r="K442" s="272"/>
      <c r="T442" s="89"/>
      <c r="U442" s="89"/>
      <c r="V442" s="89"/>
      <c r="W442" s="89"/>
      <c r="X442" s="89"/>
      <c r="Y442" s="89"/>
      <c r="AC442" s="385"/>
      <c r="AD442" s="386"/>
      <c r="AE442" s="385"/>
      <c r="AF442" s="385"/>
      <c r="AG442" s="385"/>
    </row>
    <row r="443" spans="4:33" s="270" customFormat="1" x14ac:dyDescent="0.25">
      <c r="D443" s="271"/>
      <c r="K443" s="272"/>
      <c r="T443" s="89"/>
      <c r="U443" s="89"/>
      <c r="V443" s="89"/>
      <c r="W443" s="89"/>
      <c r="X443" s="89"/>
      <c r="Y443" s="89"/>
      <c r="AC443" s="385"/>
      <c r="AD443" s="386"/>
      <c r="AE443" s="385"/>
      <c r="AF443" s="385"/>
      <c r="AG443" s="385"/>
    </row>
    <row r="444" spans="4:33" s="270" customFormat="1" x14ac:dyDescent="0.25">
      <c r="D444" s="271"/>
      <c r="K444" s="272"/>
      <c r="T444" s="89"/>
      <c r="U444" s="89"/>
      <c r="V444" s="89"/>
      <c r="W444" s="89"/>
      <c r="X444" s="89"/>
      <c r="Y444" s="89"/>
      <c r="AC444" s="385"/>
      <c r="AD444" s="386"/>
      <c r="AE444" s="385"/>
      <c r="AF444" s="385"/>
      <c r="AG444" s="385"/>
    </row>
    <row r="445" spans="4:33" s="270" customFormat="1" x14ac:dyDescent="0.25">
      <c r="D445" s="271"/>
      <c r="K445" s="272"/>
      <c r="T445" s="89"/>
      <c r="U445" s="89"/>
      <c r="V445" s="89"/>
      <c r="W445" s="89"/>
      <c r="X445" s="89"/>
      <c r="Y445" s="89"/>
      <c r="AC445" s="385"/>
      <c r="AD445" s="386"/>
      <c r="AE445" s="385"/>
      <c r="AF445" s="385"/>
      <c r="AG445" s="385"/>
    </row>
    <row r="446" spans="4:33" s="270" customFormat="1" x14ac:dyDescent="0.25">
      <c r="D446" s="271"/>
      <c r="K446" s="272"/>
      <c r="T446" s="89"/>
      <c r="U446" s="89"/>
      <c r="V446" s="89"/>
      <c r="W446" s="89"/>
      <c r="X446" s="89"/>
      <c r="Y446" s="89"/>
      <c r="AC446" s="385"/>
      <c r="AD446" s="386"/>
      <c r="AE446" s="385"/>
      <c r="AF446" s="385"/>
      <c r="AG446" s="385"/>
    </row>
    <row r="447" spans="4:33" s="270" customFormat="1" x14ac:dyDescent="0.25">
      <c r="D447" s="271"/>
      <c r="K447" s="272"/>
      <c r="T447" s="89"/>
      <c r="U447" s="89"/>
      <c r="V447" s="89"/>
      <c r="W447" s="89"/>
      <c r="X447" s="89"/>
      <c r="Y447" s="89"/>
      <c r="AC447" s="385"/>
      <c r="AD447" s="386"/>
      <c r="AE447" s="385"/>
      <c r="AF447" s="385"/>
      <c r="AG447" s="385"/>
    </row>
    <row r="448" spans="4:33" s="270" customFormat="1" x14ac:dyDescent="0.25">
      <c r="D448" s="271"/>
      <c r="K448" s="272"/>
      <c r="T448" s="89"/>
      <c r="U448" s="89"/>
      <c r="V448" s="89"/>
      <c r="W448" s="89"/>
      <c r="X448" s="89"/>
      <c r="Y448" s="89"/>
      <c r="AC448" s="385"/>
      <c r="AD448" s="386"/>
      <c r="AE448" s="385"/>
      <c r="AF448" s="385"/>
      <c r="AG448" s="385"/>
    </row>
    <row r="449" spans="4:33" s="270" customFormat="1" x14ac:dyDescent="0.25">
      <c r="D449" s="271"/>
      <c r="K449" s="272"/>
      <c r="T449" s="89"/>
      <c r="U449" s="89"/>
      <c r="V449" s="89"/>
      <c r="W449" s="89"/>
      <c r="X449" s="89"/>
      <c r="Y449" s="89"/>
      <c r="AC449" s="385"/>
      <c r="AD449" s="386"/>
      <c r="AE449" s="385"/>
      <c r="AF449" s="385"/>
      <c r="AG449" s="385"/>
    </row>
    <row r="450" spans="4:33" s="270" customFormat="1" x14ac:dyDescent="0.25">
      <c r="D450" s="271"/>
      <c r="K450" s="272"/>
      <c r="T450" s="89"/>
      <c r="U450" s="89"/>
      <c r="V450" s="89"/>
      <c r="W450" s="89"/>
      <c r="X450" s="89"/>
      <c r="Y450" s="89"/>
      <c r="AC450" s="385"/>
      <c r="AD450" s="386"/>
      <c r="AE450" s="385"/>
      <c r="AF450" s="385"/>
      <c r="AG450" s="385"/>
    </row>
    <row r="451" spans="4:33" s="270" customFormat="1" x14ac:dyDescent="0.25">
      <c r="D451" s="271"/>
      <c r="K451" s="272"/>
      <c r="T451" s="89"/>
      <c r="U451" s="89"/>
      <c r="V451" s="89"/>
      <c r="W451" s="89"/>
      <c r="X451" s="89"/>
      <c r="Y451" s="89"/>
      <c r="AC451" s="385"/>
      <c r="AD451" s="386"/>
      <c r="AE451" s="385"/>
      <c r="AF451" s="385"/>
      <c r="AG451" s="385"/>
    </row>
    <row r="452" spans="4:33" s="270" customFormat="1" x14ac:dyDescent="0.25">
      <c r="D452" s="271"/>
      <c r="K452" s="272"/>
      <c r="T452" s="89"/>
      <c r="U452" s="89"/>
      <c r="V452" s="89"/>
      <c r="W452" s="89"/>
      <c r="X452" s="89"/>
      <c r="Y452" s="89"/>
      <c r="AC452" s="385"/>
      <c r="AD452" s="386"/>
      <c r="AE452" s="385"/>
      <c r="AF452" s="385"/>
      <c r="AG452" s="385"/>
    </row>
    <row r="453" spans="4:33" s="270" customFormat="1" x14ac:dyDescent="0.25">
      <c r="D453" s="271"/>
      <c r="K453" s="272"/>
      <c r="T453" s="89"/>
      <c r="U453" s="89"/>
      <c r="V453" s="89"/>
      <c r="W453" s="89"/>
      <c r="X453" s="89"/>
      <c r="Y453" s="89"/>
      <c r="AC453" s="385"/>
      <c r="AD453" s="386"/>
      <c r="AE453" s="385"/>
      <c r="AF453" s="385"/>
      <c r="AG453" s="385"/>
    </row>
    <row r="454" spans="4:33" s="270" customFormat="1" x14ac:dyDescent="0.25">
      <c r="D454" s="271"/>
      <c r="K454" s="272"/>
      <c r="T454" s="89"/>
      <c r="U454" s="89"/>
      <c r="V454" s="89"/>
      <c r="W454" s="89"/>
      <c r="X454" s="89"/>
      <c r="Y454" s="89"/>
      <c r="AC454" s="385"/>
      <c r="AD454" s="386"/>
      <c r="AE454" s="385"/>
      <c r="AF454" s="385"/>
      <c r="AG454" s="385"/>
    </row>
    <row r="455" spans="4:33" s="270" customFormat="1" x14ac:dyDescent="0.25">
      <c r="D455" s="271"/>
      <c r="K455" s="272"/>
      <c r="T455" s="89"/>
      <c r="U455" s="89"/>
      <c r="V455" s="89"/>
      <c r="W455" s="89"/>
      <c r="X455" s="89"/>
      <c r="Y455" s="89"/>
      <c r="AC455" s="385"/>
      <c r="AD455" s="386"/>
      <c r="AE455" s="385"/>
      <c r="AF455" s="385"/>
      <c r="AG455" s="385"/>
    </row>
    <row r="456" spans="4:33" s="270" customFormat="1" x14ac:dyDescent="0.25">
      <c r="D456" s="271"/>
      <c r="K456" s="272"/>
      <c r="T456" s="89"/>
      <c r="U456" s="89"/>
      <c r="V456" s="89"/>
      <c r="W456" s="89"/>
      <c r="X456" s="89"/>
      <c r="Y456" s="89"/>
      <c r="AC456" s="385"/>
      <c r="AD456" s="386"/>
      <c r="AE456" s="385"/>
      <c r="AF456" s="385"/>
      <c r="AG456" s="385"/>
    </row>
    <row r="457" spans="4:33" s="270" customFormat="1" x14ac:dyDescent="0.25">
      <c r="D457" s="271"/>
      <c r="K457" s="272"/>
      <c r="T457" s="89"/>
      <c r="U457" s="89"/>
      <c r="V457" s="89"/>
      <c r="W457" s="89"/>
      <c r="X457" s="89"/>
      <c r="Y457" s="89"/>
      <c r="AC457" s="385"/>
      <c r="AD457" s="386"/>
      <c r="AE457" s="385"/>
      <c r="AF457" s="385"/>
      <c r="AG457" s="385"/>
    </row>
    <row r="458" spans="4:33" s="270" customFormat="1" x14ac:dyDescent="0.25">
      <c r="D458" s="271"/>
      <c r="K458" s="272"/>
      <c r="T458" s="89"/>
      <c r="U458" s="89"/>
      <c r="V458" s="89"/>
      <c r="W458" s="89"/>
      <c r="X458" s="89"/>
      <c r="Y458" s="89"/>
      <c r="AC458" s="385"/>
      <c r="AD458" s="386"/>
      <c r="AE458" s="385"/>
      <c r="AF458" s="385"/>
      <c r="AG458" s="385"/>
    </row>
    <row r="459" spans="4:33" s="270" customFormat="1" x14ac:dyDescent="0.25">
      <c r="D459" s="271"/>
      <c r="K459" s="272"/>
      <c r="T459" s="89"/>
      <c r="U459" s="89"/>
      <c r="V459" s="89"/>
      <c r="W459" s="89"/>
      <c r="X459" s="89"/>
      <c r="Y459" s="89"/>
      <c r="AC459" s="385"/>
      <c r="AD459" s="386"/>
      <c r="AE459" s="385"/>
      <c r="AF459" s="385"/>
      <c r="AG459" s="385"/>
    </row>
    <row r="460" spans="4:33" s="270" customFormat="1" x14ac:dyDescent="0.25">
      <c r="D460" s="271"/>
      <c r="K460" s="272"/>
      <c r="T460" s="89"/>
      <c r="U460" s="89"/>
      <c r="V460" s="89"/>
      <c r="W460" s="89"/>
      <c r="X460" s="89"/>
      <c r="Y460" s="89"/>
      <c r="AC460" s="385"/>
      <c r="AD460" s="386"/>
      <c r="AE460" s="385"/>
      <c r="AF460" s="385"/>
      <c r="AG460" s="385"/>
    </row>
    <row r="461" spans="4:33" s="270" customFormat="1" x14ac:dyDescent="0.25">
      <c r="D461" s="271"/>
      <c r="K461" s="272"/>
      <c r="T461" s="89"/>
      <c r="U461" s="89"/>
      <c r="V461" s="89"/>
      <c r="W461" s="89"/>
      <c r="X461" s="89"/>
      <c r="Y461" s="89"/>
      <c r="AC461" s="385"/>
      <c r="AD461" s="386"/>
      <c r="AE461" s="385"/>
      <c r="AF461" s="385"/>
      <c r="AG461" s="385"/>
    </row>
    <row r="462" spans="4:33" s="270" customFormat="1" x14ac:dyDescent="0.25">
      <c r="D462" s="271"/>
      <c r="K462" s="272"/>
      <c r="T462" s="89"/>
      <c r="U462" s="89"/>
      <c r="V462" s="89"/>
      <c r="W462" s="89"/>
      <c r="X462" s="89"/>
      <c r="Y462" s="89"/>
      <c r="AC462" s="385"/>
      <c r="AD462" s="386"/>
      <c r="AE462" s="385"/>
      <c r="AF462" s="385"/>
      <c r="AG462" s="385"/>
    </row>
    <row r="463" spans="4:33" s="270" customFormat="1" x14ac:dyDescent="0.25">
      <c r="D463" s="271"/>
      <c r="K463" s="272"/>
      <c r="T463" s="89"/>
      <c r="U463" s="89"/>
      <c r="V463" s="89"/>
      <c r="W463" s="89"/>
      <c r="X463" s="89"/>
      <c r="Y463" s="89"/>
      <c r="AC463" s="385"/>
      <c r="AD463" s="386"/>
      <c r="AE463" s="385"/>
      <c r="AF463" s="385"/>
      <c r="AG463" s="385"/>
    </row>
    <row r="464" spans="4:33" s="270" customFormat="1" x14ac:dyDescent="0.25">
      <c r="D464" s="271"/>
      <c r="K464" s="272"/>
      <c r="T464" s="89"/>
      <c r="U464" s="89"/>
      <c r="V464" s="89"/>
      <c r="W464" s="89"/>
      <c r="X464" s="89"/>
      <c r="Y464" s="89"/>
      <c r="AC464" s="385"/>
      <c r="AD464" s="386"/>
      <c r="AE464" s="385"/>
      <c r="AF464" s="385"/>
      <c r="AG464" s="385"/>
    </row>
    <row r="465" spans="4:33" s="270" customFormat="1" x14ac:dyDescent="0.25">
      <c r="D465" s="271"/>
      <c r="K465" s="272"/>
      <c r="T465" s="89"/>
      <c r="U465" s="89"/>
      <c r="V465" s="89"/>
      <c r="W465" s="89"/>
      <c r="X465" s="89"/>
      <c r="Y465" s="89"/>
      <c r="AC465" s="385"/>
      <c r="AD465" s="386"/>
      <c r="AE465" s="385"/>
      <c r="AF465" s="385"/>
      <c r="AG465" s="385"/>
    </row>
    <row r="466" spans="4:33" s="270" customFormat="1" x14ac:dyDescent="0.25">
      <c r="D466" s="271"/>
      <c r="K466" s="272"/>
      <c r="T466" s="89"/>
      <c r="U466" s="89"/>
      <c r="V466" s="89"/>
      <c r="W466" s="89"/>
      <c r="X466" s="89"/>
      <c r="Y466" s="89"/>
      <c r="AC466" s="385"/>
      <c r="AD466" s="386"/>
      <c r="AE466" s="385"/>
      <c r="AF466" s="385"/>
      <c r="AG466" s="385"/>
    </row>
    <row r="467" spans="4:33" s="270" customFormat="1" x14ac:dyDescent="0.25">
      <c r="D467" s="271"/>
      <c r="K467" s="272"/>
      <c r="T467" s="89"/>
      <c r="U467" s="89"/>
      <c r="V467" s="89"/>
      <c r="W467" s="89"/>
      <c r="X467" s="89"/>
      <c r="Y467" s="89"/>
      <c r="AC467" s="385"/>
      <c r="AD467" s="386"/>
      <c r="AE467" s="385"/>
      <c r="AF467" s="385"/>
      <c r="AG467" s="385"/>
    </row>
    <row r="468" spans="4:33" s="270" customFormat="1" x14ac:dyDescent="0.25">
      <c r="D468" s="271"/>
      <c r="K468" s="272"/>
      <c r="T468" s="89"/>
      <c r="U468" s="89"/>
      <c r="V468" s="89"/>
      <c r="W468" s="89"/>
      <c r="X468" s="89"/>
      <c r="Y468" s="89"/>
      <c r="AC468" s="385"/>
      <c r="AD468" s="386"/>
      <c r="AE468" s="385"/>
      <c r="AF468" s="385"/>
      <c r="AG468" s="385"/>
    </row>
    <row r="469" spans="4:33" s="270" customFormat="1" x14ac:dyDescent="0.25">
      <c r="D469" s="271"/>
      <c r="K469" s="272"/>
      <c r="T469" s="89"/>
      <c r="U469" s="89"/>
      <c r="V469" s="89"/>
      <c r="W469" s="89"/>
      <c r="X469" s="89"/>
      <c r="Y469" s="89"/>
      <c r="AC469" s="385"/>
      <c r="AD469" s="386"/>
      <c r="AE469" s="385"/>
      <c r="AF469" s="385"/>
      <c r="AG469" s="385"/>
    </row>
    <row r="470" spans="4:33" s="270" customFormat="1" x14ac:dyDescent="0.25">
      <c r="D470" s="271"/>
      <c r="K470" s="272"/>
      <c r="T470" s="89"/>
      <c r="U470" s="89"/>
      <c r="V470" s="89"/>
      <c r="W470" s="89"/>
      <c r="X470" s="89"/>
      <c r="Y470" s="89"/>
      <c r="AC470" s="385"/>
      <c r="AD470" s="386"/>
      <c r="AE470" s="385"/>
      <c r="AF470" s="385"/>
      <c r="AG470" s="385"/>
    </row>
    <row r="471" spans="4:33" s="270" customFormat="1" x14ac:dyDescent="0.25">
      <c r="D471" s="271"/>
      <c r="K471" s="272"/>
      <c r="T471" s="89"/>
      <c r="U471" s="89"/>
      <c r="V471" s="89"/>
      <c r="W471" s="89"/>
      <c r="X471" s="89"/>
      <c r="Y471" s="89"/>
      <c r="AC471" s="385"/>
      <c r="AD471" s="386"/>
      <c r="AE471" s="385"/>
      <c r="AF471" s="385"/>
      <c r="AG471" s="385"/>
    </row>
    <row r="472" spans="4:33" s="270" customFormat="1" x14ac:dyDescent="0.25">
      <c r="D472" s="271"/>
      <c r="K472" s="272"/>
      <c r="T472" s="89"/>
      <c r="U472" s="89"/>
      <c r="V472" s="89"/>
      <c r="W472" s="89"/>
      <c r="X472" s="89"/>
      <c r="Y472" s="89"/>
      <c r="AC472" s="385"/>
      <c r="AD472" s="386"/>
      <c r="AE472" s="385"/>
      <c r="AF472" s="385"/>
      <c r="AG472" s="385"/>
    </row>
    <row r="473" spans="4:33" s="270" customFormat="1" x14ac:dyDescent="0.25">
      <c r="D473" s="271"/>
      <c r="K473" s="272"/>
      <c r="T473" s="89"/>
      <c r="U473" s="89"/>
      <c r="V473" s="89"/>
      <c r="W473" s="89"/>
      <c r="X473" s="89"/>
      <c r="Y473" s="89"/>
      <c r="AC473" s="385"/>
      <c r="AD473" s="386"/>
      <c r="AE473" s="385"/>
      <c r="AF473" s="385"/>
      <c r="AG473" s="385"/>
    </row>
    <row r="474" spans="4:33" s="270" customFormat="1" x14ac:dyDescent="0.25">
      <c r="D474" s="271"/>
      <c r="K474" s="272"/>
      <c r="T474" s="89"/>
      <c r="U474" s="89"/>
      <c r="V474" s="89"/>
      <c r="W474" s="89"/>
      <c r="X474" s="89"/>
      <c r="Y474" s="89"/>
      <c r="AC474" s="385"/>
      <c r="AD474" s="386"/>
      <c r="AE474" s="385"/>
      <c r="AF474" s="385"/>
      <c r="AG474" s="385"/>
    </row>
    <row r="475" spans="4:33" s="270" customFormat="1" x14ac:dyDescent="0.25">
      <c r="D475" s="271"/>
      <c r="K475" s="272"/>
      <c r="T475" s="89"/>
      <c r="U475" s="89"/>
      <c r="V475" s="89"/>
      <c r="W475" s="89"/>
      <c r="X475" s="89"/>
      <c r="Y475" s="89"/>
      <c r="AC475" s="385"/>
      <c r="AD475" s="386"/>
      <c r="AE475" s="385"/>
      <c r="AF475" s="385"/>
      <c r="AG475" s="385"/>
    </row>
    <row r="476" spans="4:33" s="270" customFormat="1" x14ac:dyDescent="0.25">
      <c r="D476" s="271"/>
      <c r="K476" s="272"/>
      <c r="T476" s="89"/>
      <c r="U476" s="89"/>
      <c r="V476" s="89"/>
      <c r="W476" s="89"/>
      <c r="X476" s="89"/>
      <c r="Y476" s="89"/>
      <c r="AC476" s="385"/>
      <c r="AD476" s="386"/>
      <c r="AE476" s="385"/>
      <c r="AF476" s="385"/>
      <c r="AG476" s="385"/>
    </row>
    <row r="477" spans="4:33" s="270" customFormat="1" x14ac:dyDescent="0.25">
      <c r="D477" s="271"/>
      <c r="K477" s="272"/>
      <c r="T477" s="89"/>
      <c r="U477" s="89"/>
      <c r="V477" s="89"/>
      <c r="W477" s="89"/>
      <c r="X477" s="89"/>
      <c r="Y477" s="89"/>
      <c r="AC477" s="385"/>
      <c r="AD477" s="386"/>
      <c r="AE477" s="385"/>
      <c r="AF477" s="385"/>
      <c r="AG477" s="385"/>
    </row>
    <row r="478" spans="4:33" s="270" customFormat="1" x14ac:dyDescent="0.25">
      <c r="D478" s="271"/>
      <c r="K478" s="272"/>
      <c r="T478" s="89"/>
      <c r="U478" s="89"/>
      <c r="V478" s="89"/>
      <c r="W478" s="89"/>
      <c r="X478" s="89"/>
      <c r="Y478" s="89"/>
      <c r="AC478" s="385"/>
      <c r="AD478" s="386"/>
      <c r="AE478" s="385"/>
      <c r="AF478" s="385"/>
      <c r="AG478" s="385"/>
    </row>
    <row r="479" spans="4:33" s="270" customFormat="1" x14ac:dyDescent="0.25">
      <c r="D479" s="271"/>
      <c r="K479" s="272"/>
      <c r="T479" s="89"/>
      <c r="U479" s="89"/>
      <c r="V479" s="89"/>
      <c r="W479" s="89"/>
      <c r="X479" s="89"/>
      <c r="Y479" s="89"/>
      <c r="AC479" s="385"/>
      <c r="AD479" s="386"/>
      <c r="AE479" s="385"/>
      <c r="AF479" s="385"/>
      <c r="AG479" s="385"/>
    </row>
    <row r="480" spans="4:33" s="270" customFormat="1" x14ac:dyDescent="0.25">
      <c r="D480" s="271"/>
      <c r="K480" s="272"/>
      <c r="T480" s="89"/>
      <c r="U480" s="89"/>
      <c r="V480" s="89"/>
      <c r="W480" s="89"/>
      <c r="X480" s="89"/>
      <c r="Y480" s="89"/>
      <c r="AC480" s="385"/>
      <c r="AD480" s="386"/>
      <c r="AE480" s="385"/>
      <c r="AF480" s="385"/>
      <c r="AG480" s="385"/>
    </row>
    <row r="481" spans="4:33" s="270" customFormat="1" x14ac:dyDescent="0.25">
      <c r="D481" s="271"/>
      <c r="K481" s="272"/>
      <c r="T481" s="89"/>
      <c r="U481" s="89"/>
      <c r="V481" s="89"/>
      <c r="W481" s="89"/>
      <c r="X481" s="89"/>
      <c r="Y481" s="89"/>
      <c r="AC481" s="385"/>
      <c r="AD481" s="386"/>
      <c r="AE481" s="385"/>
      <c r="AF481" s="385"/>
      <c r="AG481" s="385"/>
    </row>
    <row r="482" spans="4:33" s="270" customFormat="1" x14ac:dyDescent="0.25">
      <c r="D482" s="271"/>
      <c r="K482" s="272"/>
      <c r="T482" s="89"/>
      <c r="U482" s="89"/>
      <c r="V482" s="89"/>
      <c r="W482" s="89"/>
      <c r="X482" s="89"/>
      <c r="Y482" s="89"/>
      <c r="AC482" s="385"/>
      <c r="AD482" s="386"/>
      <c r="AE482" s="385"/>
      <c r="AF482" s="385"/>
      <c r="AG482" s="385"/>
    </row>
    <row r="483" spans="4:33" s="270" customFormat="1" x14ac:dyDescent="0.25">
      <c r="D483" s="271"/>
      <c r="K483" s="272"/>
      <c r="T483" s="89"/>
      <c r="U483" s="89"/>
      <c r="V483" s="89"/>
      <c r="W483" s="89"/>
      <c r="X483" s="89"/>
      <c r="Y483" s="89"/>
      <c r="AC483" s="385"/>
      <c r="AD483" s="386"/>
      <c r="AE483" s="385"/>
      <c r="AF483" s="385"/>
      <c r="AG483" s="385"/>
    </row>
    <row r="484" spans="4:33" s="270" customFormat="1" x14ac:dyDescent="0.25">
      <c r="D484" s="271"/>
      <c r="K484" s="272"/>
      <c r="T484" s="89"/>
      <c r="U484" s="89"/>
      <c r="V484" s="89"/>
      <c r="W484" s="89"/>
      <c r="X484" s="89"/>
      <c r="Y484" s="89"/>
      <c r="AC484" s="385"/>
      <c r="AD484" s="386"/>
      <c r="AE484" s="385"/>
      <c r="AF484" s="385"/>
      <c r="AG484" s="385"/>
    </row>
    <row r="485" spans="4:33" s="270" customFormat="1" x14ac:dyDescent="0.25">
      <c r="D485" s="271"/>
      <c r="K485" s="272"/>
      <c r="T485" s="89"/>
      <c r="U485" s="89"/>
      <c r="V485" s="89"/>
      <c r="W485" s="89"/>
      <c r="X485" s="89"/>
      <c r="Y485" s="89"/>
      <c r="AC485" s="385"/>
      <c r="AD485" s="386"/>
      <c r="AE485" s="385"/>
      <c r="AF485" s="385"/>
      <c r="AG485" s="385"/>
    </row>
    <row r="486" spans="4:33" s="270" customFormat="1" x14ac:dyDescent="0.25">
      <c r="D486" s="271"/>
      <c r="K486" s="272"/>
      <c r="T486" s="89"/>
      <c r="U486" s="89"/>
      <c r="V486" s="89"/>
      <c r="W486" s="89"/>
      <c r="X486" s="89"/>
      <c r="Y486" s="89"/>
      <c r="AC486" s="385"/>
      <c r="AD486" s="386"/>
      <c r="AE486" s="385"/>
      <c r="AF486" s="385"/>
      <c r="AG486" s="385"/>
    </row>
    <row r="487" spans="4:33" s="270" customFormat="1" x14ac:dyDescent="0.25">
      <c r="D487" s="271"/>
      <c r="K487" s="272"/>
      <c r="T487" s="89"/>
      <c r="U487" s="89"/>
      <c r="V487" s="89"/>
      <c r="W487" s="89"/>
      <c r="X487" s="89"/>
      <c r="Y487" s="89"/>
      <c r="AC487" s="385"/>
      <c r="AD487" s="386"/>
      <c r="AE487" s="385"/>
      <c r="AF487" s="385"/>
      <c r="AG487" s="385"/>
    </row>
    <row r="488" spans="4:33" s="270" customFormat="1" x14ac:dyDescent="0.25">
      <c r="D488" s="271"/>
      <c r="K488" s="272"/>
      <c r="T488" s="89"/>
      <c r="U488" s="89"/>
      <c r="V488" s="89"/>
      <c r="W488" s="89"/>
      <c r="X488" s="89"/>
      <c r="Y488" s="89"/>
      <c r="AC488" s="385"/>
      <c r="AD488" s="386"/>
      <c r="AE488" s="385"/>
      <c r="AF488" s="385"/>
      <c r="AG488" s="385"/>
    </row>
    <row r="489" spans="4:33" s="270" customFormat="1" x14ac:dyDescent="0.25">
      <c r="D489" s="271"/>
      <c r="K489" s="272"/>
      <c r="T489" s="89"/>
      <c r="U489" s="89"/>
      <c r="V489" s="89"/>
      <c r="W489" s="89"/>
      <c r="X489" s="89"/>
      <c r="Y489" s="89"/>
      <c r="AC489" s="385"/>
      <c r="AD489" s="386"/>
      <c r="AE489" s="385"/>
      <c r="AF489" s="385"/>
      <c r="AG489" s="385"/>
    </row>
    <row r="490" spans="4:33" s="270" customFormat="1" x14ac:dyDescent="0.25">
      <c r="D490" s="271"/>
      <c r="K490" s="272"/>
      <c r="T490" s="89"/>
      <c r="U490" s="89"/>
      <c r="V490" s="89"/>
      <c r="W490" s="89"/>
      <c r="X490" s="89"/>
      <c r="Y490" s="89"/>
      <c r="AC490" s="385"/>
      <c r="AD490" s="386"/>
      <c r="AE490" s="385"/>
      <c r="AF490" s="385"/>
      <c r="AG490" s="385"/>
    </row>
    <row r="491" spans="4:33" s="270" customFormat="1" x14ac:dyDescent="0.25">
      <c r="D491" s="271"/>
      <c r="K491" s="272"/>
      <c r="T491" s="89"/>
      <c r="U491" s="89"/>
      <c r="V491" s="89"/>
      <c r="W491" s="89"/>
      <c r="X491" s="89"/>
      <c r="Y491" s="89"/>
      <c r="AC491" s="385"/>
      <c r="AD491" s="386"/>
      <c r="AE491" s="385"/>
      <c r="AF491" s="385"/>
      <c r="AG491" s="385"/>
    </row>
    <row r="492" spans="4:33" s="270" customFormat="1" x14ac:dyDescent="0.25">
      <c r="D492" s="271"/>
      <c r="K492" s="272"/>
      <c r="T492" s="89"/>
      <c r="U492" s="89"/>
      <c r="V492" s="89"/>
      <c r="W492" s="89"/>
      <c r="X492" s="89"/>
      <c r="Y492" s="89"/>
      <c r="AC492" s="385"/>
      <c r="AD492" s="386"/>
      <c r="AE492" s="385"/>
      <c r="AF492" s="385"/>
      <c r="AG492" s="385"/>
    </row>
    <row r="493" spans="4:33" s="270" customFormat="1" x14ac:dyDescent="0.25">
      <c r="D493" s="271"/>
      <c r="K493" s="272"/>
      <c r="T493" s="89"/>
      <c r="U493" s="89"/>
      <c r="V493" s="89"/>
      <c r="W493" s="89"/>
      <c r="X493" s="89"/>
      <c r="Y493" s="89"/>
      <c r="AC493" s="385"/>
      <c r="AD493" s="386"/>
      <c r="AE493" s="385"/>
      <c r="AF493" s="385"/>
      <c r="AG493" s="385"/>
    </row>
    <row r="494" spans="4:33" s="270" customFormat="1" x14ac:dyDescent="0.25">
      <c r="D494" s="271"/>
      <c r="K494" s="272"/>
      <c r="T494" s="89"/>
      <c r="U494" s="89"/>
      <c r="V494" s="89"/>
      <c r="W494" s="89"/>
      <c r="X494" s="89"/>
      <c r="Y494" s="89"/>
      <c r="AC494" s="385"/>
      <c r="AD494" s="386"/>
      <c r="AE494" s="385"/>
      <c r="AF494" s="385"/>
      <c r="AG494" s="385"/>
    </row>
    <row r="495" spans="4:33" s="270" customFormat="1" x14ac:dyDescent="0.25">
      <c r="D495" s="271"/>
      <c r="K495" s="272"/>
      <c r="T495" s="89"/>
      <c r="U495" s="89"/>
      <c r="V495" s="89"/>
      <c r="W495" s="89"/>
      <c r="X495" s="89"/>
      <c r="Y495" s="89"/>
      <c r="AC495" s="385"/>
      <c r="AD495" s="386"/>
      <c r="AE495" s="385"/>
      <c r="AF495" s="385"/>
      <c r="AG495" s="385"/>
    </row>
    <row r="496" spans="4:33" s="270" customFormat="1" x14ac:dyDescent="0.25">
      <c r="D496" s="271"/>
      <c r="K496" s="272"/>
      <c r="T496" s="89"/>
      <c r="U496" s="89"/>
      <c r="V496" s="89"/>
      <c r="W496" s="89"/>
      <c r="X496" s="89"/>
      <c r="Y496" s="89"/>
      <c r="AC496" s="385"/>
      <c r="AD496" s="386"/>
      <c r="AE496" s="385"/>
      <c r="AF496" s="385"/>
      <c r="AG496" s="385"/>
    </row>
    <row r="497" spans="1:33" s="270" customFormat="1" x14ac:dyDescent="0.25">
      <c r="D497" s="271"/>
      <c r="K497" s="272"/>
      <c r="T497" s="89"/>
      <c r="U497" s="89"/>
      <c r="V497" s="89"/>
      <c r="W497" s="89"/>
      <c r="X497" s="89"/>
      <c r="Y497" s="89"/>
      <c r="AC497" s="385"/>
      <c r="AD497" s="386"/>
      <c r="AE497" s="385"/>
      <c r="AF497" s="385"/>
      <c r="AG497" s="385"/>
    </row>
    <row r="498" spans="1:33" s="270" customFormat="1" x14ac:dyDescent="0.25">
      <c r="D498" s="271"/>
      <c r="K498" s="272"/>
      <c r="T498" s="89"/>
      <c r="U498" s="89"/>
      <c r="V498" s="89"/>
      <c r="W498" s="89"/>
      <c r="X498" s="89"/>
      <c r="Y498" s="89"/>
      <c r="AC498" s="385"/>
      <c r="AD498" s="386"/>
      <c r="AE498" s="385"/>
      <c r="AF498" s="385"/>
      <c r="AG498" s="385"/>
    </row>
    <row r="499" spans="1:33" s="270" customFormat="1" x14ac:dyDescent="0.25">
      <c r="D499" s="271"/>
      <c r="K499" s="272"/>
      <c r="T499" s="89"/>
      <c r="U499" s="89"/>
      <c r="V499" s="89"/>
      <c r="W499" s="89"/>
      <c r="X499" s="89"/>
      <c r="Y499" s="89"/>
      <c r="AC499" s="385"/>
      <c r="AD499" s="386"/>
      <c r="AE499" s="385"/>
      <c r="AF499" s="385"/>
      <c r="AG499" s="385"/>
    </row>
    <row r="500" spans="1:33" s="270" customFormat="1" x14ac:dyDescent="0.25">
      <c r="D500" s="271"/>
      <c r="K500" s="272"/>
      <c r="T500" s="89"/>
      <c r="U500" s="89"/>
      <c r="V500" s="89"/>
      <c r="W500" s="89"/>
      <c r="X500" s="89"/>
      <c r="Y500" s="89"/>
      <c r="AC500" s="385"/>
      <c r="AD500" s="386"/>
      <c r="AE500" s="385"/>
      <c r="AF500" s="385"/>
      <c r="AG500" s="385"/>
    </row>
    <row r="501" spans="1:33" s="270" customFormat="1" x14ac:dyDescent="0.25">
      <c r="D501" s="271"/>
      <c r="K501" s="272"/>
      <c r="T501" s="89"/>
      <c r="U501" s="89"/>
      <c r="V501" s="89"/>
      <c r="W501" s="89"/>
      <c r="X501" s="89"/>
      <c r="Y501" s="89"/>
      <c r="AC501" s="385"/>
      <c r="AD501" s="386"/>
      <c r="AE501" s="385"/>
      <c r="AF501" s="385"/>
      <c r="AG501" s="385"/>
    </row>
    <row r="502" spans="1:33" s="270" customFormat="1" x14ac:dyDescent="0.25">
      <c r="D502" s="271"/>
      <c r="K502" s="272"/>
      <c r="T502" s="89"/>
      <c r="U502" s="89"/>
      <c r="V502" s="89"/>
      <c r="W502" s="89"/>
      <c r="X502" s="89"/>
      <c r="Y502" s="89"/>
      <c r="AC502" s="385"/>
      <c r="AD502" s="386"/>
      <c r="AE502" s="385"/>
      <c r="AF502" s="385"/>
      <c r="AG502" s="385"/>
    </row>
    <row r="503" spans="1:33" s="270" customFormat="1" x14ac:dyDescent="0.25">
      <c r="D503" s="271"/>
      <c r="K503" s="272"/>
      <c r="T503" s="89"/>
      <c r="U503" s="89"/>
      <c r="V503" s="89"/>
      <c r="W503" s="89"/>
      <c r="X503" s="89"/>
      <c r="Y503" s="89"/>
      <c r="AC503" s="385"/>
      <c r="AD503" s="386"/>
      <c r="AE503" s="385"/>
      <c r="AF503" s="385"/>
      <c r="AG503" s="385"/>
    </row>
    <row r="504" spans="1:33" s="270" customFormat="1" x14ac:dyDescent="0.25">
      <c r="D504" s="271"/>
      <c r="K504" s="272"/>
      <c r="T504" s="89"/>
      <c r="U504" s="89"/>
      <c r="V504" s="89"/>
      <c r="W504" s="89"/>
      <c r="X504" s="89"/>
      <c r="Y504" s="89"/>
      <c r="AC504" s="385"/>
      <c r="AD504" s="386"/>
      <c r="AE504" s="385"/>
      <c r="AF504" s="385"/>
      <c r="AG504" s="385"/>
    </row>
    <row r="505" spans="1:33" x14ac:dyDescent="0.25">
      <c r="A505" s="270"/>
      <c r="Z505" s="270"/>
      <c r="AA505" s="270"/>
      <c r="AB505" s="270"/>
    </row>
  </sheetData>
  <sheetProtection algorithmName="SHA-512" hashValue="VlSVUJCuEdtouSnQr0Gofi+Oz2S7wDP2GM740IjLxEITaK4KL/pciLH7cMykaKsGYmDKnHvjGWjqzo0DdgP6Dw==" saltValue="lBDS2xvJ00UpaVp+Pc09uQ==" spinCount="100000" sheet="1" formatCells="0" formatColumns="0" formatRows="0"/>
  <mergeCells count="86">
    <mergeCell ref="H38:I38"/>
    <mergeCell ref="Q38:T38"/>
    <mergeCell ref="H39:I39"/>
    <mergeCell ref="Q39:T39"/>
    <mergeCell ref="H40:I40"/>
    <mergeCell ref="Q40:T40"/>
    <mergeCell ref="H35:I35"/>
    <mergeCell ref="Q35:T35"/>
    <mergeCell ref="H36:I36"/>
    <mergeCell ref="Q36:T36"/>
    <mergeCell ref="H37:I37"/>
    <mergeCell ref="Q37:T37"/>
    <mergeCell ref="H32:I32"/>
    <mergeCell ref="Q32:T32"/>
    <mergeCell ref="H33:I33"/>
    <mergeCell ref="Q33:T33"/>
    <mergeCell ref="H34:I34"/>
    <mergeCell ref="Q34:T34"/>
    <mergeCell ref="H29:I29"/>
    <mergeCell ref="Q29:T29"/>
    <mergeCell ref="H30:I30"/>
    <mergeCell ref="Q30:T30"/>
    <mergeCell ref="H31:I31"/>
    <mergeCell ref="Q31:T31"/>
    <mergeCell ref="AM27:AM28"/>
    <mergeCell ref="AN27:AN28"/>
    <mergeCell ref="F17:F24"/>
    <mergeCell ref="F27:F28"/>
    <mergeCell ref="K17:AJ17"/>
    <mergeCell ref="K18:AJ18"/>
    <mergeCell ref="K19:AJ19"/>
    <mergeCell ref="AF27:AJ27"/>
    <mergeCell ref="K23:AJ24"/>
    <mergeCell ref="H43:I43"/>
    <mergeCell ref="H51:I51"/>
    <mergeCell ref="H49:I49"/>
    <mergeCell ref="Q45:T45"/>
    <mergeCell ref="Q44:T44"/>
    <mergeCell ref="Q46:T46"/>
    <mergeCell ref="H45:I45"/>
    <mergeCell ref="Q51:T51"/>
    <mergeCell ref="Q47:T47"/>
    <mergeCell ref="H47:I47"/>
    <mergeCell ref="Q48:T48"/>
    <mergeCell ref="H50:I50"/>
    <mergeCell ref="Q50:T50"/>
    <mergeCell ref="Q49:T49"/>
    <mergeCell ref="H5:R5"/>
    <mergeCell ref="Q52:T52"/>
    <mergeCell ref="H14:I15"/>
    <mergeCell ref="K14:K15"/>
    <mergeCell ref="K27:K28"/>
    <mergeCell ref="H27:I28"/>
    <mergeCell ref="M27:M28"/>
    <mergeCell ref="H17:I18"/>
    <mergeCell ref="H20:I21"/>
    <mergeCell ref="H23:I24"/>
    <mergeCell ref="H26:AJ26"/>
    <mergeCell ref="K20:AJ20"/>
    <mergeCell ref="K21:AJ21"/>
    <mergeCell ref="K22:AJ22"/>
    <mergeCell ref="H52:I52"/>
    <mergeCell ref="Q42:T42"/>
    <mergeCell ref="B54:P54"/>
    <mergeCell ref="V27:V28"/>
    <mergeCell ref="AL27:AL28"/>
    <mergeCell ref="H41:I41"/>
    <mergeCell ref="AB27:AB28"/>
    <mergeCell ref="X27:X28"/>
    <mergeCell ref="Y27:Y28"/>
    <mergeCell ref="O27:O28"/>
    <mergeCell ref="Q27:T28"/>
    <mergeCell ref="H48:I48"/>
    <mergeCell ref="H44:I44"/>
    <mergeCell ref="H42:I42"/>
    <mergeCell ref="Q43:T43"/>
    <mergeCell ref="AD27:AD28"/>
    <mergeCell ref="Q41:T41"/>
    <mergeCell ref="H46:I46"/>
    <mergeCell ref="A1:E3"/>
    <mergeCell ref="F1:L1"/>
    <mergeCell ref="N1:O1"/>
    <mergeCell ref="F2:L2"/>
    <mergeCell ref="N2:O2"/>
    <mergeCell ref="F3:L3"/>
    <mergeCell ref="M3:O3"/>
  </mergeCells>
  <conditionalFormatting sqref="I11">
    <cfRule type="expression" dxfId="613" priority="10">
      <formula>+IF($K$9="Sede Direccion General",1,0)</formula>
    </cfRule>
    <cfRule type="expression" dxfId="612" priority="11">
      <formula>+IF($K$9="",1,0)</formula>
    </cfRule>
  </conditionalFormatting>
  <conditionalFormatting sqref="K11">
    <cfRule type="expression" dxfId="611" priority="1">
      <formula>OR(AND(K9="NACIONAL",K11&lt;&gt;"NO APLICA"),AND(K9="REGIONAL",K11="NO APLICA"))</formula>
    </cfRule>
    <cfRule type="expression" dxfId="610" priority="3">
      <formula>COUNTIF(INDIRECT($K$10),$K$11)&lt;1=TRUE</formula>
    </cfRule>
  </conditionalFormatting>
  <conditionalFormatting sqref="K10">
    <cfRule type="expression" dxfId="609" priority="2">
      <formula>OR(AND(K9="NACIONAL",K10&lt;&gt;"NO APLICA"),AND(K9="REGIONAL",K10="NO APLICA"))</formula>
    </cfRule>
  </conditionalFormatting>
  <dataValidations count="2">
    <dataValidation type="list" allowBlank="1" showInputMessage="1" showErrorMessage="1" sqref="F29:G52" xr:uid="{00000000-0002-0000-0000-000000000000}">
      <formula1>EJE</formula1>
    </dataValidation>
    <dataValidation type="list" allowBlank="1" showInputMessage="1" showErrorMessage="1" sqref="H29:I52 K8" xr:uid="{00000000-0002-0000-0000-000001000000}">
      <formula1>PROCESO</formula1>
    </dataValidation>
  </dataValidations>
  <pageMargins left="0.70866141732283472" right="0.70866141732283472" top="0.74803149606299213" bottom="0.74803149606299213" header="0.31496062992125984" footer="0.31496062992125984"/>
  <pageSetup orientation="portrait" horizontalDpi="300" verticalDpi="300" r:id="rId1"/>
  <drawing r:id="rId2"/>
  <legacyDrawing r:id="rId3"/>
  <controls>
    <mc:AlternateContent xmlns:mc="http://schemas.openxmlformats.org/markup-compatibility/2006">
      <mc:Choice Requires="x14">
        <control shapeId="1068" r:id="rId4" name="CmdCProceso">
          <controlPr defaultSize="0" print="0" autoLine="0" r:id="rId5">
            <anchor>
              <from>
                <xdr:col>10</xdr:col>
                <xdr:colOff>0</xdr:colOff>
                <xdr:row>22</xdr:row>
                <xdr:rowOff>0</xdr:rowOff>
              </from>
              <to>
                <xdr:col>10</xdr:col>
                <xdr:colOff>342900</xdr:colOff>
                <xdr:row>22</xdr:row>
                <xdr:rowOff>314325</xdr:rowOff>
              </to>
            </anchor>
          </controlPr>
        </control>
      </mc:Choice>
      <mc:Fallback>
        <control shapeId="1068" r:id="rId4" name="CmdCProceso"/>
      </mc:Fallback>
    </mc:AlternateContent>
    <mc:AlternateContent xmlns:mc="http://schemas.openxmlformats.org/markup-compatibility/2006">
      <mc:Choice Requires="x14">
        <control shapeId="1052" r:id="rId6" name="CmdCExterno">
          <controlPr defaultSize="0" print="0" autoLine="0" r:id="rId7">
            <anchor>
              <from>
                <xdr:col>10</xdr:col>
                <xdr:colOff>0</xdr:colOff>
                <xdr:row>16</xdr:row>
                <xdr:rowOff>0</xdr:rowOff>
              </from>
              <to>
                <xdr:col>10</xdr:col>
                <xdr:colOff>342900</xdr:colOff>
                <xdr:row>16</xdr:row>
                <xdr:rowOff>295275</xdr:rowOff>
              </to>
            </anchor>
          </controlPr>
        </control>
      </mc:Choice>
      <mc:Fallback>
        <control shapeId="1052" r:id="rId6" name="CmdCExterno"/>
      </mc:Fallback>
    </mc:AlternateContent>
    <mc:AlternateContent xmlns:mc="http://schemas.openxmlformats.org/markup-compatibility/2006">
      <mc:Choice Requires="x14">
        <control shapeId="1049" r:id="rId8" name="CmdCInterno">
          <controlPr defaultSize="0" print="0" autoLine="0" r:id="rId9">
            <anchor>
              <from>
                <xdr:col>10</xdr:col>
                <xdr:colOff>0</xdr:colOff>
                <xdr:row>19</xdr:row>
                <xdr:rowOff>0</xdr:rowOff>
              </from>
              <to>
                <xdr:col>10</xdr:col>
                <xdr:colOff>352425</xdr:colOff>
                <xdr:row>19</xdr:row>
                <xdr:rowOff>371475</xdr:rowOff>
              </to>
            </anchor>
          </controlPr>
        </control>
      </mc:Choice>
      <mc:Fallback>
        <control shapeId="1049" r:id="rId8" name="CmdCInterno"/>
      </mc:Fallback>
    </mc:AlternateContent>
    <mc:AlternateContent xmlns:mc="http://schemas.openxmlformats.org/markup-compatibility/2006">
      <mc:Choice Requires="x14">
        <control shapeId="1060" r:id="rId10" name="CmdVCorrupcion">
          <controlPr defaultSize="0" autoLine="0" r:id="rId11">
            <anchor moveWithCells="1">
              <from>
                <xdr:col>23</xdr:col>
                <xdr:colOff>0</xdr:colOff>
                <xdr:row>28</xdr:row>
                <xdr:rowOff>0</xdr:rowOff>
              </from>
              <to>
                <xdr:col>23</xdr:col>
                <xdr:colOff>361950</xdr:colOff>
                <xdr:row>28</xdr:row>
                <xdr:rowOff>285750</xdr:rowOff>
              </to>
            </anchor>
          </controlPr>
        </control>
      </mc:Choice>
      <mc:Fallback>
        <control shapeId="1060" r:id="rId10" name="CmdVCorrupcion"/>
      </mc:Fallback>
    </mc:AlternateContent>
  </controls>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000-000002000000}">
          <x14:formula1>
            <xm:f>IF(K9="Regional",REGIONAL,DATOS!$F$35)</xm:f>
          </x14:formula1>
          <xm:sqref>K10</xm:sqref>
        </x14:dataValidation>
        <x14:dataValidation type="list" allowBlank="1" showInputMessage="1" showErrorMessage="1" xr:uid="{00000000-0002-0000-0000-000003000000}">
          <x14:formula1>
            <xm:f>DATOS!$E$1:$F$1</xm:f>
          </x14:formula1>
          <xm:sqref>K9</xm:sqref>
        </x14:dataValidation>
        <x14:dataValidation type="list" allowBlank="1" showInputMessage="1" showErrorMessage="1" xr:uid="{00000000-0002-0000-0000-000004000000}">
          <x14:formula1>
            <xm:f>IF($K$9="NACIONAL",DATOS!$F$35,INDIRECT($K$10))</xm:f>
          </x14:formula1>
          <xm:sqref>K11</xm:sqref>
        </x14:dataValidation>
        <x14:dataValidation type="list" allowBlank="1" showDropDown="1" showInputMessage="1" showErrorMessage="1" error="Para agregar una observación, utilice la celda inferior." xr:uid="{00000000-0002-0000-0000-000005000000}">
          <x14:formula1>
            <xm:f>DATOS!$A$53:$A$58</xm:f>
          </x14:formula1>
          <xm:sqref>K17</xm:sqref>
        </x14:dataValidation>
        <x14:dataValidation type="list" allowBlank="1" showDropDown="1" showInputMessage="1" showErrorMessage="1" error="Para agregar una observación, utilice la celda inferior." xr:uid="{00000000-0002-0000-0000-000006000000}">
          <x14:formula1>
            <xm:f>DATOS!$A$61:$A$66</xm:f>
          </x14:formula1>
          <xm:sqref>K20</xm:sqref>
        </x14:dataValidation>
        <x14:dataValidation type="list" allowBlank="1" showInputMessage="1" showErrorMessage="1" xr:uid="{00000000-0002-0000-0000-000007000000}">
          <x14:formula1>
            <xm:f>DATOS!$A$69:$A$75</xm:f>
          </x14:formula1>
          <xm:sqref>V29:V53 V55:V56</xm:sqref>
        </x14:dataValidation>
        <x14:dataValidation type="list" allowBlank="1" showInputMessage="1" showErrorMessage="1" xr:uid="{00000000-0002-0000-0000-000008000000}">
          <x14:formula1>
            <xm:f>'C:\Users\JoseH.GonzalezR\Desktop\[12 Servicios Administrativos.xlsm]DATOS'!#REF!</xm:f>
          </x14:formula1>
          <xm:sqref>V54</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
    <tabColor theme="9" tint="-0.249977111117893"/>
  </sheetPr>
  <dimension ref="B1:E145"/>
  <sheetViews>
    <sheetView showGridLines="0" workbookViewId="0">
      <selection activeCell="E4" sqref="E4"/>
    </sheetView>
  </sheetViews>
  <sheetFormatPr baseColWidth="10" defaultRowHeight="15" x14ac:dyDescent="0.25"/>
  <cols>
    <col min="2" max="2" width="59.7109375" customWidth="1"/>
    <col min="3" max="3" width="29.28515625" customWidth="1"/>
  </cols>
  <sheetData>
    <row r="1" spans="2:5" ht="15.75" thickBot="1" x14ac:dyDescent="0.3"/>
    <row r="2" spans="2:5" ht="15.75" thickBot="1" x14ac:dyDescent="0.3">
      <c r="B2" s="170" t="s">
        <v>1505</v>
      </c>
      <c r="C2" s="171" t="s">
        <v>314</v>
      </c>
    </row>
    <row r="3" spans="2:5" ht="16.5" thickTop="1" thickBot="1" x14ac:dyDescent="0.3">
      <c r="B3" s="172" t="s">
        <v>1358</v>
      </c>
      <c r="C3" s="619" t="s">
        <v>1359</v>
      </c>
    </row>
    <row r="4" spans="2:5" ht="15.75" thickBot="1" x14ac:dyDescent="0.3">
      <c r="B4" s="172" t="s">
        <v>1360</v>
      </c>
      <c r="C4" s="620"/>
    </row>
    <row r="5" spans="2:5" ht="15.75" thickBot="1" x14ac:dyDescent="0.3">
      <c r="B5" s="172" t="s">
        <v>1361</v>
      </c>
      <c r="C5" s="620"/>
    </row>
    <row r="6" spans="2:5" ht="15.75" thickBot="1" x14ac:dyDescent="0.3">
      <c r="B6" s="172" t="s">
        <v>1362</v>
      </c>
      <c r="C6" s="620"/>
    </row>
    <row r="7" spans="2:5" ht="15.75" thickBot="1" x14ac:dyDescent="0.3">
      <c r="B7" s="172" t="s">
        <v>1363</v>
      </c>
      <c r="C7" s="620"/>
    </row>
    <row r="8" spans="2:5" ht="15.75" thickBot="1" x14ac:dyDescent="0.3">
      <c r="B8" s="172" t="s">
        <v>1364</v>
      </c>
      <c r="C8" s="620"/>
    </row>
    <row r="9" spans="2:5" ht="15.75" thickBot="1" x14ac:dyDescent="0.3">
      <c r="B9" s="172" t="s">
        <v>1365</v>
      </c>
      <c r="C9" s="620"/>
    </row>
    <row r="10" spans="2:5" ht="15.75" thickBot="1" x14ac:dyDescent="0.3">
      <c r="B10" s="172" t="s">
        <v>1366</v>
      </c>
      <c r="C10" s="620"/>
    </row>
    <row r="11" spans="2:5" ht="15.75" thickBot="1" x14ac:dyDescent="0.3">
      <c r="B11" s="172" t="s">
        <v>1367</v>
      </c>
      <c r="C11" s="620"/>
    </row>
    <row r="12" spans="2:5" ht="15.75" thickBot="1" x14ac:dyDescent="0.3">
      <c r="B12" s="172" t="s">
        <v>1368</v>
      </c>
      <c r="C12" s="620"/>
    </row>
    <row r="13" spans="2:5" ht="15.75" thickBot="1" x14ac:dyDescent="0.3">
      <c r="B13" s="172" t="s">
        <v>1369</v>
      </c>
      <c r="C13" s="620"/>
    </row>
    <row r="14" spans="2:5" ht="15.75" thickBot="1" x14ac:dyDescent="0.3">
      <c r="B14" s="172" t="s">
        <v>1370</v>
      </c>
      <c r="C14" s="620"/>
    </row>
    <row r="15" spans="2:5" ht="15.75" thickBot="1" x14ac:dyDescent="0.3">
      <c r="B15" s="172" t="s">
        <v>1371</v>
      </c>
      <c r="C15" s="620"/>
    </row>
    <row r="16" spans="2:5" ht="15.75" thickBot="1" x14ac:dyDescent="0.3">
      <c r="B16" s="172" t="s">
        <v>1372</v>
      </c>
      <c r="C16" s="620"/>
    </row>
    <row r="17" spans="2:3" ht="15.75" thickBot="1" x14ac:dyDescent="0.3">
      <c r="B17" s="172" t="s">
        <v>1373</v>
      </c>
      <c r="C17" s="620"/>
    </row>
    <row r="18" spans="2:3" ht="15.75" thickBot="1" x14ac:dyDescent="0.3">
      <c r="B18" s="172" t="s">
        <v>1374</v>
      </c>
      <c r="C18" s="620"/>
    </row>
    <row r="19" spans="2:3" ht="15.75" thickBot="1" x14ac:dyDescent="0.3">
      <c r="B19" s="172" t="s">
        <v>1375</v>
      </c>
      <c r="C19" s="620"/>
    </row>
    <row r="20" spans="2:3" ht="15.75" thickBot="1" x14ac:dyDescent="0.3">
      <c r="B20" s="172" t="s">
        <v>1376</v>
      </c>
      <c r="C20" s="620"/>
    </row>
    <row r="21" spans="2:3" ht="15.75" thickBot="1" x14ac:dyDescent="0.3">
      <c r="B21" s="172" t="s">
        <v>1377</v>
      </c>
      <c r="C21" s="620"/>
    </row>
    <row r="22" spans="2:3" ht="15.75" thickBot="1" x14ac:dyDescent="0.3">
      <c r="B22" s="172" t="s">
        <v>1378</v>
      </c>
      <c r="C22" s="620"/>
    </row>
    <row r="23" spans="2:3" ht="15.75" thickBot="1" x14ac:dyDescent="0.3">
      <c r="B23" s="172" t="s">
        <v>1379</v>
      </c>
      <c r="C23" s="620"/>
    </row>
    <row r="24" spans="2:3" ht="15.75" thickBot="1" x14ac:dyDescent="0.3">
      <c r="B24" s="172" t="s">
        <v>1380</v>
      </c>
      <c r="C24" s="620"/>
    </row>
    <row r="25" spans="2:3" ht="15.75" thickBot="1" x14ac:dyDescent="0.3">
      <c r="B25" s="172" t="s">
        <v>1381</v>
      </c>
      <c r="C25" s="620"/>
    </row>
    <row r="26" spans="2:3" ht="15.75" thickBot="1" x14ac:dyDescent="0.3">
      <c r="B26" s="172" t="s">
        <v>1382</v>
      </c>
      <c r="C26" s="620"/>
    </row>
    <row r="27" spans="2:3" ht="15.75" thickBot="1" x14ac:dyDescent="0.3">
      <c r="B27" s="172" t="s">
        <v>1383</v>
      </c>
      <c r="C27" s="620"/>
    </row>
    <row r="28" spans="2:3" ht="15.75" thickBot="1" x14ac:dyDescent="0.3">
      <c r="B28" s="172" t="s">
        <v>1384</v>
      </c>
      <c r="C28" s="620"/>
    </row>
    <row r="29" spans="2:3" ht="26.25" thickBot="1" x14ac:dyDescent="0.3">
      <c r="B29" s="172" t="s">
        <v>1385</v>
      </c>
      <c r="C29" s="620"/>
    </row>
    <row r="30" spans="2:3" ht="26.25" thickBot="1" x14ac:dyDescent="0.3">
      <c r="B30" s="172" t="s">
        <v>1386</v>
      </c>
      <c r="C30" s="620"/>
    </row>
    <row r="31" spans="2:3" ht="15.75" thickBot="1" x14ac:dyDescent="0.3">
      <c r="B31" s="172" t="s">
        <v>1387</v>
      </c>
      <c r="C31" s="620"/>
    </row>
    <row r="32" spans="2:3" ht="15.75" thickBot="1" x14ac:dyDescent="0.3">
      <c r="B32" s="172" t="s">
        <v>1388</v>
      </c>
      <c r="C32" s="620"/>
    </row>
    <row r="33" spans="2:3" ht="15.75" thickBot="1" x14ac:dyDescent="0.3">
      <c r="B33" s="172" t="s">
        <v>1389</v>
      </c>
      <c r="C33" s="620"/>
    </row>
    <row r="34" spans="2:3" ht="15.75" thickBot="1" x14ac:dyDescent="0.3">
      <c r="B34" s="172" t="s">
        <v>1390</v>
      </c>
      <c r="C34" s="620"/>
    </row>
    <row r="35" spans="2:3" ht="15.75" thickBot="1" x14ac:dyDescent="0.3">
      <c r="B35" s="172" t="s">
        <v>1391</v>
      </c>
      <c r="C35" s="620"/>
    </row>
    <row r="36" spans="2:3" ht="26.25" thickBot="1" x14ac:dyDescent="0.3">
      <c r="B36" s="172" t="s">
        <v>1392</v>
      </c>
      <c r="C36" s="620"/>
    </row>
    <row r="37" spans="2:3" ht="15.75" thickBot="1" x14ac:dyDescent="0.3">
      <c r="B37" s="172" t="s">
        <v>1393</v>
      </c>
      <c r="C37" s="620"/>
    </row>
    <row r="38" spans="2:3" ht="15.75" thickBot="1" x14ac:dyDescent="0.3">
      <c r="B38" s="172" t="s">
        <v>1394</v>
      </c>
      <c r="C38" s="621"/>
    </row>
    <row r="39" spans="2:3" ht="26.25" thickBot="1" x14ac:dyDescent="0.3">
      <c r="B39" s="172" t="s">
        <v>1395</v>
      </c>
      <c r="C39" s="622" t="s">
        <v>1583</v>
      </c>
    </row>
    <row r="40" spans="2:3" ht="15.75" thickBot="1" x14ac:dyDescent="0.3">
      <c r="B40" s="172" t="s">
        <v>1396</v>
      </c>
      <c r="C40" s="620"/>
    </row>
    <row r="41" spans="2:3" ht="15.75" thickBot="1" x14ac:dyDescent="0.3">
      <c r="B41" s="172" t="s">
        <v>1397</v>
      </c>
      <c r="C41" s="620"/>
    </row>
    <row r="42" spans="2:3" ht="26.25" thickBot="1" x14ac:dyDescent="0.3">
      <c r="B42" s="172" t="s">
        <v>1398</v>
      </c>
      <c r="C42" s="620"/>
    </row>
    <row r="43" spans="2:3" ht="26.25" thickBot="1" x14ac:dyDescent="0.3">
      <c r="B43" s="172" t="s">
        <v>1399</v>
      </c>
      <c r="C43" s="620"/>
    </row>
    <row r="44" spans="2:3" ht="15.75" thickBot="1" x14ac:dyDescent="0.3">
      <c r="B44" s="172" t="s">
        <v>1400</v>
      </c>
      <c r="C44" s="620"/>
    </row>
    <row r="45" spans="2:3" ht="26.25" thickBot="1" x14ac:dyDescent="0.3">
      <c r="B45" s="172" t="s">
        <v>1401</v>
      </c>
      <c r="C45" s="620"/>
    </row>
    <row r="46" spans="2:3" ht="20.25" customHeight="1" thickBot="1" x14ac:dyDescent="0.3">
      <c r="B46" s="172" t="s">
        <v>1402</v>
      </c>
      <c r="C46" s="620"/>
    </row>
    <row r="47" spans="2:3" ht="26.25" thickBot="1" x14ac:dyDescent="0.3">
      <c r="B47" s="172" t="s">
        <v>1403</v>
      </c>
      <c r="C47" s="620"/>
    </row>
    <row r="48" spans="2:3" ht="26.25" thickBot="1" x14ac:dyDescent="0.3">
      <c r="B48" s="172" t="s">
        <v>1404</v>
      </c>
      <c r="C48" s="620"/>
    </row>
    <row r="49" spans="2:3" ht="15.75" thickBot="1" x14ac:dyDescent="0.3">
      <c r="B49" s="172" t="s">
        <v>1405</v>
      </c>
      <c r="C49" s="620"/>
    </row>
    <row r="50" spans="2:3" ht="15.75" thickBot="1" x14ac:dyDescent="0.3">
      <c r="B50" s="172" t="s">
        <v>1406</v>
      </c>
      <c r="C50" s="620"/>
    </row>
    <row r="51" spans="2:3" ht="15.75" thickBot="1" x14ac:dyDescent="0.3">
      <c r="B51" s="172" t="s">
        <v>1407</v>
      </c>
      <c r="C51" s="620"/>
    </row>
    <row r="52" spans="2:3" ht="15.75" thickBot="1" x14ac:dyDescent="0.3">
      <c r="B52" s="172" t="s">
        <v>1408</v>
      </c>
      <c r="C52" s="620"/>
    </row>
    <row r="53" spans="2:3" ht="15.75" thickBot="1" x14ac:dyDescent="0.3">
      <c r="B53" s="172" t="s">
        <v>1409</v>
      </c>
      <c r="C53" s="620"/>
    </row>
    <row r="54" spans="2:3" ht="15.75" thickBot="1" x14ac:dyDescent="0.3">
      <c r="B54" s="172" t="s">
        <v>1410</v>
      </c>
      <c r="C54" s="620"/>
    </row>
    <row r="55" spans="2:3" ht="15.75" thickBot="1" x14ac:dyDescent="0.3">
      <c r="B55" s="172" t="s">
        <v>1720</v>
      </c>
      <c r="C55" s="620"/>
    </row>
    <row r="56" spans="2:3" ht="15.75" thickBot="1" x14ac:dyDescent="0.3">
      <c r="B56" s="172" t="s">
        <v>1411</v>
      </c>
      <c r="C56" s="620"/>
    </row>
    <row r="57" spans="2:3" ht="15.75" thickBot="1" x14ac:dyDescent="0.3">
      <c r="B57" s="172" t="s">
        <v>1412</v>
      </c>
      <c r="C57" s="620"/>
    </row>
    <row r="58" spans="2:3" ht="26.25" thickBot="1" x14ac:dyDescent="0.3">
      <c r="B58" s="172" t="s">
        <v>1413</v>
      </c>
      <c r="C58" s="620"/>
    </row>
    <row r="59" spans="2:3" ht="15.75" thickBot="1" x14ac:dyDescent="0.3">
      <c r="B59" s="172" t="s">
        <v>1414</v>
      </c>
      <c r="C59" s="620"/>
    </row>
    <row r="60" spans="2:3" ht="15.75" thickBot="1" x14ac:dyDescent="0.3">
      <c r="B60" s="172" t="s">
        <v>1415</v>
      </c>
      <c r="C60" s="620"/>
    </row>
    <row r="61" spans="2:3" ht="15.75" thickBot="1" x14ac:dyDescent="0.3">
      <c r="B61" s="172" t="s">
        <v>1416</v>
      </c>
      <c r="C61" s="620"/>
    </row>
    <row r="62" spans="2:3" ht="15.75" thickBot="1" x14ac:dyDescent="0.3">
      <c r="B62" s="172" t="s">
        <v>1417</v>
      </c>
      <c r="C62" s="620"/>
    </row>
    <row r="63" spans="2:3" ht="26.25" thickBot="1" x14ac:dyDescent="0.3">
      <c r="B63" s="172" t="s">
        <v>1418</v>
      </c>
      <c r="C63" s="620"/>
    </row>
    <row r="64" spans="2:3" ht="15.75" thickBot="1" x14ac:dyDescent="0.3">
      <c r="B64" s="172" t="s">
        <v>1419</v>
      </c>
      <c r="C64" s="620"/>
    </row>
    <row r="65" spans="2:3" ht="15.75" thickBot="1" x14ac:dyDescent="0.3">
      <c r="B65" s="172" t="s">
        <v>1420</v>
      </c>
      <c r="C65" s="620"/>
    </row>
    <row r="66" spans="2:3" ht="15.75" thickBot="1" x14ac:dyDescent="0.3">
      <c r="B66" s="172" t="s">
        <v>1421</v>
      </c>
      <c r="C66" s="621"/>
    </row>
    <row r="67" spans="2:3" ht="15.75" thickBot="1" x14ac:dyDescent="0.3">
      <c r="B67" s="173" t="s">
        <v>1429</v>
      </c>
      <c r="C67" s="626" t="s">
        <v>1430</v>
      </c>
    </row>
    <row r="68" spans="2:3" ht="15.75" thickBot="1" x14ac:dyDescent="0.3">
      <c r="B68" s="172" t="s">
        <v>1431</v>
      </c>
      <c r="C68" s="627"/>
    </row>
    <row r="69" spans="2:3" ht="15.75" thickBot="1" x14ac:dyDescent="0.3">
      <c r="B69" s="172" t="s">
        <v>1432</v>
      </c>
      <c r="C69" s="627"/>
    </row>
    <row r="70" spans="2:3" ht="15.75" thickBot="1" x14ac:dyDescent="0.3">
      <c r="B70" s="172" t="s">
        <v>1433</v>
      </c>
      <c r="C70" s="627"/>
    </row>
    <row r="71" spans="2:3" ht="15.75" thickBot="1" x14ac:dyDescent="0.3">
      <c r="B71" s="172" t="s">
        <v>1434</v>
      </c>
      <c r="C71" s="627"/>
    </row>
    <row r="72" spans="2:3" ht="15.75" thickBot="1" x14ac:dyDescent="0.3">
      <c r="B72" s="172" t="s">
        <v>1435</v>
      </c>
      <c r="C72" s="627"/>
    </row>
    <row r="73" spans="2:3" ht="15.75" thickBot="1" x14ac:dyDescent="0.3">
      <c r="B73" s="172" t="s">
        <v>1436</v>
      </c>
      <c r="C73" s="627"/>
    </row>
    <row r="74" spans="2:3" ht="15.75" thickBot="1" x14ac:dyDescent="0.3">
      <c r="B74" s="172" t="s">
        <v>1437</v>
      </c>
      <c r="C74" s="627"/>
    </row>
    <row r="75" spans="2:3" ht="15.75" thickBot="1" x14ac:dyDescent="0.3">
      <c r="B75" s="172" t="s">
        <v>1438</v>
      </c>
      <c r="C75" s="627"/>
    </row>
    <row r="76" spans="2:3" ht="15.75" thickBot="1" x14ac:dyDescent="0.3">
      <c r="B76" s="172" t="s">
        <v>1439</v>
      </c>
      <c r="C76" s="627"/>
    </row>
    <row r="77" spans="2:3" ht="15.75" thickBot="1" x14ac:dyDescent="0.3">
      <c r="B77" s="172" t="s">
        <v>1440</v>
      </c>
      <c r="C77" s="627"/>
    </row>
    <row r="78" spans="2:3" ht="15.75" thickBot="1" x14ac:dyDescent="0.3">
      <c r="B78" s="172" t="s">
        <v>1441</v>
      </c>
      <c r="C78" s="627"/>
    </row>
    <row r="79" spans="2:3" ht="15.75" thickBot="1" x14ac:dyDescent="0.3">
      <c r="B79" s="172" t="s">
        <v>1442</v>
      </c>
      <c r="C79" s="627"/>
    </row>
    <row r="80" spans="2:3" ht="15.75" thickBot="1" x14ac:dyDescent="0.3">
      <c r="B80" s="172" t="s">
        <v>1443</v>
      </c>
      <c r="C80" s="627"/>
    </row>
    <row r="81" spans="2:3" ht="15.75" thickBot="1" x14ac:dyDescent="0.3">
      <c r="B81" s="172" t="s">
        <v>1444</v>
      </c>
      <c r="C81" s="627"/>
    </row>
    <row r="82" spans="2:3" ht="15.75" thickBot="1" x14ac:dyDescent="0.3">
      <c r="B82" s="172" t="s">
        <v>1445</v>
      </c>
      <c r="C82" s="627"/>
    </row>
    <row r="83" spans="2:3" ht="15.75" thickBot="1" x14ac:dyDescent="0.3">
      <c r="B83" s="172" t="s">
        <v>1446</v>
      </c>
      <c r="C83" s="627"/>
    </row>
    <row r="84" spans="2:3" ht="15.75" thickBot="1" x14ac:dyDescent="0.3">
      <c r="B84" s="172" t="s">
        <v>1447</v>
      </c>
      <c r="C84" s="628"/>
    </row>
    <row r="85" spans="2:3" ht="15.75" thickBot="1" x14ac:dyDescent="0.3">
      <c r="B85" s="172" t="s">
        <v>1448</v>
      </c>
      <c r="C85" s="626" t="s">
        <v>1449</v>
      </c>
    </row>
    <row r="86" spans="2:3" ht="15.75" thickBot="1" x14ac:dyDescent="0.3">
      <c r="B86" s="172" t="s">
        <v>1450</v>
      </c>
      <c r="C86" s="627"/>
    </row>
    <row r="87" spans="2:3" ht="15.75" thickBot="1" x14ac:dyDescent="0.3">
      <c r="B87" s="172" t="s">
        <v>1451</v>
      </c>
      <c r="C87" s="627"/>
    </row>
    <row r="88" spans="2:3" ht="15.75" thickBot="1" x14ac:dyDescent="0.3">
      <c r="B88" s="172" t="s">
        <v>1452</v>
      </c>
      <c r="C88" s="627"/>
    </row>
    <row r="89" spans="2:3" ht="15.75" thickBot="1" x14ac:dyDescent="0.3">
      <c r="B89" s="172" t="s">
        <v>1453</v>
      </c>
      <c r="C89" s="627"/>
    </row>
    <row r="90" spans="2:3" ht="15.75" thickBot="1" x14ac:dyDescent="0.3">
      <c r="B90" s="172" t="s">
        <v>1454</v>
      </c>
      <c r="C90" s="627"/>
    </row>
    <row r="91" spans="2:3" ht="15.75" thickBot="1" x14ac:dyDescent="0.3">
      <c r="B91" s="172" t="s">
        <v>1455</v>
      </c>
      <c r="C91" s="628"/>
    </row>
    <row r="92" spans="2:3" ht="15.75" thickBot="1" x14ac:dyDescent="0.3">
      <c r="B92" s="172" t="s">
        <v>1422</v>
      </c>
      <c r="C92" s="626" t="s">
        <v>1423</v>
      </c>
    </row>
    <row r="93" spans="2:3" ht="15.75" thickBot="1" x14ac:dyDescent="0.3">
      <c r="B93" s="172" t="s">
        <v>1424</v>
      </c>
      <c r="C93" s="627"/>
    </row>
    <row r="94" spans="2:3" ht="15.75" thickBot="1" x14ac:dyDescent="0.3">
      <c r="B94" s="172" t="s">
        <v>1425</v>
      </c>
      <c r="C94" s="627"/>
    </row>
    <row r="95" spans="2:3" ht="15.75" thickBot="1" x14ac:dyDescent="0.3">
      <c r="B95" s="172" t="s">
        <v>1426</v>
      </c>
      <c r="C95" s="627"/>
    </row>
    <row r="96" spans="2:3" ht="15.75" thickBot="1" x14ac:dyDescent="0.3">
      <c r="B96" s="172" t="s">
        <v>1427</v>
      </c>
      <c r="C96" s="627"/>
    </row>
    <row r="97" spans="2:3" ht="26.25" thickBot="1" x14ac:dyDescent="0.3">
      <c r="B97" s="172" t="s">
        <v>1428</v>
      </c>
      <c r="C97" s="628"/>
    </row>
    <row r="98" spans="2:3" ht="16.5" customHeight="1" thickBot="1" x14ac:dyDescent="0.3">
      <c r="B98" s="173" t="s">
        <v>1456</v>
      </c>
      <c r="C98" s="626" t="s">
        <v>1457</v>
      </c>
    </row>
    <row r="99" spans="2:3" ht="15.75" thickBot="1" x14ac:dyDescent="0.3">
      <c r="B99" s="173" t="s">
        <v>1458</v>
      </c>
      <c r="C99" s="627"/>
    </row>
    <row r="100" spans="2:3" ht="15.75" thickBot="1" x14ac:dyDescent="0.3">
      <c r="B100" s="173" t="s">
        <v>1459</v>
      </c>
      <c r="C100" s="627"/>
    </row>
    <row r="101" spans="2:3" ht="15.75" thickBot="1" x14ac:dyDescent="0.3">
      <c r="B101" s="173" t="s">
        <v>1460</v>
      </c>
      <c r="C101" s="627"/>
    </row>
    <row r="102" spans="2:3" ht="15.75" thickBot="1" x14ac:dyDescent="0.3">
      <c r="B102" s="173" t="s">
        <v>1461</v>
      </c>
      <c r="C102" s="627"/>
    </row>
    <row r="103" spans="2:3" ht="15.75" thickBot="1" x14ac:dyDescent="0.3">
      <c r="B103" s="173" t="s">
        <v>1462</v>
      </c>
      <c r="C103" s="627"/>
    </row>
    <row r="104" spans="2:3" ht="15.75" thickBot="1" x14ac:dyDescent="0.3">
      <c r="B104" s="173" t="s">
        <v>1463</v>
      </c>
      <c r="C104" s="627"/>
    </row>
    <row r="105" spans="2:3" ht="15.75" thickBot="1" x14ac:dyDescent="0.3">
      <c r="B105" s="173" t="s">
        <v>1464</v>
      </c>
      <c r="C105" s="627"/>
    </row>
    <row r="106" spans="2:3" ht="15.75" thickBot="1" x14ac:dyDescent="0.3">
      <c r="B106" s="173" t="s">
        <v>1465</v>
      </c>
      <c r="C106" s="628"/>
    </row>
    <row r="107" spans="2:3" ht="15.75" thickBot="1" x14ac:dyDescent="0.3">
      <c r="B107" s="173" t="s">
        <v>1466</v>
      </c>
      <c r="C107" s="626" t="s">
        <v>1467</v>
      </c>
    </row>
    <row r="108" spans="2:3" ht="15.75" thickBot="1" x14ac:dyDescent="0.3">
      <c r="B108" s="173" t="s">
        <v>1468</v>
      </c>
      <c r="C108" s="627"/>
    </row>
    <row r="109" spans="2:3" ht="15.75" thickBot="1" x14ac:dyDescent="0.3">
      <c r="B109" s="173" t="s">
        <v>1469</v>
      </c>
      <c r="C109" s="627"/>
    </row>
    <row r="110" spans="2:3" ht="15.75" thickBot="1" x14ac:dyDescent="0.3">
      <c r="B110" s="173" t="s">
        <v>1470</v>
      </c>
      <c r="C110" s="627"/>
    </row>
    <row r="111" spans="2:3" ht="15.75" thickBot="1" x14ac:dyDescent="0.3">
      <c r="B111" s="173" t="s">
        <v>1471</v>
      </c>
      <c r="C111" s="627"/>
    </row>
    <row r="112" spans="2:3" ht="15.75" thickBot="1" x14ac:dyDescent="0.3">
      <c r="B112" s="173" t="s">
        <v>1472</v>
      </c>
      <c r="C112" s="627"/>
    </row>
    <row r="113" spans="2:3" ht="15.75" thickBot="1" x14ac:dyDescent="0.3">
      <c r="B113" s="173" t="s">
        <v>1473</v>
      </c>
      <c r="C113" s="627"/>
    </row>
    <row r="114" spans="2:3" ht="15.75" thickBot="1" x14ac:dyDescent="0.3">
      <c r="B114" s="173" t="s">
        <v>1472</v>
      </c>
      <c r="C114" s="628"/>
    </row>
    <row r="115" spans="2:3" ht="15.75" thickBot="1" x14ac:dyDescent="0.3">
      <c r="B115" s="173" t="s">
        <v>1474</v>
      </c>
      <c r="C115" s="626" t="s">
        <v>1475</v>
      </c>
    </row>
    <row r="116" spans="2:3" ht="15.75" thickBot="1" x14ac:dyDescent="0.3">
      <c r="B116" s="173" t="s">
        <v>1476</v>
      </c>
      <c r="C116" s="627"/>
    </row>
    <row r="117" spans="2:3" ht="15.75" thickBot="1" x14ac:dyDescent="0.3">
      <c r="B117" s="173" t="s">
        <v>1477</v>
      </c>
      <c r="C117" s="627"/>
    </row>
    <row r="118" spans="2:3" ht="15.75" thickBot="1" x14ac:dyDescent="0.3">
      <c r="B118" s="173" t="s">
        <v>1478</v>
      </c>
      <c r="C118" s="627"/>
    </row>
    <row r="119" spans="2:3" ht="15.75" thickBot="1" x14ac:dyDescent="0.3">
      <c r="B119" s="173" t="s">
        <v>1479</v>
      </c>
      <c r="C119" s="627"/>
    </row>
    <row r="120" spans="2:3" ht="15.75" thickBot="1" x14ac:dyDescent="0.3">
      <c r="B120" s="173" t="s">
        <v>1480</v>
      </c>
      <c r="C120" s="627"/>
    </row>
    <row r="121" spans="2:3" ht="15.75" thickBot="1" x14ac:dyDescent="0.3">
      <c r="B121" s="173" t="s">
        <v>1481</v>
      </c>
      <c r="C121" s="627"/>
    </row>
    <row r="122" spans="2:3" ht="15.75" thickBot="1" x14ac:dyDescent="0.3">
      <c r="B122" s="173" t="s">
        <v>1482</v>
      </c>
      <c r="C122" s="627"/>
    </row>
    <row r="123" spans="2:3" ht="15.75" thickBot="1" x14ac:dyDescent="0.3">
      <c r="B123" s="173" t="s">
        <v>1584</v>
      </c>
      <c r="C123" s="628"/>
    </row>
    <row r="124" spans="2:3" ht="15.75" thickBot="1" x14ac:dyDescent="0.3">
      <c r="B124" s="173" t="s">
        <v>1483</v>
      </c>
      <c r="C124" s="626" t="s">
        <v>1484</v>
      </c>
    </row>
    <row r="125" spans="2:3" ht="15.75" thickBot="1" x14ac:dyDescent="0.3">
      <c r="B125" s="173" t="s">
        <v>1485</v>
      </c>
      <c r="C125" s="627"/>
    </row>
    <row r="126" spans="2:3" ht="15.75" thickBot="1" x14ac:dyDescent="0.3">
      <c r="B126" s="173" t="s">
        <v>1486</v>
      </c>
      <c r="C126" s="627"/>
    </row>
    <row r="127" spans="2:3" ht="15.75" thickBot="1" x14ac:dyDescent="0.3">
      <c r="B127" s="173" t="s">
        <v>1487</v>
      </c>
      <c r="C127" s="627"/>
    </row>
    <row r="128" spans="2:3" ht="15.75" thickBot="1" x14ac:dyDescent="0.3">
      <c r="B128" s="173" t="s">
        <v>1488</v>
      </c>
      <c r="C128" s="627"/>
    </row>
    <row r="129" spans="2:3" ht="15.75" thickBot="1" x14ac:dyDescent="0.3">
      <c r="B129" s="173" t="s">
        <v>1489</v>
      </c>
      <c r="C129" s="627"/>
    </row>
    <row r="130" spans="2:3" ht="15.75" thickBot="1" x14ac:dyDescent="0.3">
      <c r="B130" s="173" t="s">
        <v>1490</v>
      </c>
      <c r="C130" s="627"/>
    </row>
    <row r="131" spans="2:3" ht="15.75" thickBot="1" x14ac:dyDescent="0.3">
      <c r="B131" s="173" t="s">
        <v>1491</v>
      </c>
      <c r="C131" s="627"/>
    </row>
    <row r="132" spans="2:3" ht="15.75" thickBot="1" x14ac:dyDescent="0.3">
      <c r="B132" s="173" t="s">
        <v>1492</v>
      </c>
      <c r="C132" s="627"/>
    </row>
    <row r="133" spans="2:3" ht="15.75" thickBot="1" x14ac:dyDescent="0.3">
      <c r="B133" s="173" t="s">
        <v>1493</v>
      </c>
      <c r="C133" s="627"/>
    </row>
    <row r="134" spans="2:3" ht="15.75" thickBot="1" x14ac:dyDescent="0.3">
      <c r="B134" s="173" t="s">
        <v>1494</v>
      </c>
      <c r="C134" s="627"/>
    </row>
    <row r="135" spans="2:3" ht="15.75" thickBot="1" x14ac:dyDescent="0.3">
      <c r="B135" s="173" t="s">
        <v>1495</v>
      </c>
      <c r="C135" s="627"/>
    </row>
    <row r="136" spans="2:3" ht="15.75" thickBot="1" x14ac:dyDescent="0.3">
      <c r="B136" s="173" t="s">
        <v>1496</v>
      </c>
      <c r="C136" s="627"/>
    </row>
    <row r="137" spans="2:3" ht="15.75" thickBot="1" x14ac:dyDescent="0.3">
      <c r="B137" s="173" t="s">
        <v>1497</v>
      </c>
      <c r="C137" s="628"/>
    </row>
    <row r="138" spans="2:3" ht="15.75" thickBot="1" x14ac:dyDescent="0.3">
      <c r="B138" s="173" t="s">
        <v>1498</v>
      </c>
      <c r="C138" s="623" t="s">
        <v>1499</v>
      </c>
    </row>
    <row r="139" spans="2:3" ht="15.75" thickBot="1" x14ac:dyDescent="0.3">
      <c r="B139" s="173" t="s">
        <v>1500</v>
      </c>
      <c r="C139" s="624"/>
    </row>
    <row r="140" spans="2:3" ht="15.75" thickBot="1" x14ac:dyDescent="0.3">
      <c r="B140" s="173" t="s">
        <v>1501</v>
      </c>
      <c r="C140" s="624"/>
    </row>
    <row r="141" spans="2:3" ht="15.75" thickBot="1" x14ac:dyDescent="0.3">
      <c r="B141" s="173" t="s">
        <v>1502</v>
      </c>
      <c r="C141" s="624"/>
    </row>
    <row r="142" spans="2:3" ht="15.75" thickBot="1" x14ac:dyDescent="0.3">
      <c r="B142" s="173" t="s">
        <v>1503</v>
      </c>
      <c r="C142" s="624"/>
    </row>
    <row r="143" spans="2:3" ht="15.75" thickBot="1" x14ac:dyDescent="0.3">
      <c r="B143" s="173" t="s">
        <v>1504</v>
      </c>
      <c r="C143" s="624"/>
    </row>
    <row r="144" spans="2:3" ht="15.75" thickBot="1" x14ac:dyDescent="0.3">
      <c r="B144" s="173" t="s">
        <v>1481</v>
      </c>
      <c r="C144" s="624"/>
    </row>
    <row r="145" spans="2:3" ht="15.75" thickBot="1" x14ac:dyDescent="0.3">
      <c r="B145" s="173" t="s">
        <v>1482</v>
      </c>
      <c r="C145" s="625"/>
    </row>
  </sheetData>
  <sheetProtection insertRows="0"/>
  <mergeCells count="10">
    <mergeCell ref="C3:C38"/>
    <mergeCell ref="C39:C66"/>
    <mergeCell ref="C138:C145"/>
    <mergeCell ref="C124:C137"/>
    <mergeCell ref="C115:C123"/>
    <mergeCell ref="C107:C114"/>
    <mergeCell ref="C98:C106"/>
    <mergeCell ref="C92:C97"/>
    <mergeCell ref="C85:C91"/>
    <mergeCell ref="C67:C84"/>
  </mergeCell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tabColor theme="9" tint="-0.249977111117893"/>
  </sheetPr>
  <dimension ref="B3:D40"/>
  <sheetViews>
    <sheetView showGridLines="0" zoomScaleNormal="100" workbookViewId="0">
      <selection activeCell="B8" sqref="B8"/>
    </sheetView>
  </sheetViews>
  <sheetFormatPr baseColWidth="10" defaultRowHeight="15" x14ac:dyDescent="0.25"/>
  <cols>
    <col min="2" max="2" width="58.7109375" customWidth="1"/>
  </cols>
  <sheetData>
    <row r="3" spans="2:4" ht="15.75" thickBot="1" x14ac:dyDescent="0.3"/>
    <row r="4" spans="2:4" ht="15.75" thickBot="1" x14ac:dyDescent="0.3">
      <c r="B4" s="104" t="s">
        <v>1357</v>
      </c>
    </row>
    <row r="5" spans="2:4" ht="16.5" thickTop="1" thickBot="1" x14ac:dyDescent="0.3">
      <c r="B5" s="105" t="s">
        <v>1303</v>
      </c>
    </row>
    <row r="6" spans="2:4" ht="15.75" thickBot="1" x14ac:dyDescent="0.3">
      <c r="B6" s="105" t="s">
        <v>1290</v>
      </c>
    </row>
    <row r="7" spans="2:4" ht="19.5" customHeight="1" thickBot="1" x14ac:dyDescent="0.3">
      <c r="B7" s="105" t="s">
        <v>1546</v>
      </c>
    </row>
    <row r="8" spans="2:4" ht="15.75" thickBot="1" x14ac:dyDescent="0.3">
      <c r="B8" s="105" t="s">
        <v>1547</v>
      </c>
    </row>
    <row r="9" spans="2:4" ht="15.75" thickBot="1" x14ac:dyDescent="0.3">
      <c r="B9" s="105" t="s">
        <v>1548</v>
      </c>
    </row>
    <row r="10" spans="2:4" ht="15.75" thickBot="1" x14ac:dyDescent="0.3">
      <c r="B10" s="105" t="s">
        <v>1298</v>
      </c>
    </row>
    <row r="11" spans="2:4" ht="15.75" thickBot="1" x14ac:dyDescent="0.3">
      <c r="B11" s="105" t="s">
        <v>1299</v>
      </c>
    </row>
    <row r="12" spans="2:4" ht="15.75" thickBot="1" x14ac:dyDescent="0.3">
      <c r="B12" s="105" t="s">
        <v>1549</v>
      </c>
    </row>
    <row r="13" spans="2:4" ht="15.75" thickBot="1" x14ac:dyDescent="0.3">
      <c r="B13" s="105" t="s">
        <v>1550</v>
      </c>
    </row>
    <row r="14" spans="2:4" ht="15.75" thickBot="1" x14ac:dyDescent="0.3">
      <c r="B14" s="105" t="s">
        <v>1301</v>
      </c>
    </row>
    <row r="15" spans="2:4" ht="15.75" thickBot="1" x14ac:dyDescent="0.3">
      <c r="B15" s="105" t="s">
        <v>1551</v>
      </c>
    </row>
    <row r="16" spans="2:4" ht="15.75" thickBot="1" x14ac:dyDescent="0.3">
      <c r="B16" s="105" t="s">
        <v>1552</v>
      </c>
    </row>
    <row r="17" spans="2:2" ht="15.75" thickBot="1" x14ac:dyDescent="0.3">
      <c r="B17" s="105" t="s">
        <v>1288</v>
      </c>
    </row>
    <row r="18" spans="2:2" ht="15.75" thickBot="1" x14ac:dyDescent="0.3">
      <c r="B18" s="105" t="s">
        <v>1553</v>
      </c>
    </row>
    <row r="19" spans="2:2" ht="15.75" thickBot="1" x14ac:dyDescent="0.3">
      <c r="B19" s="105" t="s">
        <v>1294</v>
      </c>
    </row>
    <row r="20" spans="2:2" ht="15.75" thickBot="1" x14ac:dyDescent="0.3">
      <c r="B20" s="105" t="s">
        <v>1302</v>
      </c>
    </row>
    <row r="21" spans="2:2" ht="15.75" thickBot="1" x14ac:dyDescent="0.3">
      <c r="B21" s="105" t="s">
        <v>1554</v>
      </c>
    </row>
    <row r="22" spans="2:2" ht="15.75" thickBot="1" x14ac:dyDescent="0.3">
      <c r="B22" s="105" t="s">
        <v>1300</v>
      </c>
    </row>
    <row r="23" spans="2:2" ht="15.75" thickBot="1" x14ac:dyDescent="0.3">
      <c r="B23" s="105" t="s">
        <v>1555</v>
      </c>
    </row>
    <row r="24" spans="2:2" ht="15.75" thickBot="1" x14ac:dyDescent="0.3">
      <c r="B24" s="105" t="s">
        <v>1292</v>
      </c>
    </row>
    <row r="25" spans="2:2" ht="15.75" thickBot="1" x14ac:dyDescent="0.3">
      <c r="B25" s="105" t="s">
        <v>1295</v>
      </c>
    </row>
    <row r="26" spans="2:2" ht="15.75" thickBot="1" x14ac:dyDescent="0.3">
      <c r="B26" s="105" t="s">
        <v>1556</v>
      </c>
    </row>
    <row r="27" spans="2:2" ht="15.75" thickBot="1" x14ac:dyDescent="0.3">
      <c r="B27" s="105" t="s">
        <v>1557</v>
      </c>
    </row>
    <row r="28" spans="2:2" ht="15.75" thickBot="1" x14ac:dyDescent="0.3">
      <c r="B28" s="105" t="s">
        <v>1293</v>
      </c>
    </row>
    <row r="29" spans="2:2" ht="15.75" thickBot="1" x14ac:dyDescent="0.3">
      <c r="B29" s="105" t="s">
        <v>1558</v>
      </c>
    </row>
    <row r="30" spans="2:2" ht="15.75" thickBot="1" x14ac:dyDescent="0.3">
      <c r="B30" s="105" t="s">
        <v>1559</v>
      </c>
    </row>
    <row r="31" spans="2:2" ht="15.75" thickBot="1" x14ac:dyDescent="0.3">
      <c r="B31" s="105" t="s">
        <v>1560</v>
      </c>
    </row>
    <row r="32" spans="2:2" ht="15.75" thickBot="1" x14ac:dyDescent="0.3">
      <c r="B32" s="105" t="s">
        <v>1561</v>
      </c>
    </row>
    <row r="33" spans="2:2" ht="15.75" thickBot="1" x14ac:dyDescent="0.3">
      <c r="B33" s="105" t="s">
        <v>330</v>
      </c>
    </row>
    <row r="34" spans="2:2" ht="15.75" thickBot="1" x14ac:dyDescent="0.3">
      <c r="B34" s="105" t="s">
        <v>1297</v>
      </c>
    </row>
    <row r="35" spans="2:2" ht="15.75" thickBot="1" x14ac:dyDescent="0.3">
      <c r="B35" s="105" t="s">
        <v>1296</v>
      </c>
    </row>
    <row r="36" spans="2:2" ht="15.75" thickBot="1" x14ac:dyDescent="0.3">
      <c r="B36" s="105" t="s">
        <v>1562</v>
      </c>
    </row>
    <row r="37" spans="2:2" ht="15.75" thickBot="1" x14ac:dyDescent="0.3">
      <c r="B37" s="105" t="s">
        <v>1563</v>
      </c>
    </row>
    <row r="38" spans="2:2" ht="15.75" thickBot="1" x14ac:dyDescent="0.3">
      <c r="B38" s="105" t="s">
        <v>1564</v>
      </c>
    </row>
    <row r="39" spans="2:2" ht="15.75" thickBot="1" x14ac:dyDescent="0.3">
      <c r="B39" s="105" t="s">
        <v>1289</v>
      </c>
    </row>
    <row r="40" spans="2:2" ht="15.75" thickBot="1" x14ac:dyDescent="0.3">
      <c r="B40" s="105" t="s">
        <v>1291</v>
      </c>
    </row>
  </sheetData>
  <sheetProtection insertRows="0"/>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8" tint="-0.249977111117893"/>
  </sheetPr>
  <dimension ref="A1:CL554"/>
  <sheetViews>
    <sheetView showGridLines="0" tabSelected="1" topLeftCell="AL14" zoomScale="55" zoomScaleNormal="55" zoomScalePageLayoutView="115" workbookViewId="0">
      <selection activeCell="BC17" sqref="BC17"/>
    </sheetView>
  </sheetViews>
  <sheetFormatPr baseColWidth="10" defaultColWidth="11.42578125" defaultRowHeight="12" x14ac:dyDescent="0.25"/>
  <cols>
    <col min="1" max="1" width="1.28515625" style="89" customWidth="1"/>
    <col min="2" max="3" width="1" style="89" customWidth="1"/>
    <col min="4" max="4" width="15.28515625" style="275" customWidth="1"/>
    <col min="5" max="5" width="0.7109375" style="89" customWidth="1"/>
    <col min="6" max="6" width="26.7109375" style="89" customWidth="1"/>
    <col min="7" max="7" width="0.7109375" style="89" customWidth="1"/>
    <col min="8" max="8" width="32.42578125" style="89" customWidth="1"/>
    <col min="9" max="9" width="24.28515625" style="89" bestFit="1" customWidth="1"/>
    <col min="10" max="10" width="0.7109375" style="89" customWidth="1"/>
    <col min="11" max="11" width="9.5703125" style="89" hidden="1" customWidth="1"/>
    <col min="12" max="12" width="16.28515625" style="279" customWidth="1"/>
    <col min="13" max="13" width="0.7109375" style="89" customWidth="1"/>
    <col min="14" max="14" width="12.28515625" style="89" customWidth="1"/>
    <col min="15" max="15" width="0.7109375" style="89" customWidth="1"/>
    <col min="16" max="16" width="20.7109375" style="89" customWidth="1"/>
    <col min="17" max="17" width="0.7109375" style="89" customWidth="1"/>
    <col min="18" max="18" width="7.28515625" style="89" hidden="1" customWidth="1"/>
    <col min="19" max="19" width="33.7109375" style="89" customWidth="1"/>
    <col min="20" max="25" width="22.28515625" style="89" hidden="1" customWidth="1"/>
    <col min="26" max="26" width="17.5703125" style="89" hidden="1" customWidth="1"/>
    <col min="27" max="27" width="0.7109375" style="89" customWidth="1"/>
    <col min="28" max="28" width="16.7109375" style="89" customWidth="1"/>
    <col min="29" max="29" width="0.7109375" style="89" customWidth="1"/>
    <col min="30" max="30" width="7.28515625" style="89" hidden="1" customWidth="1"/>
    <col min="31" max="31" width="19.28515625" style="89" customWidth="1"/>
    <col min="32" max="33" width="9.5703125" style="89" hidden="1" customWidth="1"/>
    <col min="34" max="34" width="0.7109375" style="89" customWidth="1"/>
    <col min="35" max="35" width="28.28515625" style="89" customWidth="1"/>
    <col min="36" max="36" width="0.7109375" style="89" customWidth="1"/>
    <col min="37" max="37" width="19.28515625" style="89" customWidth="1"/>
    <col min="38" max="38" width="0.7109375" style="89" customWidth="1"/>
    <col min="39" max="39" width="17" style="280" customWidth="1"/>
    <col min="40" max="40" width="0.7109375" style="280" customWidth="1"/>
    <col min="41" max="41" width="20.5703125" style="280" customWidth="1"/>
    <col min="42" max="42" width="0.7109375" style="280" customWidth="1"/>
    <col min="43" max="43" width="17.42578125" style="89" customWidth="1"/>
    <col min="44" max="44" width="0.7109375" style="89" customWidth="1"/>
    <col min="45" max="45" width="17.42578125" style="89" customWidth="1"/>
    <col min="46" max="46" width="0.7109375" style="89" customWidth="1"/>
    <col min="47" max="47" width="10.7109375" style="281" hidden="1" customWidth="1"/>
    <col min="48" max="48" width="10.7109375" style="89" hidden="1" customWidth="1"/>
    <col min="49" max="49" width="18.7109375" style="89" customWidth="1"/>
    <col min="50" max="51" width="9.5703125" style="89" hidden="1" customWidth="1"/>
    <col min="52" max="52" width="0.7109375" style="89" customWidth="1"/>
    <col min="53" max="53" width="42.28515625" style="89" customWidth="1"/>
    <col min="54" max="54" width="0.7109375" style="396" customWidth="1"/>
    <col min="55" max="55" width="46.5703125" style="89" customWidth="1"/>
    <col min="56" max="56" width="0.7109375" style="396" customWidth="1"/>
    <col min="57" max="57" width="11.7109375" style="89" customWidth="1"/>
    <col min="58" max="58" width="0.7109375" style="396" customWidth="1"/>
    <col min="59" max="59" width="21.42578125" style="89" customWidth="1"/>
    <col min="60" max="60" width="0.7109375" style="396" customWidth="1"/>
    <col min="61" max="61" width="24.28515625" style="89" customWidth="1"/>
    <col min="62" max="62" width="0.7109375" style="89" customWidth="1"/>
    <col min="63" max="63" width="24.28515625" style="89" customWidth="1"/>
    <col min="64" max="64" width="0.7109375" style="89" customWidth="1"/>
    <col min="65" max="72" width="7.5703125" style="89" customWidth="1"/>
    <col min="73" max="73" width="0.7109375" style="89" customWidth="1"/>
    <col min="74" max="80" width="11.42578125" style="89"/>
    <col min="81" max="81" width="11.42578125" style="89" customWidth="1"/>
    <col min="82" max="82" width="0.7109375" style="89" customWidth="1"/>
    <col min="83" max="16384" width="11.42578125" style="89"/>
  </cols>
  <sheetData>
    <row r="1" spans="1:90" s="403" customFormat="1" ht="30" customHeight="1" x14ac:dyDescent="0.25">
      <c r="A1" s="556"/>
      <c r="B1" s="556"/>
      <c r="C1" s="556"/>
      <c r="D1" s="556"/>
      <c r="E1" s="556"/>
      <c r="F1" s="557" t="s">
        <v>3</v>
      </c>
      <c r="G1" s="557"/>
      <c r="H1" s="557"/>
      <c r="I1" s="557"/>
      <c r="J1" s="557"/>
      <c r="K1" s="557"/>
      <c r="L1" s="557"/>
      <c r="M1" s="557"/>
      <c r="N1" s="557"/>
      <c r="O1" s="557"/>
      <c r="P1" s="559" t="s">
        <v>1726</v>
      </c>
      <c r="Q1" s="559"/>
      <c r="R1" s="488"/>
      <c r="S1" s="457">
        <v>43441</v>
      </c>
      <c r="AM1" s="405"/>
      <c r="AN1" s="405"/>
      <c r="AO1" s="405"/>
      <c r="AP1" s="405"/>
      <c r="AU1" s="406"/>
      <c r="BB1" s="131"/>
      <c r="BD1" s="131"/>
      <c r="BF1" s="131"/>
      <c r="BH1" s="131"/>
    </row>
    <row r="2" spans="1:90" s="403" customFormat="1" ht="30" customHeight="1" x14ac:dyDescent="0.25">
      <c r="A2" s="556"/>
      <c r="B2" s="556"/>
      <c r="C2" s="556"/>
      <c r="D2" s="556"/>
      <c r="E2" s="556"/>
      <c r="F2" s="560" t="s">
        <v>1721</v>
      </c>
      <c r="G2" s="560"/>
      <c r="H2" s="560"/>
      <c r="I2" s="560"/>
      <c r="J2" s="560"/>
      <c r="K2" s="560"/>
      <c r="L2" s="560"/>
      <c r="M2" s="560"/>
      <c r="N2" s="560"/>
      <c r="O2" s="560"/>
      <c r="P2" s="559" t="s">
        <v>1771</v>
      </c>
      <c r="Q2" s="559"/>
      <c r="R2" s="488"/>
      <c r="S2" s="464" t="s">
        <v>1773</v>
      </c>
      <c r="AM2" s="405"/>
      <c r="AN2" s="405"/>
      <c r="AO2" s="405"/>
      <c r="AP2" s="405"/>
      <c r="AU2" s="406"/>
      <c r="BB2" s="131"/>
      <c r="BD2" s="131"/>
      <c r="BF2" s="131"/>
      <c r="BH2" s="131"/>
    </row>
    <row r="3" spans="1:90" s="403" customFormat="1" ht="30" customHeight="1" x14ac:dyDescent="0.25">
      <c r="A3" s="556"/>
      <c r="B3" s="556"/>
      <c r="C3" s="556"/>
      <c r="D3" s="556"/>
      <c r="E3" s="556"/>
      <c r="F3" s="561" t="s">
        <v>1831</v>
      </c>
      <c r="G3" s="561"/>
      <c r="H3" s="561"/>
      <c r="I3" s="561"/>
      <c r="J3" s="561"/>
      <c r="K3" s="561"/>
      <c r="L3" s="561"/>
      <c r="M3" s="561"/>
      <c r="N3" s="561"/>
      <c r="O3" s="561"/>
      <c r="P3" s="629" t="s">
        <v>1722</v>
      </c>
      <c r="Q3" s="559"/>
      <c r="R3" s="559"/>
      <c r="S3" s="559"/>
      <c r="AM3" s="405"/>
      <c r="AN3" s="405"/>
      <c r="AO3" s="405"/>
      <c r="AP3" s="405"/>
      <c r="AU3" s="406"/>
      <c r="BB3" s="131"/>
      <c r="BD3" s="131"/>
      <c r="BF3" s="131"/>
      <c r="BH3" s="131"/>
    </row>
    <row r="4" spans="1:90" s="403" customFormat="1" x14ac:dyDescent="0.25">
      <c r="B4" s="407"/>
      <c r="C4" s="407"/>
      <c r="D4" s="408"/>
      <c r="E4" s="407"/>
      <c r="F4" s="407"/>
      <c r="G4" s="407"/>
      <c r="H4" s="409"/>
      <c r="I4" s="409"/>
      <c r="J4" s="409"/>
      <c r="K4" s="409"/>
      <c r="L4" s="410"/>
      <c r="M4" s="407"/>
      <c r="N4" s="409"/>
      <c r="O4" s="407"/>
      <c r="P4" s="407"/>
      <c r="Q4" s="407"/>
      <c r="R4" s="407"/>
      <c r="S4" s="407"/>
      <c r="T4" s="407"/>
      <c r="U4" s="407"/>
      <c r="V4" s="407"/>
      <c r="W4" s="407"/>
      <c r="X4" s="407"/>
      <c r="Y4" s="407"/>
      <c r="Z4" s="407"/>
      <c r="AA4" s="407"/>
      <c r="AB4" s="407"/>
      <c r="AC4" s="407"/>
      <c r="AD4" s="407"/>
      <c r="AE4" s="407"/>
      <c r="AF4" s="407"/>
      <c r="AG4" s="407"/>
      <c r="AH4" s="407"/>
      <c r="AI4" s="407"/>
      <c r="AJ4" s="407"/>
      <c r="AK4" s="407"/>
      <c r="AL4" s="407"/>
      <c r="AM4" s="411"/>
      <c r="AN4" s="411"/>
      <c r="AO4" s="411"/>
      <c r="AP4" s="411"/>
      <c r="AQ4" s="407"/>
      <c r="AR4" s="407"/>
      <c r="AS4" s="407"/>
      <c r="AT4" s="407"/>
      <c r="AU4" s="412"/>
      <c r="AV4" s="407"/>
      <c r="AW4" s="407"/>
      <c r="AX4" s="407"/>
      <c r="AY4" s="407"/>
      <c r="AZ4" s="413"/>
      <c r="BA4" s="407"/>
      <c r="BB4" s="407"/>
      <c r="BC4" s="407"/>
      <c r="BD4" s="407"/>
      <c r="BE4" s="407"/>
      <c r="BF4" s="407"/>
      <c r="BG4" s="407"/>
      <c r="BH4" s="407"/>
      <c r="BI4" s="407"/>
      <c r="BJ4" s="407"/>
      <c r="BK4" s="407"/>
      <c r="BL4" s="407"/>
      <c r="BM4" s="407"/>
      <c r="BN4" s="407"/>
      <c r="BO4" s="407"/>
      <c r="BP4" s="407"/>
      <c r="BQ4" s="407"/>
      <c r="BR4" s="407"/>
      <c r="BS4" s="407"/>
      <c r="BT4" s="407"/>
      <c r="BU4" s="407"/>
    </row>
    <row r="5" spans="1:90" s="403" customFormat="1" ht="15.75" hidden="1" customHeight="1" x14ac:dyDescent="0.25">
      <c r="B5" s="404"/>
      <c r="C5" s="404"/>
      <c r="D5" s="414"/>
      <c r="E5" s="404"/>
      <c r="F5" s="404"/>
      <c r="G5" s="404"/>
      <c r="H5" s="633" t="s">
        <v>1725</v>
      </c>
      <c r="I5" s="633"/>
      <c r="J5" s="633"/>
      <c r="K5" s="633"/>
      <c r="L5" s="633"/>
      <c r="M5" s="633"/>
      <c r="N5" s="633"/>
      <c r="O5" s="633"/>
      <c r="P5" s="633"/>
      <c r="Q5" s="633"/>
      <c r="R5" s="633"/>
      <c r="S5" s="633"/>
      <c r="T5" s="633"/>
      <c r="U5" s="633"/>
      <c r="V5" s="633"/>
      <c r="W5" s="633"/>
      <c r="X5" s="633"/>
      <c r="Y5" s="633"/>
      <c r="Z5" s="633"/>
      <c r="AA5" s="633"/>
      <c r="AB5" s="633"/>
      <c r="AC5" s="633"/>
      <c r="AD5" s="633"/>
      <c r="AE5" s="633"/>
      <c r="AF5" s="415"/>
      <c r="AG5" s="415"/>
      <c r="AH5" s="415"/>
      <c r="AI5" s="415"/>
      <c r="AJ5" s="415"/>
      <c r="AK5" s="415"/>
      <c r="AL5" s="415"/>
      <c r="AM5" s="415"/>
      <c r="AN5" s="415"/>
      <c r="AO5" s="415"/>
      <c r="AP5" s="415"/>
      <c r="AQ5" s="415"/>
      <c r="AR5" s="415"/>
      <c r="AS5" s="415"/>
      <c r="AT5" s="415"/>
      <c r="AU5" s="415"/>
      <c r="AV5" s="415"/>
      <c r="AW5" s="415"/>
      <c r="AX5" s="415"/>
      <c r="AY5" s="415"/>
      <c r="AZ5" s="416"/>
      <c r="BB5" s="131"/>
      <c r="BD5" s="131"/>
      <c r="BF5" s="131"/>
      <c r="BH5" s="131"/>
    </row>
    <row r="6" spans="1:90" s="403" customFormat="1" hidden="1" x14ac:dyDescent="0.25">
      <c r="B6" s="407"/>
      <c r="C6" s="407"/>
      <c r="D6" s="408"/>
      <c r="E6" s="407"/>
      <c r="F6" s="407"/>
      <c r="G6" s="407"/>
      <c r="H6" s="409"/>
      <c r="I6" s="409"/>
      <c r="J6" s="409"/>
      <c r="K6" s="409"/>
      <c r="L6" s="410"/>
      <c r="M6" s="407"/>
      <c r="N6" s="409"/>
      <c r="O6" s="407"/>
      <c r="P6" s="407"/>
      <c r="Q6" s="407"/>
      <c r="R6" s="407"/>
      <c r="S6" s="407"/>
      <c r="T6" s="407"/>
      <c r="U6" s="407"/>
      <c r="V6" s="407"/>
      <c r="W6" s="407"/>
      <c r="X6" s="407"/>
      <c r="Y6" s="407"/>
      <c r="Z6" s="407"/>
      <c r="AA6" s="407"/>
      <c r="AB6" s="407"/>
      <c r="AC6" s="407"/>
      <c r="AD6" s="407"/>
      <c r="AE6" s="407"/>
      <c r="AF6" s="407"/>
      <c r="AG6" s="407"/>
      <c r="AH6" s="407"/>
      <c r="AI6" s="407"/>
      <c r="AJ6" s="407"/>
      <c r="AK6" s="407"/>
      <c r="AL6" s="407"/>
      <c r="AM6" s="411"/>
      <c r="AN6" s="411"/>
      <c r="AO6" s="411"/>
      <c r="AP6" s="411"/>
      <c r="AQ6" s="407"/>
      <c r="AR6" s="407"/>
      <c r="AS6" s="407"/>
      <c r="AT6" s="407"/>
      <c r="AU6" s="412"/>
      <c r="AV6" s="407"/>
      <c r="AW6" s="407"/>
      <c r="AX6" s="407"/>
      <c r="AY6" s="407"/>
      <c r="AZ6" s="413"/>
      <c r="BA6" s="407"/>
      <c r="BB6" s="407"/>
      <c r="BC6" s="407"/>
      <c r="BD6" s="407"/>
      <c r="BE6" s="407"/>
      <c r="BF6" s="407"/>
      <c r="BG6" s="407"/>
      <c r="BH6" s="407"/>
      <c r="BI6" s="407"/>
      <c r="BJ6" s="407"/>
      <c r="BK6" s="407"/>
      <c r="BL6" s="407"/>
      <c r="BM6" s="407"/>
      <c r="BN6" s="407"/>
      <c r="BO6" s="407"/>
      <c r="BP6" s="407"/>
      <c r="BQ6" s="407"/>
      <c r="BR6" s="407"/>
      <c r="BS6" s="407"/>
      <c r="BT6" s="407"/>
      <c r="BU6" s="407"/>
    </row>
    <row r="7" spans="1:90" s="404" customFormat="1" x14ac:dyDescent="0.25">
      <c r="B7" s="331"/>
      <c r="C7" s="331"/>
      <c r="D7" s="334"/>
      <c r="E7" s="331"/>
      <c r="F7" s="331"/>
      <c r="G7" s="331"/>
      <c r="H7" s="331"/>
      <c r="I7" s="331"/>
      <c r="J7" s="331"/>
      <c r="K7" s="331"/>
      <c r="L7" s="417"/>
      <c r="M7" s="331"/>
      <c r="N7" s="331"/>
      <c r="O7" s="418"/>
      <c r="P7" s="418"/>
      <c r="Q7" s="418"/>
      <c r="R7" s="418"/>
      <c r="S7" s="418"/>
      <c r="T7" s="418"/>
      <c r="U7" s="418"/>
      <c r="V7" s="418"/>
      <c r="W7" s="418"/>
      <c r="X7" s="418"/>
      <c r="Y7" s="418"/>
      <c r="Z7" s="418"/>
      <c r="AA7" s="418"/>
      <c r="AB7" s="418"/>
      <c r="AC7" s="418"/>
      <c r="AD7" s="418"/>
      <c r="AE7" s="418"/>
      <c r="AF7" s="418"/>
      <c r="AG7" s="418"/>
      <c r="AH7" s="418"/>
      <c r="AI7" s="418"/>
      <c r="AJ7" s="418"/>
      <c r="AK7" s="418"/>
      <c r="AL7" s="418"/>
      <c r="AM7" s="419"/>
      <c r="AN7" s="419"/>
      <c r="AO7" s="419"/>
      <c r="AP7" s="419"/>
      <c r="AQ7" s="418"/>
      <c r="AR7" s="418"/>
      <c r="AS7" s="418"/>
      <c r="AT7" s="418"/>
      <c r="AU7" s="420"/>
      <c r="AV7" s="418"/>
      <c r="AW7" s="418"/>
      <c r="AX7" s="418"/>
      <c r="AY7" s="418"/>
      <c r="AZ7" s="331"/>
      <c r="BA7" s="418"/>
      <c r="BB7" s="418"/>
      <c r="BC7" s="418"/>
      <c r="BD7" s="418"/>
      <c r="BE7" s="418"/>
      <c r="BF7" s="418"/>
      <c r="BG7" s="418"/>
      <c r="BH7" s="418"/>
      <c r="BI7" s="418"/>
      <c r="BJ7" s="418"/>
      <c r="BK7" s="418"/>
      <c r="BL7" s="418"/>
      <c r="BM7" s="418"/>
      <c r="BN7" s="418"/>
      <c r="BO7" s="418"/>
      <c r="BP7" s="418"/>
      <c r="BQ7" s="418"/>
      <c r="BR7" s="418"/>
      <c r="BS7" s="418"/>
      <c r="BT7" s="418"/>
      <c r="BU7" s="418"/>
    </row>
    <row r="8" spans="1:90" s="404" customFormat="1" x14ac:dyDescent="0.25">
      <c r="B8" s="331"/>
      <c r="C8" s="331"/>
      <c r="D8" s="334"/>
      <c r="E8" s="331"/>
      <c r="F8" s="331"/>
      <c r="G8" s="331"/>
      <c r="H8" s="421" t="s">
        <v>3</v>
      </c>
      <c r="I8" s="330" t="str">
        <f>IF('1. IDENTIFICACION DEL RIESGO'!K8="","",'1. IDENTIFICACION DEL RIESGO'!K8)</f>
        <v>Relación con el ciudadano</v>
      </c>
      <c r="J8" s="422"/>
      <c r="K8" s="423"/>
      <c r="L8" s="417"/>
      <c r="M8" s="331"/>
      <c r="N8" s="422"/>
      <c r="O8" s="424"/>
      <c r="P8" s="424"/>
      <c r="Q8" s="424"/>
      <c r="R8" s="424"/>
      <c r="S8" s="424"/>
      <c r="T8" s="424"/>
      <c r="U8" s="424"/>
      <c r="V8" s="424"/>
      <c r="W8" s="424"/>
      <c r="X8" s="424"/>
      <c r="Y8" s="424"/>
      <c r="Z8" s="424"/>
      <c r="AA8" s="424"/>
      <c r="AB8" s="424"/>
      <c r="AC8" s="424"/>
      <c r="AD8" s="424"/>
      <c r="AE8" s="424"/>
      <c r="AF8" s="424"/>
      <c r="AG8" s="424"/>
      <c r="AH8" s="424"/>
      <c r="AI8" s="424"/>
      <c r="AJ8" s="424"/>
      <c r="AK8" s="424"/>
      <c r="AL8" s="424"/>
      <c r="AM8" s="419"/>
      <c r="AN8" s="419"/>
      <c r="AO8" s="419"/>
      <c r="AP8" s="419"/>
      <c r="AQ8" s="418"/>
      <c r="AR8" s="418"/>
      <c r="AS8" s="418"/>
      <c r="AT8" s="424"/>
      <c r="AU8" s="425"/>
      <c r="AV8" s="418"/>
      <c r="AW8" s="418"/>
      <c r="AX8" s="418"/>
      <c r="AY8" s="418"/>
      <c r="AZ8" s="331"/>
      <c r="BA8" s="418"/>
      <c r="BB8" s="418"/>
      <c r="BC8" s="418"/>
      <c r="BD8" s="418"/>
      <c r="BE8" s="418"/>
      <c r="BF8" s="418"/>
      <c r="BG8" s="418"/>
      <c r="BH8" s="418"/>
      <c r="BI8" s="418"/>
      <c r="BJ8" s="418"/>
      <c r="BK8" s="418"/>
      <c r="BL8" s="418"/>
      <c r="BM8" s="418"/>
      <c r="BN8" s="418"/>
      <c r="BO8" s="418"/>
      <c r="BP8" s="418"/>
      <c r="BQ8" s="418"/>
      <c r="BR8" s="418"/>
      <c r="BS8" s="418"/>
      <c r="BT8" s="418"/>
      <c r="BU8" s="418"/>
    </row>
    <row r="9" spans="1:90" s="404" customFormat="1" x14ac:dyDescent="0.25">
      <c r="B9" s="331"/>
      <c r="C9" s="331"/>
      <c r="D9" s="334"/>
      <c r="E9" s="331"/>
      <c r="F9" s="331"/>
      <c r="G9" s="331"/>
      <c r="H9" s="331"/>
      <c r="I9" s="422"/>
      <c r="J9" s="422"/>
      <c r="K9" s="422"/>
      <c r="L9" s="426"/>
      <c r="M9" s="331"/>
      <c r="N9" s="422"/>
      <c r="O9" s="424"/>
      <c r="P9" s="424"/>
      <c r="Q9" s="424"/>
      <c r="R9" s="424"/>
      <c r="S9" s="424"/>
      <c r="T9" s="424"/>
      <c r="U9" s="424"/>
      <c r="V9" s="424"/>
      <c r="W9" s="424"/>
      <c r="X9" s="424"/>
      <c r="Y9" s="424"/>
      <c r="Z9" s="424"/>
      <c r="AA9" s="424"/>
      <c r="AB9" s="424"/>
      <c r="AC9" s="424"/>
      <c r="AD9" s="424"/>
      <c r="AE9" s="424"/>
      <c r="AF9" s="424"/>
      <c r="AG9" s="424"/>
      <c r="AH9" s="424"/>
      <c r="AI9" s="424"/>
      <c r="AJ9" s="424"/>
      <c r="AK9" s="424"/>
      <c r="AL9" s="424"/>
      <c r="AM9" s="419"/>
      <c r="AN9" s="419"/>
      <c r="AO9" s="419"/>
      <c r="AP9" s="419"/>
      <c r="AQ9" s="418"/>
      <c r="AR9" s="418"/>
      <c r="AS9" s="418"/>
      <c r="AT9" s="424"/>
      <c r="AU9" s="425"/>
      <c r="AV9" s="418"/>
      <c r="AW9" s="418"/>
      <c r="AX9" s="418"/>
      <c r="AY9" s="418"/>
      <c r="AZ9" s="331"/>
      <c r="BA9" s="418"/>
      <c r="BB9" s="418"/>
      <c r="BC9" s="418"/>
      <c r="BD9" s="418"/>
      <c r="BE9" s="418"/>
      <c r="BF9" s="418"/>
      <c r="BG9" s="418"/>
      <c r="BH9" s="418"/>
      <c r="BI9" s="418"/>
      <c r="BJ9" s="418"/>
      <c r="BK9" s="418"/>
      <c r="BL9" s="418"/>
      <c r="BM9" s="418"/>
      <c r="BN9" s="418"/>
      <c r="BO9" s="418"/>
      <c r="BP9" s="418"/>
      <c r="BQ9" s="418"/>
      <c r="BR9" s="418"/>
      <c r="BS9" s="418"/>
      <c r="BT9" s="418"/>
      <c r="BU9" s="418"/>
    </row>
    <row r="10" spans="1:90" s="404" customFormat="1" x14ac:dyDescent="0.25">
      <c r="B10" s="331"/>
      <c r="C10" s="331"/>
      <c r="D10" s="334"/>
      <c r="E10" s="331"/>
      <c r="F10" s="331"/>
      <c r="G10" s="331"/>
      <c r="H10" s="331"/>
      <c r="I10" s="427"/>
      <c r="J10" s="422"/>
      <c r="K10" s="422"/>
      <c r="L10" s="426"/>
      <c r="M10" s="331"/>
      <c r="N10" s="418"/>
      <c r="O10" s="418"/>
      <c r="P10" s="418"/>
      <c r="Q10" s="418"/>
      <c r="R10" s="418"/>
      <c r="S10" s="418"/>
      <c r="T10" s="418"/>
      <c r="U10" s="418"/>
      <c r="V10" s="418"/>
      <c r="W10" s="418"/>
      <c r="X10" s="418"/>
      <c r="Y10" s="418"/>
      <c r="Z10" s="418"/>
      <c r="AA10" s="418"/>
      <c r="AB10" s="418"/>
      <c r="AC10" s="418"/>
      <c r="AD10" s="418"/>
      <c r="AE10" s="418"/>
      <c r="AF10" s="418"/>
      <c r="AG10" s="418"/>
      <c r="AH10" s="418"/>
      <c r="AI10" s="418"/>
      <c r="AJ10" s="418"/>
      <c r="AK10" s="418"/>
      <c r="AL10" s="418"/>
      <c r="AM10" s="419"/>
      <c r="AN10" s="419"/>
      <c r="AO10" s="419"/>
      <c r="AP10" s="419"/>
      <c r="AQ10" s="418"/>
      <c r="AR10" s="418"/>
      <c r="AS10" s="418"/>
      <c r="AT10" s="418"/>
      <c r="AU10" s="420"/>
      <c r="AV10" s="418"/>
      <c r="AW10" s="418"/>
      <c r="AX10" s="418"/>
      <c r="AY10" s="418"/>
      <c r="AZ10" s="331"/>
      <c r="BA10" s="418"/>
      <c r="BB10" s="418"/>
      <c r="BC10" s="418"/>
      <c r="BD10" s="418"/>
      <c r="BE10" s="418"/>
      <c r="BF10" s="418"/>
      <c r="BG10" s="418"/>
      <c r="BH10" s="418"/>
      <c r="BI10" s="418"/>
      <c r="BJ10" s="418"/>
      <c r="BK10" s="418"/>
      <c r="BL10" s="418"/>
      <c r="BM10" s="418"/>
      <c r="BN10" s="418"/>
      <c r="BO10" s="418"/>
      <c r="BP10" s="418"/>
      <c r="BQ10" s="418"/>
      <c r="BR10" s="418"/>
      <c r="BS10" s="418"/>
      <c r="BT10" s="418"/>
      <c r="BU10" s="418"/>
    </row>
    <row r="11" spans="1:90" s="404" customFormat="1" x14ac:dyDescent="0.25">
      <c r="B11" s="331"/>
      <c r="C11" s="331"/>
      <c r="D11" s="334"/>
      <c r="E11" s="331"/>
      <c r="F11" s="331"/>
      <c r="G11" s="331"/>
      <c r="H11" s="428" t="s">
        <v>1285</v>
      </c>
      <c r="I11" s="429" t="str">
        <f>'1. IDENTIFICACION DEL RIESGO'!K14</f>
        <v>07 de Diciembre de 2018</v>
      </c>
      <c r="J11" s="422"/>
      <c r="K11" s="422"/>
      <c r="L11" s="426"/>
      <c r="M11" s="331"/>
      <c r="N11" s="418"/>
      <c r="O11" s="418"/>
      <c r="P11" s="418"/>
      <c r="Q11" s="418"/>
      <c r="R11" s="418"/>
      <c r="S11" s="418"/>
      <c r="T11" s="418"/>
      <c r="U11" s="418"/>
      <c r="V11" s="418"/>
      <c r="W11" s="418"/>
      <c r="X11" s="418"/>
      <c r="Y11" s="418"/>
      <c r="Z11" s="418"/>
      <c r="AA11" s="418"/>
      <c r="AB11" s="418"/>
      <c r="AC11" s="418"/>
      <c r="AD11" s="418"/>
      <c r="AE11" s="418"/>
      <c r="AF11" s="418"/>
      <c r="AG11" s="418"/>
      <c r="AH11" s="418"/>
      <c r="AI11" s="418"/>
      <c r="AJ11" s="418"/>
      <c r="AK11" s="418"/>
      <c r="AL11" s="418"/>
      <c r="AM11" s="430"/>
      <c r="AN11" s="430"/>
      <c r="AO11" s="430"/>
      <c r="AP11" s="430"/>
      <c r="AQ11" s="331"/>
      <c r="AR11" s="331"/>
      <c r="AS11" s="331"/>
      <c r="AT11" s="418"/>
      <c r="AU11" s="420"/>
      <c r="AV11" s="418"/>
      <c r="AW11" s="331"/>
      <c r="AX11" s="431"/>
      <c r="AY11" s="431"/>
      <c r="AZ11" s="331"/>
      <c r="BA11" s="418"/>
      <c r="BB11" s="418"/>
      <c r="BC11" s="418"/>
      <c r="BD11" s="418"/>
      <c r="BE11" s="418"/>
      <c r="BF11" s="418"/>
      <c r="BG11" s="418"/>
      <c r="BH11" s="418"/>
      <c r="BI11" s="418"/>
      <c r="BJ11" s="418"/>
      <c r="BK11" s="418"/>
      <c r="BL11" s="418"/>
      <c r="BM11" s="418"/>
      <c r="BN11" s="418"/>
      <c r="BO11" s="418"/>
      <c r="BP11" s="418"/>
      <c r="BQ11" s="418"/>
      <c r="BR11" s="418"/>
      <c r="BS11" s="418"/>
      <c r="BT11" s="418"/>
      <c r="BU11" s="418"/>
    </row>
    <row r="12" spans="1:90" s="404" customFormat="1" x14ac:dyDescent="0.25">
      <c r="B12" s="331"/>
      <c r="C12" s="331"/>
      <c r="D12" s="334"/>
      <c r="E12" s="418"/>
      <c r="F12" s="331"/>
      <c r="G12" s="331"/>
      <c r="H12" s="418"/>
      <c r="I12" s="418"/>
      <c r="J12" s="422"/>
      <c r="K12" s="422"/>
      <c r="L12" s="426"/>
      <c r="M12" s="331"/>
      <c r="N12" s="418"/>
      <c r="O12" s="418"/>
      <c r="P12" s="418"/>
      <c r="Q12" s="418"/>
      <c r="R12" s="418"/>
      <c r="S12" s="418"/>
      <c r="T12" s="418"/>
      <c r="U12" s="418"/>
      <c r="V12" s="418"/>
      <c r="W12" s="418"/>
      <c r="X12" s="418"/>
      <c r="Y12" s="418"/>
      <c r="Z12" s="418"/>
      <c r="AA12" s="418"/>
      <c r="AB12" s="418"/>
      <c r="AC12" s="418"/>
      <c r="AD12" s="418"/>
      <c r="AE12" s="418"/>
      <c r="AF12" s="418"/>
      <c r="AG12" s="418"/>
      <c r="AH12" s="418"/>
      <c r="AI12" s="418"/>
      <c r="AJ12" s="418"/>
      <c r="AK12" s="418"/>
      <c r="AL12" s="331"/>
      <c r="AM12" s="331"/>
      <c r="AN12" s="331"/>
      <c r="AO12" s="331"/>
      <c r="AP12" s="331"/>
      <c r="AQ12" s="331"/>
      <c r="AR12" s="331"/>
      <c r="AS12" s="331"/>
      <c r="AT12" s="331"/>
      <c r="AU12" s="331"/>
      <c r="AV12" s="331"/>
      <c r="AW12" s="331"/>
      <c r="AX12" s="331"/>
      <c r="AY12" s="331"/>
      <c r="AZ12" s="331"/>
      <c r="BA12" s="331"/>
      <c r="BB12" s="331"/>
      <c r="BC12" s="331"/>
      <c r="BD12" s="331"/>
      <c r="BE12" s="331"/>
      <c r="BF12" s="331"/>
      <c r="BG12" s="331"/>
      <c r="BH12" s="331"/>
      <c r="BI12" s="331"/>
      <c r="BJ12" s="331"/>
      <c r="BK12" s="331"/>
      <c r="BL12" s="331"/>
      <c r="BM12" s="331"/>
      <c r="BN12" s="331"/>
      <c r="BO12" s="331"/>
      <c r="BP12" s="331"/>
      <c r="BQ12" s="331"/>
      <c r="BR12" s="331"/>
      <c r="BS12" s="331"/>
      <c r="BT12" s="331"/>
      <c r="BU12" s="331"/>
    </row>
    <row r="13" spans="1:90" s="404" customFormat="1" x14ac:dyDescent="0.25">
      <c r="B13" s="331"/>
      <c r="C13" s="331"/>
      <c r="D13" s="334"/>
      <c r="E13" s="331"/>
      <c r="F13" s="331"/>
      <c r="G13" s="331"/>
      <c r="H13" s="331"/>
      <c r="I13" s="331"/>
      <c r="J13" s="331"/>
      <c r="K13" s="331"/>
      <c r="L13" s="417"/>
      <c r="M13" s="331"/>
      <c r="N13" s="331"/>
      <c r="O13" s="331"/>
      <c r="P13" s="331"/>
      <c r="Q13" s="331"/>
      <c r="R13" s="331"/>
      <c r="S13" s="331"/>
      <c r="T13" s="331"/>
      <c r="U13" s="331"/>
      <c r="V13" s="331"/>
      <c r="W13" s="331"/>
      <c r="X13" s="331"/>
      <c r="Y13" s="331"/>
      <c r="Z13" s="331"/>
      <c r="AA13" s="331"/>
      <c r="AB13" s="331"/>
      <c r="AC13" s="331"/>
      <c r="AD13" s="331"/>
      <c r="AE13" s="331"/>
      <c r="AF13" s="331"/>
      <c r="AG13" s="331"/>
      <c r="AH13" s="331"/>
      <c r="AI13" s="331"/>
      <c r="AJ13" s="331"/>
      <c r="AK13" s="432"/>
      <c r="AL13" s="432"/>
      <c r="AM13" s="432"/>
      <c r="AN13" s="432"/>
      <c r="AO13" s="432"/>
      <c r="AP13" s="432"/>
      <c r="AQ13" s="432"/>
      <c r="AR13" s="432"/>
      <c r="AS13" s="432"/>
      <c r="AT13" s="432"/>
      <c r="AU13" s="432"/>
      <c r="AV13" s="432"/>
      <c r="AW13" s="432"/>
      <c r="AX13" s="432"/>
      <c r="AY13" s="432"/>
      <c r="AZ13" s="432"/>
      <c r="BA13" s="432"/>
      <c r="BB13" s="432"/>
      <c r="BC13" s="432"/>
      <c r="BD13" s="432"/>
      <c r="BE13" s="432"/>
      <c r="BF13" s="432"/>
      <c r="BG13" s="432"/>
      <c r="BH13" s="432"/>
      <c r="BI13" s="432"/>
      <c r="BJ13" s="432"/>
      <c r="BK13" s="432"/>
      <c r="BL13" s="432"/>
      <c r="BM13" s="432"/>
      <c r="BN13" s="432"/>
      <c r="BO13" s="432"/>
      <c r="BP13" s="432"/>
      <c r="BQ13" s="432"/>
      <c r="BR13" s="432"/>
      <c r="BS13" s="432"/>
      <c r="BT13" s="432"/>
      <c r="BU13" s="432"/>
    </row>
    <row r="14" spans="1:90" s="404" customFormat="1" ht="15" x14ac:dyDescent="0.25">
      <c r="B14" s="331"/>
      <c r="C14" s="331"/>
      <c r="D14" s="334"/>
      <c r="E14" s="433"/>
      <c r="F14" s="339"/>
      <c r="G14" s="339"/>
      <c r="H14" s="642" t="s">
        <v>1672</v>
      </c>
      <c r="I14" s="642"/>
      <c r="J14" s="642"/>
      <c r="K14" s="642"/>
      <c r="L14" s="642"/>
      <c r="M14" s="642"/>
      <c r="N14" s="642"/>
      <c r="O14" s="642"/>
      <c r="P14" s="642"/>
      <c r="Q14" s="642"/>
      <c r="R14" s="642"/>
      <c r="S14" s="642"/>
      <c r="T14" s="642"/>
      <c r="U14" s="642"/>
      <c r="V14" s="642"/>
      <c r="W14" s="642"/>
      <c r="X14" s="642"/>
      <c r="Y14" s="642"/>
      <c r="Z14" s="642"/>
      <c r="AA14" s="642"/>
      <c r="AB14" s="642"/>
      <c r="AC14" s="642"/>
      <c r="AD14" s="642"/>
      <c r="AE14" s="642"/>
      <c r="AF14" s="339"/>
      <c r="AG14" s="339"/>
      <c r="AH14" s="339"/>
      <c r="AI14" s="641" t="s">
        <v>1673</v>
      </c>
      <c r="AJ14" s="641"/>
      <c r="AK14" s="641"/>
      <c r="AL14" s="641"/>
      <c r="AM14" s="641"/>
      <c r="AN14" s="641"/>
      <c r="AO14" s="641"/>
      <c r="AP14" s="641"/>
      <c r="AQ14" s="641"/>
      <c r="AR14" s="641"/>
      <c r="AS14" s="641"/>
      <c r="AT14" s="641"/>
      <c r="AU14" s="641"/>
      <c r="AV14" s="641"/>
      <c r="AW14" s="641"/>
      <c r="AX14" s="434"/>
      <c r="AY14" s="434"/>
      <c r="AZ14" s="434"/>
      <c r="BA14" s="646" t="s">
        <v>1674</v>
      </c>
      <c r="BB14" s="646"/>
      <c r="BC14" s="646"/>
      <c r="BD14" s="646"/>
      <c r="BE14" s="646"/>
      <c r="BF14" s="646"/>
      <c r="BG14" s="646"/>
      <c r="BH14" s="646"/>
      <c r="BI14" s="646"/>
      <c r="BJ14" s="646"/>
      <c r="BK14" s="646"/>
      <c r="BM14" s="630" t="s">
        <v>1730</v>
      </c>
      <c r="BN14" s="630"/>
      <c r="BO14" s="630"/>
      <c r="BP14" s="630"/>
      <c r="BQ14" s="630"/>
      <c r="BR14" s="630"/>
      <c r="BS14" s="630"/>
      <c r="BT14" s="630"/>
      <c r="BV14" s="630" t="s">
        <v>1731</v>
      </c>
      <c r="BW14" s="630"/>
      <c r="BX14" s="630"/>
      <c r="BY14" s="630"/>
      <c r="BZ14" s="630"/>
      <c r="CA14" s="630"/>
      <c r="CB14" s="630"/>
      <c r="CC14" s="630"/>
      <c r="CE14" s="630" t="s">
        <v>1732</v>
      </c>
      <c r="CF14" s="630"/>
      <c r="CG14" s="630"/>
      <c r="CH14" s="630"/>
      <c r="CI14" s="630"/>
      <c r="CJ14" s="630"/>
      <c r="CK14" s="630"/>
      <c r="CL14" s="630"/>
    </row>
    <row r="15" spans="1:90" s="404" customFormat="1" ht="30" customHeight="1" x14ac:dyDescent="0.25">
      <c r="B15" s="331"/>
      <c r="C15" s="331"/>
      <c r="D15" s="334"/>
      <c r="E15" s="338"/>
      <c r="F15" s="647" t="s">
        <v>1271</v>
      </c>
      <c r="G15" s="86"/>
      <c r="H15" s="639" t="s">
        <v>3</v>
      </c>
      <c r="I15" s="640"/>
      <c r="J15" s="435"/>
      <c r="K15" s="87"/>
      <c r="L15" s="638" t="s">
        <v>1274</v>
      </c>
      <c r="M15" s="435"/>
      <c r="N15" s="638" t="s">
        <v>1304</v>
      </c>
      <c r="O15" s="436"/>
      <c r="P15" s="607" t="s">
        <v>1278</v>
      </c>
      <c r="Q15" s="607"/>
      <c r="R15" s="607"/>
      <c r="S15" s="607"/>
      <c r="T15" s="607"/>
      <c r="U15" s="607"/>
      <c r="V15" s="607"/>
      <c r="W15" s="607"/>
      <c r="X15" s="607"/>
      <c r="Y15" s="607"/>
      <c r="Z15" s="607"/>
      <c r="AA15" s="607"/>
      <c r="AB15" s="607"/>
      <c r="AC15" s="607"/>
      <c r="AD15" s="607"/>
      <c r="AE15" s="607"/>
      <c r="AF15" s="607" t="s">
        <v>1304</v>
      </c>
      <c r="AG15" s="631" t="s">
        <v>1528</v>
      </c>
      <c r="AH15" s="437"/>
      <c r="AI15" s="635" t="s">
        <v>1279</v>
      </c>
      <c r="AJ15" s="438"/>
      <c r="AK15" s="634" t="s">
        <v>1525</v>
      </c>
      <c r="AL15" s="438"/>
      <c r="AM15" s="635" t="s">
        <v>1310</v>
      </c>
      <c r="AN15" s="438"/>
      <c r="AO15" s="634" t="s">
        <v>1542</v>
      </c>
      <c r="AP15" s="438"/>
      <c r="AQ15" s="634" t="s">
        <v>1312</v>
      </c>
      <c r="AR15" s="438"/>
      <c r="AS15" s="635" t="s">
        <v>1313</v>
      </c>
      <c r="AT15" s="437"/>
      <c r="AU15" s="631" t="s">
        <v>1527</v>
      </c>
      <c r="AV15" s="631" t="s">
        <v>1526</v>
      </c>
      <c r="AW15" s="635" t="s">
        <v>1314</v>
      </c>
      <c r="AX15" s="607" t="s">
        <v>1304</v>
      </c>
      <c r="AY15" s="631" t="s">
        <v>1528</v>
      </c>
      <c r="AZ15" s="339"/>
      <c r="BA15" s="607"/>
      <c r="BB15" s="607"/>
      <c r="BC15" s="607"/>
      <c r="BD15" s="607"/>
      <c r="BE15" s="607"/>
      <c r="BF15" s="607"/>
      <c r="BG15" s="607"/>
      <c r="BH15" s="607"/>
      <c r="BI15" s="607"/>
      <c r="BJ15" s="607"/>
      <c r="BK15" s="607"/>
      <c r="BM15" s="631"/>
      <c r="BN15" s="631"/>
      <c r="BO15" s="631"/>
      <c r="BP15" s="631"/>
      <c r="BQ15" s="631"/>
      <c r="BR15" s="631"/>
      <c r="BS15" s="631"/>
      <c r="BT15" s="631"/>
      <c r="BV15" s="631"/>
      <c r="BW15" s="631"/>
      <c r="BX15" s="631"/>
      <c r="BY15" s="631"/>
      <c r="BZ15" s="631"/>
      <c r="CA15" s="631"/>
      <c r="CB15" s="631"/>
      <c r="CC15" s="631"/>
      <c r="CE15" s="631"/>
      <c r="CF15" s="631"/>
      <c r="CG15" s="631"/>
      <c r="CH15" s="631"/>
      <c r="CI15" s="631"/>
      <c r="CJ15" s="631"/>
      <c r="CK15" s="631"/>
      <c r="CL15" s="631"/>
    </row>
    <row r="16" spans="1:90" s="404" customFormat="1" ht="30" customHeight="1" x14ac:dyDescent="0.25">
      <c r="B16" s="331"/>
      <c r="C16" s="331"/>
      <c r="D16" s="334"/>
      <c r="E16" s="338"/>
      <c r="F16" s="647"/>
      <c r="G16" s="86"/>
      <c r="H16" s="639"/>
      <c r="I16" s="640"/>
      <c r="J16" s="435"/>
      <c r="K16" s="87"/>
      <c r="L16" s="638"/>
      <c r="M16" s="435"/>
      <c r="N16" s="638"/>
      <c r="O16" s="436"/>
      <c r="P16" s="439" t="s">
        <v>5</v>
      </c>
      <c r="Q16" s="437"/>
      <c r="R16" s="439" t="s">
        <v>1103</v>
      </c>
      <c r="S16" s="440" t="s">
        <v>1576</v>
      </c>
      <c r="T16" s="383" t="s">
        <v>1664</v>
      </c>
      <c r="U16" s="383" t="s">
        <v>1665</v>
      </c>
      <c r="V16" s="383" t="s">
        <v>1666</v>
      </c>
      <c r="W16" s="383" t="s">
        <v>1668</v>
      </c>
      <c r="X16" s="383" t="s">
        <v>1667</v>
      </c>
      <c r="Y16" s="383"/>
      <c r="Z16" s="383" t="s">
        <v>1663</v>
      </c>
      <c r="AA16" s="437"/>
      <c r="AB16" s="439" t="s">
        <v>6</v>
      </c>
      <c r="AC16" s="437"/>
      <c r="AD16" s="441" t="s">
        <v>1104</v>
      </c>
      <c r="AE16" s="439" t="s">
        <v>1277</v>
      </c>
      <c r="AF16" s="607"/>
      <c r="AG16" s="631"/>
      <c r="AH16" s="437"/>
      <c r="AI16" s="635"/>
      <c r="AJ16" s="438"/>
      <c r="AK16" s="634"/>
      <c r="AL16" s="438"/>
      <c r="AM16" s="635"/>
      <c r="AN16" s="438"/>
      <c r="AO16" s="634"/>
      <c r="AP16" s="438"/>
      <c r="AQ16" s="634"/>
      <c r="AR16" s="438"/>
      <c r="AS16" s="635"/>
      <c r="AT16" s="437"/>
      <c r="AU16" s="632"/>
      <c r="AV16" s="632"/>
      <c r="AW16" s="635"/>
      <c r="AX16" s="607"/>
      <c r="AY16" s="631"/>
      <c r="AZ16" s="342"/>
      <c r="BA16" s="440" t="s">
        <v>1315</v>
      </c>
      <c r="BB16" s="131"/>
      <c r="BC16" s="440" t="s">
        <v>1281</v>
      </c>
      <c r="BD16" s="131"/>
      <c r="BE16" s="440" t="s">
        <v>1283</v>
      </c>
      <c r="BF16" s="131"/>
      <c r="BG16" s="440" t="s">
        <v>1282</v>
      </c>
      <c r="BH16" s="86"/>
      <c r="BI16" s="439" t="s">
        <v>12</v>
      </c>
      <c r="BK16" s="439" t="s">
        <v>1707</v>
      </c>
      <c r="BM16" s="632"/>
      <c r="BN16" s="632"/>
      <c r="BO16" s="632"/>
      <c r="BP16" s="632"/>
      <c r="BQ16" s="632"/>
      <c r="BR16" s="632"/>
      <c r="BS16" s="632"/>
      <c r="BT16" s="632"/>
      <c r="BV16" s="632"/>
      <c r="BW16" s="632"/>
      <c r="BX16" s="632"/>
      <c r="BY16" s="632"/>
      <c r="BZ16" s="632"/>
      <c r="CA16" s="632"/>
      <c r="CB16" s="632"/>
      <c r="CC16" s="632"/>
      <c r="CE16" s="632"/>
      <c r="CF16" s="632"/>
      <c r="CG16" s="632"/>
      <c r="CH16" s="632"/>
      <c r="CI16" s="632"/>
      <c r="CJ16" s="632"/>
      <c r="CK16" s="632"/>
      <c r="CL16" s="632"/>
    </row>
    <row r="17" spans="1:90" s="88" customFormat="1" ht="213" customHeight="1" x14ac:dyDescent="0.25">
      <c r="A17" s="404"/>
      <c r="B17" s="331"/>
      <c r="C17" s="331"/>
      <c r="D17" s="334"/>
      <c r="E17" s="338"/>
      <c r="F17" s="442" t="str">
        <f>+IF('1. IDENTIFICACION DEL RIESGO'!F29="","",'1. IDENTIFICACION DEL RIESGO'!F29)</f>
        <v>Eje de Calidad (Corrupción)</v>
      </c>
      <c r="G17" s="130"/>
      <c r="H17" s="636" t="str">
        <f>+IF('1. IDENTIFICACION DEL RIESGO'!H29="","",'1. IDENTIFICACION DEL RIESGO'!H29)</f>
        <v>Relación con el ciudadano</v>
      </c>
      <c r="I17" s="637"/>
      <c r="J17" s="122"/>
      <c r="K17" s="87"/>
      <c r="L17" s="443" t="str">
        <f>+IF('1. IDENTIFICACION DEL RIESGO'!O29="","",'1. IDENTIFICACION DEL RIESGO'!O29)</f>
        <v>Uso indebido de la información reservada y clasificada.</v>
      </c>
      <c r="M17" s="123"/>
      <c r="N17" s="444" t="str">
        <f>+IF('1. IDENTIFICACION DEL RIESGO'!AB29="","",'1. IDENTIFICACION DEL RIESGO'!AB29)</f>
        <v>RC1+</v>
      </c>
      <c r="O17" s="277"/>
      <c r="P17" s="399" t="s">
        <v>1644</v>
      </c>
      <c r="Q17" s="83"/>
      <c r="R17" s="130">
        <f>IF(F17=DATOS!BL$4,VLOOKUP(P17,Tabla42C,2,0),VLOOKUP(P17,Tabla42[],2,0))</f>
        <v>3</v>
      </c>
      <c r="S17" s="183" t="s">
        <v>1801</v>
      </c>
      <c r="T17" s="184"/>
      <c r="U17" s="184"/>
      <c r="V17" s="184"/>
      <c r="W17" s="184"/>
      <c r="X17" s="184"/>
      <c r="Y17" s="184">
        <v>8</v>
      </c>
      <c r="Z17" s="349">
        <f>+IF(F17=DATOS!BL$4,'2. ANALISIS DEL RIESGO'!Y17,AVERAGE(AVERAGE('2. ANALISIS DEL RIESGO'!T17:X17),'2. ANALISIS DEL RIESGO'!Y17))</f>
        <v>8</v>
      </c>
      <c r="AA17" s="83"/>
      <c r="AB17" s="442" t="str">
        <f>IF(F17="","",IF(F17=DATOS!$BL$4,IF(Z17&gt;=12,DATOS!$AW$6,IF(Z17&gt;=6,DATOS!$AW$5,IF(Z17&gt;=1,DATOS!$AW$4,""))),IF(Z17&gt;4,DATOS!$AW$6,IF(Z17&gt;3,DATOS!$AW$5,IF(Z17&gt;2,DATOS!$AW$4,IF(Z17&gt;1,DATOS!$AW$3,IF(Z17&gt;0,DATOS!$AW$2,"")))))))</f>
        <v>MAYOR</v>
      </c>
      <c r="AC17" s="82"/>
      <c r="AD17" s="285">
        <f>IF(F17=DATOS!$BL$4,VLOOKUP(AB17,Tabla44C,2,0),VLOOKUP(AB17,Tabla44[],2,0))</f>
        <v>2</v>
      </c>
      <c r="AE17" s="446" t="str">
        <f>IF(OR(P17="",S17=""),"",IF(F17=DATOS!$BL$4,INDEX(MATRIZ_RIESGOS_CORRUPCION,'2. ANALISIS DEL RIESGO'!R17,'2. ANALISIS DEL RIESGO'!AD17),INDEX(MATRIZ_RIESGOS,'2. ANALISIS DEL RIESGO'!R17,'2. ANALISIS DEL RIESGO'!AD17)))</f>
        <v>ALTA 30</v>
      </c>
      <c r="AF17" s="400" t="str">
        <f>N17</f>
        <v>RC1+</v>
      </c>
      <c r="AG17" s="400">
        <f>IFERROR(IF(F17=DATOS!$BL$4,INDEX(DATOS!$BD$26:$BF$30,'2. ANALISIS DEL RIESGO'!R17,'2. ANALISIS DEL RIESGO'!AD17),INDEX(DATOS!$BD$12:$BH$16,'2. ANALISIS DEL RIESGO'!R17,'2. ANALISIS DEL RIESGO'!AD17)),"")</f>
        <v>33</v>
      </c>
      <c r="AH17" s="82"/>
      <c r="AI17" s="447" t="str">
        <f>concatenateif(Tabla46[ID RIESGO],N17,Tabla46[DESCRIPCION DEL CONTROL],CHAR(10))</f>
        <v>Seguimiento a las denuncias de presuntos actos de corrupción asociados a el uso indebido de la información reservada y clasificada.
Revisión de peticiones negadas</v>
      </c>
      <c r="AJ17" s="83"/>
      <c r="AK17" s="448">
        <f>IFERROR(IF(AVERAGEIFS(Tabla46[SOLIDEZ INDIVIDUAL DE CADA CONTROL],Tabla46[ID RIESGO],N17)=0,"",AVERAGEIFS(Tabla46[SOLIDEZ INDIVIDUAL DE CADA CONTROL],Tabla46[ID RIESGO],N17)),"")</f>
        <v>50</v>
      </c>
      <c r="AL17" s="83"/>
      <c r="AM17" s="449" t="str">
        <f>IF(OR(AK17="",ISTEXT(AK17)),"",IF(AK17=100,DATOS!$AR$79,IF(AK17&gt;=50,DATOS!$AR$80,DATOS!$AR$81)))</f>
        <v>MODERADO</v>
      </c>
      <c r="AN17" s="350"/>
      <c r="AO17" s="450" t="str">
        <f>IF(AM17="","",VLOOKUP(AM17,DATOS!$AR$79:$AS$81,2,0))</f>
        <v>El conjunto de controles mitiga parcialmente el riesgo asociado. Para su tratamiento se requiere tomar acciones adicionales, las cuales serán incluidas en el Plan de tratamiento de riesgos.</v>
      </c>
      <c r="AP17" s="278"/>
      <c r="AQ17" s="129" t="s">
        <v>1766</v>
      </c>
      <c r="AR17" s="93"/>
      <c r="AS17" s="401" t="s">
        <v>1767</v>
      </c>
      <c r="AT17" s="82"/>
      <c r="AU17" s="351">
        <f t="shared" ref="AU17:AU28" si="0">IFERROR(MIN(IF(AQ17="","",IF(AND(AQ17="Directamente",AM17="FUERTE"),MIN(R17+2,5),IF(AND(AQ17="Directamente",AM17="MODERADO"),MIN(R17+1,5),R17))),5),"")</f>
        <v>4</v>
      </c>
      <c r="AV17" s="352">
        <f t="shared" ref="AV17:AV28" si="1">IFERROR(MIN(IF(AS17="","",IF(AND(AS17="Directamente",AM17="FUERTE"),MAX(AD17-2,1),IF(AND(AS17="Indirectamente",AM17="FUERTE"),MAX(AD17-1,1),IF(AND(AS17="Directamente",AM17="MODERADO"),MAX(AD17-1,1),AD17)))),5),"")</f>
        <v>2</v>
      </c>
      <c r="AW17" s="445" t="str">
        <f>IF(OR(AU17="",AV17=""),"",IF(F17=DATOS!$BL$4,INDEX(MATRIZ_RIESGOS_CORRUPCION,'2. ANALISIS DEL RIESGO'!AU17,'2. ANALISIS DEL RIESGO'!AV17),INDEX(MATRIZ_RIESGOS,'2. ANALISIS DEL RIESGO'!AU17,'2. ANALISIS DEL RIESGO'!AV17)))</f>
        <v>MODERADA 20</v>
      </c>
      <c r="AX17" s="37" t="str">
        <f>N17</f>
        <v>RC1+</v>
      </c>
      <c r="AY17" s="91">
        <f>IFERROR(IF(F17=DATOS!$BL$4,INDEX(DATOS!$BD$26:$BF$30,'2. ANALISIS DEL RIESGO'!AU17,'2. ANALISIS DEL RIESGO'!AV17),INDEX(DATOS!$BD$12:$BH$16,'2. ANALISIS DEL RIESGO'!AU17,'2. ANALISIS DEL RIESGO'!AV17)),"")</f>
        <v>34</v>
      </c>
      <c r="AZ17" s="6"/>
      <c r="BA17" s="502" t="s">
        <v>1825</v>
      </c>
      <c r="BB17" s="697"/>
      <c r="BC17" s="502" t="s">
        <v>1826</v>
      </c>
      <c r="BD17" s="697"/>
      <c r="BE17" s="503" t="s">
        <v>1827</v>
      </c>
      <c r="BF17" s="697"/>
      <c r="BG17" s="504" t="s">
        <v>1828</v>
      </c>
      <c r="BH17" s="697"/>
      <c r="BI17" s="502" t="s">
        <v>1829</v>
      </c>
      <c r="BJ17" s="698"/>
      <c r="BK17" s="504" t="s">
        <v>1830</v>
      </c>
      <c r="BM17" s="643"/>
      <c r="BN17" s="644"/>
      <c r="BO17" s="644"/>
      <c r="BP17" s="644"/>
      <c r="BQ17" s="644"/>
      <c r="BR17" s="644"/>
      <c r="BS17" s="644"/>
      <c r="BT17" s="645"/>
      <c r="BV17" s="643"/>
      <c r="BW17" s="644"/>
      <c r="BX17" s="644"/>
      <c r="BY17" s="644"/>
      <c r="BZ17" s="644"/>
      <c r="CA17" s="644"/>
      <c r="CB17" s="644"/>
      <c r="CC17" s="645"/>
      <c r="CE17" s="643"/>
      <c r="CF17" s="644"/>
      <c r="CG17" s="644"/>
      <c r="CH17" s="644"/>
      <c r="CI17" s="644"/>
      <c r="CJ17" s="644"/>
      <c r="CK17" s="644"/>
      <c r="CL17" s="645"/>
    </row>
    <row r="18" spans="1:90" s="88" customFormat="1" ht="60" hidden="1" x14ac:dyDescent="0.25">
      <c r="A18" s="404"/>
      <c r="B18" s="331"/>
      <c r="C18" s="331"/>
      <c r="D18" s="334"/>
      <c r="E18" s="338"/>
      <c r="F18" s="522" t="str">
        <f>+IF('1. IDENTIFICACION DEL RIESGO'!F30="","",'1. IDENTIFICACION DEL RIESGO'!F30)</f>
        <v>Eje de Calidad</v>
      </c>
      <c r="G18" s="523"/>
      <c r="H18" s="648" t="str">
        <f>+IF('1. IDENTIFICACION DEL RIESGO'!H30="","",'1. IDENTIFICACION DEL RIESGO'!H30)</f>
        <v>Relación con el ciudadano</v>
      </c>
      <c r="I18" s="649"/>
      <c r="J18" s="524"/>
      <c r="K18" s="525"/>
      <c r="L18" s="526" t="str">
        <f>+IF('1. IDENTIFICACION DEL RIESGO'!O30="","",'1. IDENTIFICACION DEL RIESGO'!O30)</f>
        <v>Falta de apropiación del modelo de atención presencial</v>
      </c>
      <c r="M18" s="527"/>
      <c r="N18" s="528" t="str">
        <f>+IF('1. IDENTIFICACION DEL RIESGO'!AB30="","",'1. IDENTIFICACION DEL RIESGO'!AB30)</f>
        <v>RC2</v>
      </c>
      <c r="O18" s="529"/>
      <c r="P18" s="530"/>
      <c r="Q18" s="531"/>
      <c r="R18" s="523" t="e">
        <f>IF(F18=DATOS!BL$4,VLOOKUP(P18,Tabla42C,2,0),VLOOKUP(P18,Tabla42[],2,0))</f>
        <v>#N/A</v>
      </c>
      <c r="S18" s="532"/>
      <c r="T18" s="533">
        <v>5</v>
      </c>
      <c r="U18" s="533"/>
      <c r="V18" s="533"/>
      <c r="W18" s="533"/>
      <c r="X18" s="533"/>
      <c r="Y18" s="533">
        <v>1</v>
      </c>
      <c r="Z18" s="534">
        <f>+IF(F18=DATOS!BL$4,'2. ANALISIS DEL RIESGO'!Y18,AVERAGE(AVERAGE('2. ANALISIS DEL RIESGO'!T18:X18),'2. ANALISIS DEL RIESGO'!Y18))</f>
        <v>3</v>
      </c>
      <c r="AA18" s="531"/>
      <c r="AB18" s="522" t="str">
        <f>IF(F18="","",IF(F18=DATOS!$BL$4,IF(Z18&gt;=12,DATOS!$AW$6,IF(Z18&gt;=6,DATOS!$AW$5,IF(Z18&gt;=1,DATOS!$AW$4,""))),IF(Z18&gt;4,DATOS!$AW$6,IF(Z18&gt;3,DATOS!$AW$5,IF(Z18&gt;2,DATOS!$AW$4,IF(Z18&gt;1,DATOS!$AW$3,IF(Z18&gt;0,DATOS!$AW$2,"")))))))</f>
        <v xml:space="preserve">MODERADO </v>
      </c>
      <c r="AC18" s="535"/>
      <c r="AD18" s="536">
        <f>IF(F18=DATOS!$BL$4,VLOOKUP(AB18,Tabla44C,2,0),VLOOKUP(AB18,Tabla44[],2,0))</f>
        <v>3</v>
      </c>
      <c r="AE18" s="537" t="str">
        <f>IF(OR(P18="",S18=""),"",IF(F18=DATOS!$BL$4,INDEX(MATRIZ_RIESGOS_CORRUPCION,'2. ANALISIS DEL RIESGO'!R18,'2. ANALISIS DEL RIESGO'!AD18),INDEX(MATRIZ_RIESGOS,'2. ANALISIS DEL RIESGO'!R18,'2. ANALISIS DEL RIESGO'!AD18)))</f>
        <v/>
      </c>
      <c r="AF18" s="538" t="str">
        <f t="shared" ref="AF18:AF28" si="2">N18</f>
        <v>RC2</v>
      </c>
      <c r="AG18" s="538" t="str">
        <f>IFERROR(IF(F18=DATOS!$BL$4,INDEX(DATOS!$BD$26:$BF$30,'2. ANALISIS DEL RIESGO'!R18,'2. ANALISIS DEL RIESGO'!AD18),INDEX(DATOS!$BD$12:$BH$16,'2. ANALISIS DEL RIESGO'!R18,'2. ANALISIS DEL RIESGO'!AD18)),"")</f>
        <v/>
      </c>
      <c r="AH18" s="535"/>
      <c r="AI18" s="539" t="str">
        <f>concatenateif(Tabla46[ID RIESGO],N18,Tabla46[DESCRIPCION DEL CONTROL],CHAR(10))</f>
        <v>Levantamiento de variables para el diseño del modelo de atención</v>
      </c>
      <c r="AJ18" s="531"/>
      <c r="AK18" s="540" t="str">
        <f>IFERROR(IF(AVERAGEIFS(Tabla46[SOLIDEZ INDIVIDUAL DE CADA CONTROL],Tabla46[ID RIESGO],N18)=0,"",AVERAGEIFS(Tabla46[SOLIDEZ INDIVIDUAL DE CADA CONTROL],Tabla46[ID RIESGO],N18)),"")</f>
        <v/>
      </c>
      <c r="AL18" s="531"/>
      <c r="AM18" s="541" t="str">
        <f>IF(OR(AK18="",ISTEXT(AK18)),"",IF(AK18=100,DATOS!$AR$79,IF(AK18&gt;=50,DATOS!$AR$80,DATOS!$AR$81)))</f>
        <v/>
      </c>
      <c r="AN18" s="542"/>
      <c r="AO18" s="543" t="str">
        <f>IF(AM18="","",VLOOKUP(AM18,DATOS!$AR$79:$AS$81,2,0))</f>
        <v/>
      </c>
      <c r="AP18" s="544"/>
      <c r="AQ18" s="545"/>
      <c r="AR18" s="546"/>
      <c r="AS18" s="545"/>
      <c r="AT18" s="535"/>
      <c r="AU18" s="547" t="str">
        <f t="shared" si="0"/>
        <v/>
      </c>
      <c r="AV18" s="548" t="str">
        <f t="shared" si="1"/>
        <v/>
      </c>
      <c r="AW18" s="549" t="str">
        <f>IF(OR(AU18="",AV18=""),"",IF(F18=DATOS!$BL$4,INDEX(MATRIZ_RIESGOS_CORRUPCION,'2. ANALISIS DEL RIESGO'!AU18,'2. ANALISIS DEL RIESGO'!AV18),INDEX(MATRIZ_RIESGOS,'2. ANALISIS DEL RIESGO'!AU18,'2. ANALISIS DEL RIESGO'!AV18)))</f>
        <v/>
      </c>
      <c r="AX18" s="550" t="str">
        <f t="shared" ref="AX18:AX28" si="3">N18</f>
        <v>RC2</v>
      </c>
      <c r="AY18" s="551" t="str">
        <f>IFERROR(IF(F18=DATOS!$BL$4,INDEX(DATOS!$BD$26:$BF$30,'2. ANALISIS DEL RIESGO'!AU18,'2. ANALISIS DEL RIESGO'!AV18),INDEX(DATOS!$BD$12:$BH$16,'2. ANALISIS DEL RIESGO'!AU18,'2. ANALISIS DEL RIESGO'!AV18)),"")</f>
        <v/>
      </c>
      <c r="AZ18" s="552"/>
      <c r="BA18" s="699"/>
      <c r="BB18" s="697"/>
      <c r="BC18" s="502"/>
      <c r="BD18" s="697"/>
      <c r="BE18" s="503"/>
      <c r="BF18" s="697"/>
      <c r="BG18" s="504"/>
      <c r="BH18" s="697"/>
      <c r="BI18" s="502"/>
      <c r="BJ18" s="698"/>
      <c r="BK18" s="502"/>
      <c r="BM18" s="643"/>
      <c r="BN18" s="644"/>
      <c r="BO18" s="644"/>
      <c r="BP18" s="644"/>
      <c r="BQ18" s="644"/>
      <c r="BR18" s="644"/>
      <c r="BS18" s="644"/>
      <c r="BT18" s="645"/>
      <c r="BV18" s="643"/>
      <c r="BW18" s="644"/>
      <c r="BX18" s="644"/>
      <c r="BY18" s="644"/>
      <c r="BZ18" s="644"/>
      <c r="CA18" s="644"/>
      <c r="CB18" s="644"/>
      <c r="CC18" s="645"/>
      <c r="CE18" s="643"/>
      <c r="CF18" s="644"/>
      <c r="CG18" s="644"/>
      <c r="CH18" s="644"/>
      <c r="CI18" s="644"/>
      <c r="CJ18" s="644"/>
      <c r="CK18" s="644"/>
      <c r="CL18" s="645"/>
    </row>
    <row r="19" spans="1:90" s="88" customFormat="1" ht="36" hidden="1" x14ac:dyDescent="0.25">
      <c r="A19" s="404"/>
      <c r="B19" s="331"/>
      <c r="C19" s="331"/>
      <c r="D19" s="334"/>
      <c r="E19" s="338"/>
      <c r="F19" s="522" t="str">
        <f>+IF('1. IDENTIFICACION DEL RIESGO'!F31="","",'1. IDENTIFICACION DEL RIESGO'!F31)</f>
        <v/>
      </c>
      <c r="G19" s="523"/>
      <c r="H19" s="648" t="str">
        <f>+IF('1. IDENTIFICACION DEL RIESGO'!H31="","",'1. IDENTIFICACION DEL RIESGO'!H31)</f>
        <v>Relación con el ciudadano</v>
      </c>
      <c r="I19" s="649"/>
      <c r="J19" s="524"/>
      <c r="K19" s="525"/>
      <c r="L19" s="526" t="str">
        <f>+IF('1. IDENTIFICACION DEL RIESGO'!O31="","",'1. IDENTIFICACION DEL RIESGO'!O31)</f>
        <v>Denuncias no constatadas oportunamente.</v>
      </c>
      <c r="M19" s="527"/>
      <c r="N19" s="528" t="str">
        <f>+IF('1. IDENTIFICACION DEL RIESGO'!AB31="","",'1. IDENTIFICACION DEL RIESGO'!AB31)</f>
        <v>RC3</v>
      </c>
      <c r="O19" s="529"/>
      <c r="P19" s="530"/>
      <c r="Q19" s="531"/>
      <c r="R19" s="523" t="e">
        <f>IF(F19=DATOS!BL$4,VLOOKUP(P19,Tabla42C,2,0),VLOOKUP(P19,Tabla42[],2,0))</f>
        <v>#N/A</v>
      </c>
      <c r="S19" s="532"/>
      <c r="T19" s="533">
        <v>5</v>
      </c>
      <c r="U19" s="533"/>
      <c r="V19" s="533"/>
      <c r="W19" s="533"/>
      <c r="X19" s="533"/>
      <c r="Y19" s="533">
        <v>1</v>
      </c>
      <c r="Z19" s="534">
        <f>+IF(F19=DATOS!BL$4,'2. ANALISIS DEL RIESGO'!Y19,AVERAGE(AVERAGE('2. ANALISIS DEL RIESGO'!T19:X19),'2. ANALISIS DEL RIESGO'!Y19))</f>
        <v>3</v>
      </c>
      <c r="AA19" s="531"/>
      <c r="AB19" s="522" t="str">
        <f>IF(F19="","",IF(F19=DATOS!$BL$4,IF(Z19&gt;=12,DATOS!$AW$6,IF(Z19&gt;=6,DATOS!$AW$5,IF(Z19&gt;=1,DATOS!$AW$4,""))),IF(Z19&gt;4,DATOS!$AW$6,IF(Z19&gt;3,DATOS!$AW$5,IF(Z19&gt;2,DATOS!$AW$4,IF(Z19&gt;1,DATOS!$AW$3,IF(Z19&gt;0,DATOS!$AW$2,"")))))))</f>
        <v/>
      </c>
      <c r="AC19" s="535"/>
      <c r="AD19" s="536" t="e">
        <f>IF(F19=DATOS!$BL$4,VLOOKUP(AB19,Tabla44C,2,0),VLOOKUP(AB19,Tabla44[],2,0))</f>
        <v>#N/A</v>
      </c>
      <c r="AE19" s="537" t="str">
        <f>IF(OR(P19="",S19=""),"",IF(F19=DATOS!$BL$4,INDEX(MATRIZ_RIESGOS_CORRUPCION,'2. ANALISIS DEL RIESGO'!R19,'2. ANALISIS DEL RIESGO'!AD19),INDEX(MATRIZ_RIESGOS,'2. ANALISIS DEL RIESGO'!R19,'2. ANALISIS DEL RIESGO'!AD19)))</f>
        <v/>
      </c>
      <c r="AF19" s="538" t="str">
        <f t="shared" si="2"/>
        <v>RC3</v>
      </c>
      <c r="AG19" s="538" t="str">
        <f>IFERROR(IF(F19=DATOS!$BL$4,INDEX(DATOS!$BD$26:$BF$30,'2. ANALISIS DEL RIESGO'!R19,'2. ANALISIS DEL RIESGO'!AD19),INDEX(DATOS!$BD$12:$BH$16,'2. ANALISIS DEL RIESGO'!R19,'2. ANALISIS DEL RIESGO'!AD19)),"")</f>
        <v/>
      </c>
      <c r="AH19" s="535"/>
      <c r="AI19" s="539" t="str">
        <f>concatenateif(Tabla46[ID RIESGO],N19,Tabla46[DESCRIPCION DEL CONTROL],CHAR(10))</f>
        <v/>
      </c>
      <c r="AJ19" s="531"/>
      <c r="AK19" s="540" t="str">
        <f>IFERROR(IF(AVERAGEIFS(Tabla46[SOLIDEZ INDIVIDUAL DE CADA CONTROL],Tabla46[ID RIESGO],N19)=0,"",AVERAGEIFS(Tabla46[SOLIDEZ INDIVIDUAL DE CADA CONTROL],Tabla46[ID RIESGO],N19)),"")</f>
        <v/>
      </c>
      <c r="AL19" s="531"/>
      <c r="AM19" s="541" t="str">
        <f>IF(OR(AK19="",ISTEXT(AK19)),"",IF(AK19=100,DATOS!$AR$79,IF(AK19&gt;=50,DATOS!$AR$80,DATOS!$AR$81)))</f>
        <v/>
      </c>
      <c r="AN19" s="542"/>
      <c r="AO19" s="543" t="str">
        <f>IF(AM19="","",VLOOKUP(AM19,DATOS!$AR$79:$AS$81,2,0))</f>
        <v/>
      </c>
      <c r="AP19" s="544"/>
      <c r="AQ19" s="545"/>
      <c r="AR19" s="546"/>
      <c r="AS19" s="545"/>
      <c r="AT19" s="535"/>
      <c r="AU19" s="547" t="str">
        <f t="shared" si="0"/>
        <v/>
      </c>
      <c r="AV19" s="548" t="str">
        <f t="shared" si="1"/>
        <v/>
      </c>
      <c r="AW19" s="549" t="str">
        <f>IF(OR(AU19="",AV19=""),"",IF(F19=DATOS!$BL$4,INDEX(MATRIZ_RIESGOS_CORRUPCION,'2. ANALISIS DEL RIESGO'!AU19,'2. ANALISIS DEL RIESGO'!AV19),INDEX(MATRIZ_RIESGOS,'2. ANALISIS DEL RIESGO'!AU19,'2. ANALISIS DEL RIESGO'!AV19)))</f>
        <v/>
      </c>
      <c r="AX19" s="550" t="str">
        <f t="shared" si="3"/>
        <v>RC3</v>
      </c>
      <c r="AY19" s="551" t="str">
        <f>IFERROR(IF(F19=DATOS!$BL$4,INDEX(DATOS!$BD$26:$BF$30,'2. ANALISIS DEL RIESGO'!AU19,'2. ANALISIS DEL RIESGO'!AV19),INDEX(DATOS!$BD$12:$BH$16,'2. ANALISIS DEL RIESGO'!AU19,'2. ANALISIS DEL RIESGO'!AV19)),"")</f>
        <v/>
      </c>
      <c r="AZ19" s="552"/>
      <c r="BA19" s="699"/>
      <c r="BB19" s="697"/>
      <c r="BC19" s="502"/>
      <c r="BD19" s="697"/>
      <c r="BE19" s="503"/>
      <c r="BF19" s="697"/>
      <c r="BG19" s="504"/>
      <c r="BH19" s="697"/>
      <c r="BI19" s="502"/>
      <c r="BJ19" s="698"/>
      <c r="BK19" s="502"/>
      <c r="BM19" s="643"/>
      <c r="BN19" s="644"/>
      <c r="BO19" s="644"/>
      <c r="BP19" s="644"/>
      <c r="BQ19" s="644"/>
      <c r="BR19" s="644"/>
      <c r="BS19" s="644"/>
      <c r="BT19" s="645"/>
      <c r="BV19" s="643"/>
      <c r="BW19" s="644"/>
      <c r="BX19" s="644"/>
      <c r="BY19" s="644"/>
      <c r="BZ19" s="644"/>
      <c r="CA19" s="644"/>
      <c r="CB19" s="644"/>
      <c r="CC19" s="645"/>
      <c r="CE19" s="643"/>
      <c r="CF19" s="644"/>
      <c r="CG19" s="644"/>
      <c r="CH19" s="644"/>
      <c r="CI19" s="644"/>
      <c r="CJ19" s="644"/>
      <c r="CK19" s="644"/>
      <c r="CL19" s="645"/>
    </row>
    <row r="20" spans="1:90" s="88" customFormat="1" ht="395.25" x14ac:dyDescent="0.25">
      <c r="A20" s="404"/>
      <c r="B20" s="331"/>
      <c r="C20" s="331"/>
      <c r="D20" s="334"/>
      <c r="E20" s="338"/>
      <c r="F20" s="442" t="str">
        <f>+IF('1. IDENTIFICACION DEL RIESGO'!F32="","",'1. IDENTIFICACION DEL RIESGO'!F32)</f>
        <v>Eje de Calidad</v>
      </c>
      <c r="G20" s="130"/>
      <c r="H20" s="636" t="str">
        <f>+IF('1. IDENTIFICACION DEL RIESGO'!H32="","",'1. IDENTIFICACION DEL RIESGO'!H32)</f>
        <v>Relación con el ciudadano</v>
      </c>
      <c r="I20" s="637"/>
      <c r="J20" s="122"/>
      <c r="K20" s="87"/>
      <c r="L20" s="443" t="str">
        <f>+IF('1. IDENTIFICACION DEL RIESGO'!O32="","",'1. IDENTIFICACION DEL RIESGO'!O32)</f>
        <v>Falta de oportunidad en la gestión de PQR´S</v>
      </c>
      <c r="M20" s="123"/>
      <c r="N20" s="444" t="str">
        <f>+IF('1. IDENTIFICACION DEL RIESGO'!AB32="","",'1. IDENTIFICACION DEL RIESGO'!AB32)</f>
        <v>RC4</v>
      </c>
      <c r="O20" s="277"/>
      <c r="P20" s="399" t="s">
        <v>1644</v>
      </c>
      <c r="Q20" s="83"/>
      <c r="R20" s="130">
        <f>IF(F20=DATOS!BL$4,VLOOKUP(P20,Tabla42C,2,0),VLOOKUP(P20,Tabla42[],2,0))</f>
        <v>3</v>
      </c>
      <c r="S20" s="183" t="s">
        <v>1802</v>
      </c>
      <c r="T20" s="184">
        <v>4</v>
      </c>
      <c r="U20" s="184">
        <v>4</v>
      </c>
      <c r="V20" s="184"/>
      <c r="W20" s="184">
        <v>2</v>
      </c>
      <c r="X20" s="184"/>
      <c r="Y20" s="184">
        <v>3</v>
      </c>
      <c r="Z20" s="349">
        <f>+IF(F20=DATOS!BL$4,'2. ANALISIS DEL RIESGO'!Y20,AVERAGE(AVERAGE('2. ANALISIS DEL RIESGO'!T20:X20),'2. ANALISIS DEL RIESGO'!Y20))</f>
        <v>3.166666666666667</v>
      </c>
      <c r="AA20" s="83"/>
      <c r="AB20" s="442" t="str">
        <f>IF(F20="","",IF(F20=DATOS!$BL$4,IF(Z20&gt;=12,DATOS!$AW$6,IF(Z20&gt;=6,DATOS!$AW$5,IF(Z20&gt;=1,DATOS!$AW$4,""))),IF(Z20&gt;4,DATOS!$AW$6,IF(Z20&gt;3,DATOS!$AW$5,IF(Z20&gt;2,DATOS!$AW$4,IF(Z20&gt;1,DATOS!$AW$3,IF(Z20&gt;0,DATOS!$AW$2,"")))))))</f>
        <v>MAYOR</v>
      </c>
      <c r="AC20" s="82"/>
      <c r="AD20" s="285">
        <f>IF(F20=DATOS!$BL$4,VLOOKUP(AB20,Tabla44C,2,0),VLOOKUP(AB20,Tabla44[],2,0))</f>
        <v>4</v>
      </c>
      <c r="AE20" s="446" t="str">
        <f>IF(OR(P20="",S20=""),"",IF(F20=DATOS!$BL$4,INDEX(MATRIZ_RIESGOS_CORRUPCION,'2. ANALISIS DEL RIESGO'!R20,'2. ANALISIS DEL RIESGO'!AD20),INDEX(MATRIZ_RIESGOS,'2. ANALISIS DEL RIESGO'!R20,'2. ANALISIS DEL RIESGO'!AD20)))</f>
        <v>EXTREMA-INACEPTABLE 12</v>
      </c>
      <c r="AF20" s="400" t="str">
        <f t="shared" si="2"/>
        <v>RC4</v>
      </c>
      <c r="AG20" s="400">
        <f>IFERROR(IF(F20=DATOS!$BL$4,INDEX(DATOS!$BD$26:$BF$30,'2. ANALISIS DEL RIESGO'!R20,'2. ANALISIS DEL RIESGO'!AD20),INDEX(DATOS!$BD$12:$BH$16,'2. ANALISIS DEL RIESGO'!R20,'2. ANALISIS DEL RIESGO'!AD20)),"")</f>
        <v>18</v>
      </c>
      <c r="AH20" s="82"/>
      <c r="AI20" s="447" t="str">
        <f>concatenateif(Tabla46[ID RIESGO],N20,Tabla46[DESCRIPCION DEL CONTROL],CHAR(10))</f>
        <v>Seguimiento a la oportunidad y calidad de la respuesta de las PQR´S</v>
      </c>
      <c r="AJ20" s="83"/>
      <c r="AK20" s="448">
        <f>IFERROR(IF(AVERAGEIFS(Tabla46[SOLIDEZ INDIVIDUAL DE CADA CONTROL],Tabla46[ID RIESGO],N20)=0,"",AVERAGEIFS(Tabla46[SOLIDEZ INDIVIDUAL DE CADA CONTROL],Tabla46[ID RIESGO],N20)),"")</f>
        <v>100</v>
      </c>
      <c r="AL20" s="83"/>
      <c r="AM20" s="449" t="str">
        <f>IF(OR(AK20="",ISTEXT(AK20)),"",IF(AK20=100,DATOS!$AR$79,IF(AK20&gt;=50,DATOS!$AR$80,DATOS!$AR$81)))</f>
        <v>FUERTE</v>
      </c>
      <c r="AN20" s="350"/>
      <c r="AO20" s="450" t="str">
        <f>IF(AM20="","",VLOOKUP(AM20,DATOS!$AR$79:$AS$81,2,0))</f>
        <v>El conjunto de controles mitiga el riesgo asociado y no requieren de acciones adicionales para su tratamiento.</v>
      </c>
      <c r="AP20" s="278"/>
      <c r="AQ20" s="129" t="s">
        <v>1766</v>
      </c>
      <c r="AR20" s="93"/>
      <c r="AS20" s="401" t="s">
        <v>1768</v>
      </c>
      <c r="AT20" s="82"/>
      <c r="AU20" s="351">
        <f t="shared" si="0"/>
        <v>5</v>
      </c>
      <c r="AV20" s="352">
        <f t="shared" si="1"/>
        <v>3</v>
      </c>
      <c r="AW20" s="445" t="str">
        <f>IF(OR(AU20="",AV20=""),"",IF(F20=DATOS!$BL$4,INDEX(MATRIZ_RIESGOS_CORRUPCION,'2. ANALISIS DEL RIESGO'!AU20,'2. ANALISIS DEL RIESGO'!AV20),INDEX(MATRIZ_RIESGOS,'2. ANALISIS DEL RIESGO'!AU20,'2. ANALISIS DEL RIESGO'!AV20)))</f>
        <v>MODERADO 3</v>
      </c>
      <c r="AX20" s="37" t="str">
        <f t="shared" si="3"/>
        <v>RC4</v>
      </c>
      <c r="AY20" s="91">
        <f>IFERROR(IF(F20=DATOS!$BL$4,INDEX(DATOS!$BD$26:$BF$30,'2. ANALISIS DEL RIESGO'!AU20,'2. ANALISIS DEL RIESGO'!AV20),INDEX(DATOS!$BD$12:$BH$16,'2. ANALISIS DEL RIESGO'!AU20,'2. ANALISIS DEL RIESGO'!AV20)),"")</f>
        <v>15</v>
      </c>
      <c r="AZ20" s="6"/>
      <c r="BA20" s="502" t="s">
        <v>1814</v>
      </c>
      <c r="BB20" s="697"/>
      <c r="BC20" s="696" t="s">
        <v>1816</v>
      </c>
      <c r="BD20" s="697"/>
      <c r="BE20" s="503" t="s">
        <v>1817</v>
      </c>
      <c r="BF20" s="697"/>
      <c r="BG20" s="504" t="s">
        <v>1818</v>
      </c>
      <c r="BH20" s="697"/>
      <c r="BI20" s="502" t="s">
        <v>1819</v>
      </c>
      <c r="BJ20" s="698"/>
      <c r="BK20" s="502" t="s">
        <v>1820</v>
      </c>
      <c r="BM20" s="643"/>
      <c r="BN20" s="644"/>
      <c r="BO20" s="644"/>
      <c r="BP20" s="644"/>
      <c r="BQ20" s="644"/>
      <c r="BR20" s="644"/>
      <c r="BS20" s="644"/>
      <c r="BT20" s="645"/>
      <c r="BV20" s="643"/>
      <c r="BW20" s="644"/>
      <c r="BX20" s="644"/>
      <c r="BY20" s="644"/>
      <c r="BZ20" s="644"/>
      <c r="CA20" s="644"/>
      <c r="CB20" s="644"/>
      <c r="CC20" s="645"/>
      <c r="CE20" s="643"/>
      <c r="CF20" s="644"/>
      <c r="CG20" s="644"/>
      <c r="CH20" s="644"/>
      <c r="CI20" s="644"/>
      <c r="CJ20" s="644"/>
      <c r="CK20" s="644"/>
      <c r="CL20" s="645"/>
    </row>
    <row r="21" spans="1:90" s="88" customFormat="1" ht="137.25" customHeight="1" x14ac:dyDescent="0.25">
      <c r="A21" s="404"/>
      <c r="B21" s="331"/>
      <c r="C21" s="331"/>
      <c r="D21" s="334"/>
      <c r="E21" s="338"/>
      <c r="F21" s="442" t="str">
        <f>+IF('1. IDENTIFICACION DEL RIESGO'!F33="","",'1. IDENTIFICACION DEL RIESGO'!F33)</f>
        <v>Eje de Calidad</v>
      </c>
      <c r="G21" s="130"/>
      <c r="H21" s="636" t="str">
        <f>+IF('1. IDENTIFICACION DEL RIESGO'!H33="","",'1. IDENTIFICACION DEL RIESGO'!H33)</f>
        <v>Relación con el ciudadano</v>
      </c>
      <c r="I21" s="637"/>
      <c r="J21" s="122"/>
      <c r="K21" s="87"/>
      <c r="L21" s="443" t="str">
        <f>+IF('1. IDENTIFICACION DEL RIESGO'!O33="","",'1. IDENTIFICACION DEL RIESGO'!O33)</f>
        <v xml:space="preserve">Direccionamiento inadecuado de peticiones ciudadanas. </v>
      </c>
      <c r="M21" s="123"/>
      <c r="N21" s="444" t="str">
        <f>+IF('1. IDENTIFICACION DEL RIESGO'!AB33="","",'1. IDENTIFICACION DEL RIESGO'!AB33)</f>
        <v>RC5</v>
      </c>
      <c r="O21" s="277"/>
      <c r="P21" s="399" t="s">
        <v>1644</v>
      </c>
      <c r="Q21" s="83"/>
      <c r="R21" s="130">
        <f>IF(F21=DATOS!BL$4,VLOOKUP(P21,Tabla42C,2,0),VLOOKUP(P21,Tabla42[],2,0))</f>
        <v>3</v>
      </c>
      <c r="S21" s="183" t="s">
        <v>1803</v>
      </c>
      <c r="T21" s="184">
        <v>3</v>
      </c>
      <c r="U21" s="184"/>
      <c r="V21" s="184"/>
      <c r="W21" s="184"/>
      <c r="X21" s="184"/>
      <c r="Y21" s="184">
        <v>1</v>
      </c>
      <c r="Z21" s="349">
        <f>+IF(F21=DATOS!BL$4,'2. ANALISIS DEL RIESGO'!Y21,AVERAGE(AVERAGE('2. ANALISIS DEL RIESGO'!T21:X21),'2. ANALISIS DEL RIESGO'!Y21))</f>
        <v>2</v>
      </c>
      <c r="AA21" s="83"/>
      <c r="AB21" s="442" t="str">
        <f>IF(F21="","",IF(F21=DATOS!$BL$4,IF(Z21&gt;=12,DATOS!$AW$6,IF(Z21&gt;=6,DATOS!$AW$5,IF(Z21&gt;=1,DATOS!$AW$4,""))),IF(Z21&gt;4,DATOS!$AW$6,IF(Z21&gt;3,DATOS!$AW$5,IF(Z21&gt;2,DATOS!$AW$4,IF(Z21&gt;1,DATOS!$AW$3,IF(Z21&gt;0,DATOS!$AW$2,"")))))))</f>
        <v xml:space="preserve">MENOR </v>
      </c>
      <c r="AC21" s="82"/>
      <c r="AD21" s="285">
        <f>IF(F21=DATOS!$BL$4,VLOOKUP(AB21,Tabla44C,2,0),VLOOKUP(AB21,Tabla44[],2,0))</f>
        <v>2</v>
      </c>
      <c r="AE21" s="446" t="str">
        <f>IF(OR(P21="",S21=""),"",IF(F21=DATOS!$BL$4,INDEX(MATRIZ_RIESGOS_CORRUPCION,'2. ANALISIS DEL RIESGO'!R21,'2. ANALISIS DEL RIESGO'!AD21),INDEX(MATRIZ_RIESGOS,'2. ANALISIS DEL RIESGO'!R21,'2. ANALISIS DEL RIESGO'!AD21)))</f>
        <v>MODERADO 6</v>
      </c>
      <c r="AF21" s="400" t="str">
        <f t="shared" si="2"/>
        <v>RC5</v>
      </c>
      <c r="AG21" s="400">
        <f>IFERROR(IF(F21=DATOS!$BL$4,INDEX(DATOS!$BD$26:$BF$30,'2. ANALISIS DEL RIESGO'!R21,'2. ANALISIS DEL RIESGO'!AD21),INDEX(DATOS!$BD$12:$BH$16,'2. ANALISIS DEL RIESGO'!R21,'2. ANALISIS DEL RIESGO'!AD21)),"")</f>
        <v>8</v>
      </c>
      <c r="AH21" s="82"/>
      <c r="AI21" s="447" t="str">
        <f>concatenateif(Tabla46[ID RIESGO],N21,Tabla46[DESCRIPCION DEL CONTROL],CHAR(10))</f>
        <v>Actualizar directorio de enlaces y mecanismos orientadores para el direcciónamiento de peticiones</v>
      </c>
      <c r="AJ21" s="83"/>
      <c r="AK21" s="448">
        <f>IFERROR(IF(AVERAGEIFS(Tabla46[SOLIDEZ INDIVIDUAL DE CADA CONTROL],Tabla46[ID RIESGO],N21)=0,"",AVERAGEIFS(Tabla46[SOLIDEZ INDIVIDUAL DE CADA CONTROL],Tabla46[ID RIESGO],N21)),"")</f>
        <v>100</v>
      </c>
      <c r="AL21" s="83"/>
      <c r="AM21" s="449" t="str">
        <f>IF(OR(AK21="",ISTEXT(AK21)),"",IF(AK21=100,DATOS!$AR$79,IF(AK21&gt;=50,DATOS!$AR$80,DATOS!$AR$81)))</f>
        <v>FUERTE</v>
      </c>
      <c r="AN21" s="350"/>
      <c r="AO21" s="450" t="str">
        <f>IF(AM21="","",VLOOKUP(AM21,DATOS!$AR$79:$AS$81,2,0))</f>
        <v>El conjunto de controles mitiga el riesgo asociado y no requieren de acciones adicionales para su tratamiento.</v>
      </c>
      <c r="AP21" s="278"/>
      <c r="AQ21" s="129" t="s">
        <v>1766</v>
      </c>
      <c r="AR21" s="93"/>
      <c r="AS21" s="401" t="s">
        <v>1768</v>
      </c>
      <c r="AT21" s="82"/>
      <c r="AU21" s="351">
        <f t="shared" si="0"/>
        <v>5</v>
      </c>
      <c r="AV21" s="352">
        <f t="shared" si="1"/>
        <v>1</v>
      </c>
      <c r="AW21" s="445" t="str">
        <f>IF(OR(AU21="",AV21=""),"",IF(F21=DATOS!$BL$4,INDEX(MATRIZ_RIESGOS_CORRUPCION,'2. ANALISIS DEL RIESGO'!AU21,'2. ANALISIS DEL RIESGO'!AV21),INDEX(MATRIZ_RIESGOS,'2. ANALISIS DEL RIESGO'!AU21,'2. ANALISIS DEL RIESGO'!AV21)))</f>
        <v>BAJO-TRIVIAL 1</v>
      </c>
      <c r="AX21" s="37" t="str">
        <f t="shared" si="3"/>
        <v>RC5</v>
      </c>
      <c r="AY21" s="91">
        <f>IFERROR(IF(F21=DATOS!$BL$4,INDEX(DATOS!$BD$26:$BF$30,'2. ANALISIS DEL RIESGO'!AU21,'2. ANALISIS DEL RIESGO'!AV21),INDEX(DATOS!$BD$12:$BH$16,'2. ANALISIS DEL RIESGO'!AU21,'2. ANALISIS DEL RIESGO'!AV21)),"")</f>
        <v>5</v>
      </c>
      <c r="AZ21" s="6"/>
      <c r="BA21" s="183" t="s">
        <v>1823</v>
      </c>
      <c r="BB21" s="83"/>
      <c r="BC21" s="183"/>
      <c r="BD21" s="83"/>
      <c r="BE21" s="292"/>
      <c r="BF21" s="83"/>
      <c r="BG21" s="378"/>
      <c r="BH21" s="83"/>
      <c r="BI21" s="183"/>
      <c r="BK21" s="183"/>
      <c r="BM21" s="643"/>
      <c r="BN21" s="644"/>
      <c r="BO21" s="644"/>
      <c r="BP21" s="644"/>
      <c r="BQ21" s="644"/>
      <c r="BR21" s="644"/>
      <c r="BS21" s="644"/>
      <c r="BT21" s="645"/>
      <c r="BV21" s="643"/>
      <c r="BW21" s="644"/>
      <c r="BX21" s="644"/>
      <c r="BY21" s="644"/>
      <c r="BZ21" s="644"/>
      <c r="CA21" s="644"/>
      <c r="CB21" s="644"/>
      <c r="CC21" s="645"/>
      <c r="CE21" s="643"/>
      <c r="CF21" s="644"/>
      <c r="CG21" s="644"/>
      <c r="CH21" s="644"/>
      <c r="CI21" s="644"/>
      <c r="CJ21" s="644"/>
      <c r="CK21" s="644"/>
      <c r="CL21" s="645"/>
    </row>
    <row r="22" spans="1:90" s="88" customFormat="1" ht="276.75" customHeight="1" x14ac:dyDescent="0.25">
      <c r="A22" s="404"/>
      <c r="B22" s="331"/>
      <c r="C22" s="331"/>
      <c r="D22" s="334"/>
      <c r="E22" s="338"/>
      <c r="F22" s="442" t="str">
        <f>+IF('1. IDENTIFICACION DEL RIESGO'!F34="","",'1. IDENTIFICACION DEL RIESGO'!F34)</f>
        <v/>
      </c>
      <c r="G22" s="130"/>
      <c r="H22" s="636" t="str">
        <f>+IF('1. IDENTIFICACION DEL RIESGO'!H34="","",'1. IDENTIFICACION DEL RIESGO'!H34)</f>
        <v/>
      </c>
      <c r="I22" s="637"/>
      <c r="J22" s="122"/>
      <c r="K22" s="87"/>
      <c r="L22" s="443" t="str">
        <f>+IF('1. IDENTIFICACION DEL RIESGO'!O34="","",'1. IDENTIFICACION DEL RIESGO'!O34)</f>
        <v/>
      </c>
      <c r="M22" s="123"/>
      <c r="N22" s="444" t="str">
        <f>+IF('1. IDENTIFICACION DEL RIESGO'!AB34="","",'1. IDENTIFICACION DEL RIESGO'!AB34)</f>
        <v/>
      </c>
      <c r="O22" s="277"/>
      <c r="P22" s="399"/>
      <c r="Q22" s="83"/>
      <c r="R22" s="130" t="e">
        <f>IF(F22=DATOS!BL$4,VLOOKUP(P22,Tabla42C,2,0),VLOOKUP(P22,Tabla42[],2,0))</f>
        <v>#N/A</v>
      </c>
      <c r="S22" s="183"/>
      <c r="T22" s="184">
        <v>5</v>
      </c>
      <c r="U22" s="184"/>
      <c r="V22" s="184"/>
      <c r="W22" s="184"/>
      <c r="X22" s="184"/>
      <c r="Y22" s="184">
        <v>1</v>
      </c>
      <c r="Z22" s="349">
        <f>+IF(F22=DATOS!BL$4,'2. ANALISIS DEL RIESGO'!Y22,AVERAGE(AVERAGE('2. ANALISIS DEL RIESGO'!T22:X22),'2. ANALISIS DEL RIESGO'!Y22))</f>
        <v>3</v>
      </c>
      <c r="AA22" s="83"/>
      <c r="AB22" s="442" t="str">
        <f>IF(F22="","",IF(F22=DATOS!$BL$4,IF(Z22&gt;=12,DATOS!$AW$6,IF(Z22&gt;=6,DATOS!$AW$5,IF(Z22&gt;=1,DATOS!$AW$4,""))),IF(Z22&gt;4,DATOS!$AW$6,IF(Z22&gt;3,DATOS!$AW$5,IF(Z22&gt;2,DATOS!$AW$4,IF(Z22&gt;1,DATOS!$AW$3,IF(Z22&gt;0,DATOS!$AW$2,"")))))))</f>
        <v/>
      </c>
      <c r="AC22" s="82"/>
      <c r="AD22" s="285" t="e">
        <f>IF(F22=DATOS!$BL$4,VLOOKUP(AB22,Tabla44C,2,0),VLOOKUP(AB22,Tabla44[],2,0))</f>
        <v>#N/A</v>
      </c>
      <c r="AE22" s="446" t="str">
        <f>IF(OR(P22="",S22=""),"",IF(F22=DATOS!$BL$4,INDEX(MATRIZ_RIESGOS_CORRUPCION,'2. ANALISIS DEL RIESGO'!R22,'2. ANALISIS DEL RIESGO'!AD22),INDEX(MATRIZ_RIESGOS,'2. ANALISIS DEL RIESGO'!R22,'2. ANALISIS DEL RIESGO'!AD22)))</f>
        <v/>
      </c>
      <c r="AF22" s="400" t="str">
        <f t="shared" si="2"/>
        <v/>
      </c>
      <c r="AG22" s="400" t="str">
        <f>IFERROR(IF(F22=DATOS!$BL$4,INDEX(DATOS!$BD$26:$BF$30,'2. ANALISIS DEL RIESGO'!R22,'2. ANALISIS DEL RIESGO'!AD22),INDEX(DATOS!$BD$12:$BH$16,'2. ANALISIS DEL RIESGO'!R22,'2. ANALISIS DEL RIESGO'!AD22)),"")</f>
        <v/>
      </c>
      <c r="AH22" s="82"/>
      <c r="AI22" s="447" t="str">
        <f>concatenateif(Tabla46[ID RIESGO],N22,Tabla46[DESCRIPCION DEL CONTROL],CHAR(10))</f>
        <v xml:space="preserve">
</v>
      </c>
      <c r="AJ22" s="83"/>
      <c r="AK22" s="448" t="str">
        <f>IFERROR(IF(AVERAGEIFS(Tabla46[SOLIDEZ INDIVIDUAL DE CADA CONTROL],Tabla46[ID RIESGO],N22)=0,"",AVERAGEIFS(Tabla46[SOLIDEZ INDIVIDUAL DE CADA CONTROL],Tabla46[ID RIESGO],N22)),"")</f>
        <v/>
      </c>
      <c r="AL22" s="83"/>
      <c r="AM22" s="449" t="str">
        <f>IF(OR(AK22="",ISTEXT(AK22)),"",IF(AK22=100,DATOS!$AR$79,IF(AK22&gt;=50,DATOS!$AR$80,DATOS!$AR$81)))</f>
        <v/>
      </c>
      <c r="AN22" s="350"/>
      <c r="AO22" s="450" t="str">
        <f>IF(AM22="","",VLOOKUP(AM22,DATOS!$AR$79:$AS$81,2,0))</f>
        <v/>
      </c>
      <c r="AP22" s="278"/>
      <c r="AQ22" s="129"/>
      <c r="AR22" s="93"/>
      <c r="AS22" s="401"/>
      <c r="AT22" s="82"/>
      <c r="AU22" s="351" t="str">
        <f t="shared" si="0"/>
        <v/>
      </c>
      <c r="AV22" s="352" t="str">
        <f t="shared" si="1"/>
        <v/>
      </c>
      <c r="AW22" s="445" t="str">
        <f>IF(OR(AU22="",AV22=""),"",IF(F22=DATOS!$BL$4,INDEX(MATRIZ_RIESGOS_CORRUPCION,'2. ANALISIS DEL RIESGO'!AU22,'2. ANALISIS DEL RIESGO'!AV22),INDEX(MATRIZ_RIESGOS,'2. ANALISIS DEL RIESGO'!AU22,'2. ANALISIS DEL RIESGO'!AV22)))</f>
        <v/>
      </c>
      <c r="AX22" s="37" t="str">
        <f t="shared" si="3"/>
        <v/>
      </c>
      <c r="AY22" s="91" t="str">
        <f>IFERROR(IF(F22=DATOS!$BL$4,INDEX(DATOS!$BD$26:$BF$30,'2. ANALISIS DEL RIESGO'!AU22,'2. ANALISIS DEL RIESGO'!AV22),INDEX(DATOS!$BD$12:$BH$16,'2. ANALISIS DEL RIESGO'!AU22,'2. ANALISIS DEL RIESGO'!AV22)),"")</f>
        <v/>
      </c>
      <c r="AZ22" s="6"/>
      <c r="BA22" s="183"/>
      <c r="BB22" s="83"/>
      <c r="BC22" s="183"/>
      <c r="BD22" s="83"/>
      <c r="BE22" s="292"/>
      <c r="BF22" s="83"/>
      <c r="BG22" s="378"/>
      <c r="BH22" s="83"/>
      <c r="BI22" s="183"/>
      <c r="BK22" s="183"/>
      <c r="BM22" s="643"/>
      <c r="BN22" s="644"/>
      <c r="BO22" s="644"/>
      <c r="BP22" s="644"/>
      <c r="BQ22" s="644"/>
      <c r="BR22" s="644"/>
      <c r="BS22" s="644"/>
      <c r="BT22" s="645"/>
      <c r="BV22" s="643"/>
      <c r="BW22" s="644"/>
      <c r="BX22" s="644"/>
      <c r="BY22" s="644"/>
      <c r="BZ22" s="644"/>
      <c r="CA22" s="644"/>
      <c r="CB22" s="644"/>
      <c r="CC22" s="645"/>
      <c r="CE22" s="643"/>
      <c r="CF22" s="644"/>
      <c r="CG22" s="644"/>
      <c r="CH22" s="644"/>
      <c r="CI22" s="644"/>
      <c r="CJ22" s="644"/>
      <c r="CK22" s="644"/>
      <c r="CL22" s="645"/>
    </row>
    <row r="23" spans="1:90" s="88" customFormat="1" ht="276.75" customHeight="1" x14ac:dyDescent="0.25">
      <c r="A23" s="404"/>
      <c r="B23" s="331"/>
      <c r="C23" s="331"/>
      <c r="D23" s="334"/>
      <c r="E23" s="338"/>
      <c r="F23" s="442" t="str">
        <f>+IF('1. IDENTIFICACION DEL RIESGO'!F35="","",'1. IDENTIFICACION DEL RIESGO'!F35)</f>
        <v/>
      </c>
      <c r="G23" s="130"/>
      <c r="H23" s="636" t="str">
        <f>+IF('1. IDENTIFICACION DEL RIESGO'!H35="","",'1. IDENTIFICACION DEL RIESGO'!H35)</f>
        <v/>
      </c>
      <c r="I23" s="637"/>
      <c r="J23" s="122"/>
      <c r="K23" s="87"/>
      <c r="L23" s="443" t="str">
        <f>+IF('1. IDENTIFICACION DEL RIESGO'!O35="","",'1. IDENTIFICACION DEL RIESGO'!O35)</f>
        <v/>
      </c>
      <c r="M23" s="123"/>
      <c r="N23" s="444" t="str">
        <f>+IF('1. IDENTIFICACION DEL RIESGO'!AB35="","",'1. IDENTIFICACION DEL RIESGO'!AB35)</f>
        <v/>
      </c>
      <c r="O23" s="277"/>
      <c r="P23" s="399"/>
      <c r="Q23" s="83"/>
      <c r="R23" s="130" t="e">
        <f>IF(F23=DATOS!BL$4,VLOOKUP(P23,Tabla42C,2,0),VLOOKUP(P23,Tabla42[],2,0))</f>
        <v>#N/A</v>
      </c>
      <c r="S23" s="183"/>
      <c r="T23" s="184">
        <v>5</v>
      </c>
      <c r="U23" s="184"/>
      <c r="V23" s="184"/>
      <c r="W23" s="184"/>
      <c r="X23" s="184"/>
      <c r="Y23" s="184">
        <v>1</v>
      </c>
      <c r="Z23" s="349">
        <f>+IF(F23=DATOS!BL$4,'2. ANALISIS DEL RIESGO'!Y23,AVERAGE(AVERAGE('2. ANALISIS DEL RIESGO'!T23:X23),'2. ANALISIS DEL RIESGO'!Y23))</f>
        <v>3</v>
      </c>
      <c r="AA23" s="83"/>
      <c r="AB23" s="442" t="str">
        <f>IF(F23="","",IF(F23=DATOS!$BL$4,IF(Z23&gt;=12,DATOS!$AW$6,IF(Z23&gt;=6,DATOS!$AW$5,IF(Z23&gt;=1,DATOS!$AW$4,""))),IF(Z23&gt;4,DATOS!$AW$6,IF(Z23&gt;3,DATOS!$AW$5,IF(Z23&gt;2,DATOS!$AW$4,IF(Z23&gt;1,DATOS!$AW$3,IF(Z23&gt;0,DATOS!$AW$2,"")))))))</f>
        <v/>
      </c>
      <c r="AC23" s="82"/>
      <c r="AD23" s="285" t="e">
        <f>IF(F23=DATOS!$BL$4,VLOOKUP(AB23,Tabla44C,2,0),VLOOKUP(AB23,Tabla44[],2,0))</f>
        <v>#N/A</v>
      </c>
      <c r="AE23" s="446" t="str">
        <f>IF(OR(P23="",S23=""),"",IF(F23=DATOS!$BL$4,INDEX(MATRIZ_RIESGOS_CORRUPCION,'2. ANALISIS DEL RIESGO'!R23,'2. ANALISIS DEL RIESGO'!AD23),INDEX(MATRIZ_RIESGOS,'2. ANALISIS DEL RIESGO'!R23,'2. ANALISIS DEL RIESGO'!AD23)))</f>
        <v/>
      </c>
      <c r="AF23" s="400" t="str">
        <f t="shared" si="2"/>
        <v/>
      </c>
      <c r="AG23" s="400" t="str">
        <f>IFERROR(IF(F23=DATOS!$BL$4,INDEX(DATOS!$BD$26:$BF$30,'2. ANALISIS DEL RIESGO'!R23,'2. ANALISIS DEL RIESGO'!AD23),INDEX(DATOS!$BD$12:$BH$16,'2. ANALISIS DEL RIESGO'!R23,'2. ANALISIS DEL RIESGO'!AD23)),"")</f>
        <v/>
      </c>
      <c r="AH23" s="82"/>
      <c r="AI23" s="447" t="str">
        <f>concatenateif(Tabla46[ID RIESGO],N23,Tabla46[DESCRIPCION DEL CONTROL],CHAR(10))</f>
        <v xml:space="preserve">
</v>
      </c>
      <c r="AJ23" s="83"/>
      <c r="AK23" s="448" t="str">
        <f>IFERROR(IF(AVERAGEIFS(Tabla46[SOLIDEZ INDIVIDUAL DE CADA CONTROL],Tabla46[ID RIESGO],N23)=0,"",AVERAGEIFS(Tabla46[SOLIDEZ INDIVIDUAL DE CADA CONTROL],Tabla46[ID RIESGO],N23)),"")</f>
        <v/>
      </c>
      <c r="AL23" s="83"/>
      <c r="AM23" s="449" t="str">
        <f>IF(OR(AK23="",ISTEXT(AK23)),"",IF(AK23=100,DATOS!$AR$79,IF(AK23&gt;=50,DATOS!$AR$80,DATOS!$AR$81)))</f>
        <v/>
      </c>
      <c r="AN23" s="350"/>
      <c r="AO23" s="450" t="str">
        <f>IF(AM23="","",VLOOKUP(AM23,DATOS!$AR$79:$AS$81,2,0))</f>
        <v/>
      </c>
      <c r="AP23" s="278"/>
      <c r="AQ23" s="129"/>
      <c r="AR23" s="93"/>
      <c r="AS23" s="401"/>
      <c r="AT23" s="82"/>
      <c r="AU23" s="351" t="str">
        <f t="shared" si="0"/>
        <v/>
      </c>
      <c r="AV23" s="352" t="str">
        <f t="shared" si="1"/>
        <v/>
      </c>
      <c r="AW23" s="445" t="str">
        <f>IF(OR(AU23="",AV23=""),"",IF(F23=DATOS!$BL$4,INDEX(MATRIZ_RIESGOS_CORRUPCION,'2. ANALISIS DEL RIESGO'!AU23,'2. ANALISIS DEL RIESGO'!AV23),INDEX(MATRIZ_RIESGOS,'2. ANALISIS DEL RIESGO'!AU23,'2. ANALISIS DEL RIESGO'!AV23)))</f>
        <v/>
      </c>
      <c r="AX23" s="37" t="str">
        <f t="shared" si="3"/>
        <v/>
      </c>
      <c r="AY23" s="91" t="str">
        <f>IFERROR(IF(F23=DATOS!$BL$4,INDEX(DATOS!$BD$26:$BF$30,'2. ANALISIS DEL RIESGO'!AU23,'2. ANALISIS DEL RIESGO'!AV23),INDEX(DATOS!$BD$12:$BH$16,'2. ANALISIS DEL RIESGO'!AU23,'2. ANALISIS DEL RIESGO'!AV23)),"")</f>
        <v/>
      </c>
      <c r="AZ23" s="6"/>
      <c r="BA23" s="183"/>
      <c r="BB23" s="83"/>
      <c r="BC23" s="183"/>
      <c r="BD23" s="83"/>
      <c r="BE23" s="292"/>
      <c r="BF23" s="83"/>
      <c r="BG23" s="378"/>
      <c r="BH23" s="83"/>
      <c r="BI23" s="183"/>
      <c r="BK23" s="183"/>
      <c r="BM23" s="643"/>
      <c r="BN23" s="644"/>
      <c r="BO23" s="644"/>
      <c r="BP23" s="644"/>
      <c r="BQ23" s="644"/>
      <c r="BR23" s="644"/>
      <c r="BS23" s="644"/>
      <c r="BT23" s="645"/>
      <c r="BV23" s="643"/>
      <c r="BW23" s="644"/>
      <c r="BX23" s="644"/>
      <c r="BY23" s="644"/>
      <c r="BZ23" s="644"/>
      <c r="CA23" s="644"/>
      <c r="CB23" s="644"/>
      <c r="CC23" s="645"/>
      <c r="CE23" s="643"/>
      <c r="CF23" s="644"/>
      <c r="CG23" s="644"/>
      <c r="CH23" s="644"/>
      <c r="CI23" s="644"/>
      <c r="CJ23" s="644"/>
      <c r="CK23" s="644"/>
      <c r="CL23" s="645"/>
    </row>
    <row r="24" spans="1:90" s="88" customFormat="1" ht="276.75" customHeight="1" x14ac:dyDescent="0.25">
      <c r="A24" s="404"/>
      <c r="B24" s="331"/>
      <c r="C24" s="331"/>
      <c r="D24" s="334"/>
      <c r="E24" s="338"/>
      <c r="F24" s="442" t="str">
        <f>+IF('1. IDENTIFICACION DEL RIESGO'!F36="","",'1. IDENTIFICACION DEL RIESGO'!F36)</f>
        <v/>
      </c>
      <c r="G24" s="130"/>
      <c r="H24" s="636" t="str">
        <f>+IF('1. IDENTIFICACION DEL RIESGO'!H36="","",'1. IDENTIFICACION DEL RIESGO'!H36)</f>
        <v/>
      </c>
      <c r="I24" s="637"/>
      <c r="J24" s="122"/>
      <c r="K24" s="87"/>
      <c r="L24" s="443" t="str">
        <f>+IF('1. IDENTIFICACION DEL RIESGO'!O36="","",'1. IDENTIFICACION DEL RIESGO'!O36)</f>
        <v/>
      </c>
      <c r="M24" s="123"/>
      <c r="N24" s="444" t="str">
        <f>+IF('1. IDENTIFICACION DEL RIESGO'!AB36="","",'1. IDENTIFICACION DEL RIESGO'!AB36)</f>
        <v/>
      </c>
      <c r="O24" s="277"/>
      <c r="P24" s="399"/>
      <c r="Q24" s="83"/>
      <c r="R24" s="130" t="e">
        <f>IF(F24=DATOS!BL$4,VLOOKUP(P24,Tabla42C,2,0),VLOOKUP(P24,Tabla42[],2,0))</f>
        <v>#N/A</v>
      </c>
      <c r="S24" s="183"/>
      <c r="T24" s="184">
        <v>5</v>
      </c>
      <c r="U24" s="184"/>
      <c r="V24" s="184"/>
      <c r="W24" s="184"/>
      <c r="X24" s="184"/>
      <c r="Y24" s="184">
        <v>1</v>
      </c>
      <c r="Z24" s="349">
        <f>+IF(F24=DATOS!BL$4,'2. ANALISIS DEL RIESGO'!Y24,AVERAGE(AVERAGE('2. ANALISIS DEL RIESGO'!T24:X24),'2. ANALISIS DEL RIESGO'!Y24))</f>
        <v>3</v>
      </c>
      <c r="AA24" s="83"/>
      <c r="AB24" s="442" t="str">
        <f>IF(F24="","",IF(F24=DATOS!$BL$4,IF(Z24&gt;=12,DATOS!$AW$6,IF(Z24&gt;=6,DATOS!$AW$5,IF(Z24&gt;=1,DATOS!$AW$4,""))),IF(Z24&gt;4,DATOS!$AW$6,IF(Z24&gt;3,DATOS!$AW$5,IF(Z24&gt;2,DATOS!$AW$4,IF(Z24&gt;1,DATOS!$AW$3,IF(Z24&gt;0,DATOS!$AW$2,"")))))))</f>
        <v/>
      </c>
      <c r="AC24" s="82"/>
      <c r="AD24" s="285" t="e">
        <f>IF(F24=DATOS!$BL$4,VLOOKUP(AB24,Tabla44C,2,0),VLOOKUP(AB24,Tabla44[],2,0))</f>
        <v>#N/A</v>
      </c>
      <c r="AE24" s="446" t="str">
        <f>IF(OR(P24="",S24=""),"",IF(F24=DATOS!$BL$4,INDEX(MATRIZ_RIESGOS_CORRUPCION,'2. ANALISIS DEL RIESGO'!R24,'2. ANALISIS DEL RIESGO'!AD24),INDEX(MATRIZ_RIESGOS,'2. ANALISIS DEL RIESGO'!R24,'2. ANALISIS DEL RIESGO'!AD24)))</f>
        <v/>
      </c>
      <c r="AF24" s="400" t="str">
        <f t="shared" si="2"/>
        <v/>
      </c>
      <c r="AG24" s="400" t="str">
        <f>IFERROR(IF(F24=DATOS!$BL$4,INDEX(DATOS!$BD$26:$BF$30,'2. ANALISIS DEL RIESGO'!R24,'2. ANALISIS DEL RIESGO'!AD24),INDEX(DATOS!$BD$12:$BH$16,'2. ANALISIS DEL RIESGO'!R24,'2. ANALISIS DEL RIESGO'!AD24)),"")</f>
        <v/>
      </c>
      <c r="AH24" s="82"/>
      <c r="AI24" s="447" t="str">
        <f>concatenateif(Tabla46[ID RIESGO],N24,Tabla46[DESCRIPCION DEL CONTROL],CHAR(10))</f>
        <v xml:space="preserve">
</v>
      </c>
      <c r="AJ24" s="83"/>
      <c r="AK24" s="448" t="str">
        <f>IFERROR(IF(AVERAGEIFS(Tabla46[SOLIDEZ INDIVIDUAL DE CADA CONTROL],Tabla46[ID RIESGO],N24)=0,"",AVERAGEIFS(Tabla46[SOLIDEZ INDIVIDUAL DE CADA CONTROL],Tabla46[ID RIESGO],N24)),"")</f>
        <v/>
      </c>
      <c r="AL24" s="83"/>
      <c r="AM24" s="449" t="str">
        <f>IF(OR(AK24="",ISTEXT(AK24)),"",IF(AK24=100,DATOS!$AR$79,IF(AK24&gt;=50,DATOS!$AR$80,DATOS!$AR$81)))</f>
        <v/>
      </c>
      <c r="AN24" s="350"/>
      <c r="AO24" s="450" t="str">
        <f>IF(AM24="","",VLOOKUP(AM24,DATOS!$AR$79:$AS$81,2,0))</f>
        <v/>
      </c>
      <c r="AP24" s="278"/>
      <c r="AQ24" s="129"/>
      <c r="AR24" s="93"/>
      <c r="AS24" s="401"/>
      <c r="AT24" s="82"/>
      <c r="AU24" s="351" t="str">
        <f t="shared" si="0"/>
        <v/>
      </c>
      <c r="AV24" s="352" t="str">
        <f t="shared" si="1"/>
        <v/>
      </c>
      <c r="AW24" s="445" t="str">
        <f>IF(OR(AU24="",AV24=""),"",IF(F24=DATOS!$BL$4,INDEX(MATRIZ_RIESGOS_CORRUPCION,'2. ANALISIS DEL RIESGO'!AU24,'2. ANALISIS DEL RIESGO'!AV24),INDEX(MATRIZ_RIESGOS,'2. ANALISIS DEL RIESGO'!AU24,'2. ANALISIS DEL RIESGO'!AV24)))</f>
        <v/>
      </c>
      <c r="AX24" s="37" t="str">
        <f t="shared" si="3"/>
        <v/>
      </c>
      <c r="AY24" s="91" t="str">
        <f>IFERROR(IF(F24=DATOS!$BL$4,INDEX(DATOS!$BD$26:$BF$30,'2. ANALISIS DEL RIESGO'!AU24,'2. ANALISIS DEL RIESGO'!AV24),INDEX(DATOS!$BD$12:$BH$16,'2. ANALISIS DEL RIESGO'!AU24,'2. ANALISIS DEL RIESGO'!AV24)),"")</f>
        <v/>
      </c>
      <c r="AZ24" s="6"/>
      <c r="BA24" s="183"/>
      <c r="BB24" s="83"/>
      <c r="BC24" s="183"/>
      <c r="BD24" s="83"/>
      <c r="BE24" s="292"/>
      <c r="BF24" s="83"/>
      <c r="BG24" s="378"/>
      <c r="BH24" s="83"/>
      <c r="BI24" s="183"/>
      <c r="BK24" s="183"/>
      <c r="BM24" s="643"/>
      <c r="BN24" s="644"/>
      <c r="BO24" s="644"/>
      <c r="BP24" s="644"/>
      <c r="BQ24" s="644"/>
      <c r="BR24" s="644"/>
      <c r="BS24" s="644"/>
      <c r="BT24" s="645"/>
      <c r="BV24" s="643"/>
      <c r="BW24" s="644"/>
      <c r="BX24" s="644"/>
      <c r="BY24" s="644"/>
      <c r="BZ24" s="644"/>
      <c r="CA24" s="644"/>
      <c r="CB24" s="644"/>
      <c r="CC24" s="645"/>
      <c r="CE24" s="643"/>
      <c r="CF24" s="644"/>
      <c r="CG24" s="644"/>
      <c r="CH24" s="644"/>
      <c r="CI24" s="644"/>
      <c r="CJ24" s="644"/>
      <c r="CK24" s="644"/>
      <c r="CL24" s="645"/>
    </row>
    <row r="25" spans="1:90" s="88" customFormat="1" ht="276.75" customHeight="1" x14ac:dyDescent="0.25">
      <c r="A25" s="404"/>
      <c r="B25" s="331"/>
      <c r="C25" s="331"/>
      <c r="D25" s="334"/>
      <c r="E25" s="338"/>
      <c r="F25" s="442" t="str">
        <f>+IF('1. IDENTIFICACION DEL RIESGO'!F37="","",'1. IDENTIFICACION DEL RIESGO'!F37)</f>
        <v/>
      </c>
      <c r="G25" s="130"/>
      <c r="H25" s="636" t="str">
        <f>+IF('1. IDENTIFICACION DEL RIESGO'!H37="","",'1. IDENTIFICACION DEL RIESGO'!H37)</f>
        <v/>
      </c>
      <c r="I25" s="637"/>
      <c r="J25" s="122"/>
      <c r="K25" s="87"/>
      <c r="L25" s="443" t="str">
        <f>+IF('1. IDENTIFICACION DEL RIESGO'!O37="","",'1. IDENTIFICACION DEL RIESGO'!O37)</f>
        <v/>
      </c>
      <c r="M25" s="123"/>
      <c r="N25" s="444" t="str">
        <f>+IF('1. IDENTIFICACION DEL RIESGO'!AB37="","",'1. IDENTIFICACION DEL RIESGO'!AB37)</f>
        <v/>
      </c>
      <c r="O25" s="277"/>
      <c r="P25" s="399"/>
      <c r="Q25" s="83"/>
      <c r="R25" s="130" t="e">
        <f>IF(F25=DATOS!BL$4,VLOOKUP(P25,Tabla42C,2,0),VLOOKUP(P25,Tabla42[],2,0))</f>
        <v>#N/A</v>
      </c>
      <c r="S25" s="183"/>
      <c r="T25" s="184">
        <v>5</v>
      </c>
      <c r="U25" s="184"/>
      <c r="V25" s="184"/>
      <c r="W25" s="184"/>
      <c r="X25" s="184"/>
      <c r="Y25" s="184">
        <v>1</v>
      </c>
      <c r="Z25" s="349">
        <f>+IF(F25=DATOS!BL$4,'2. ANALISIS DEL RIESGO'!Y25,AVERAGE(AVERAGE('2. ANALISIS DEL RIESGO'!T25:X25),'2. ANALISIS DEL RIESGO'!Y25))</f>
        <v>3</v>
      </c>
      <c r="AA25" s="83"/>
      <c r="AB25" s="442" t="str">
        <f>IF(F25="","",IF(F25=DATOS!$BL$4,IF(Z25&gt;=12,DATOS!$AW$6,IF(Z25&gt;=6,DATOS!$AW$5,IF(Z25&gt;=1,DATOS!$AW$4,""))),IF(Z25&gt;4,DATOS!$AW$6,IF(Z25&gt;3,DATOS!$AW$5,IF(Z25&gt;2,DATOS!$AW$4,IF(Z25&gt;1,DATOS!$AW$3,IF(Z25&gt;0,DATOS!$AW$2,"")))))))</f>
        <v/>
      </c>
      <c r="AC25" s="82"/>
      <c r="AD25" s="285" t="e">
        <f>IF(F25=DATOS!$BL$4,VLOOKUP(AB25,Tabla44C,2,0),VLOOKUP(AB25,Tabla44[],2,0))</f>
        <v>#N/A</v>
      </c>
      <c r="AE25" s="446" t="str">
        <f>IF(OR(P25="",S25=""),"",IF(F25=DATOS!$BL$4,INDEX(MATRIZ_RIESGOS_CORRUPCION,'2. ANALISIS DEL RIESGO'!R25,'2. ANALISIS DEL RIESGO'!AD25),INDEX(MATRIZ_RIESGOS,'2. ANALISIS DEL RIESGO'!R25,'2. ANALISIS DEL RIESGO'!AD25)))</f>
        <v/>
      </c>
      <c r="AF25" s="400" t="str">
        <f t="shared" si="2"/>
        <v/>
      </c>
      <c r="AG25" s="400" t="str">
        <f>IFERROR(IF(F25=DATOS!$BL$4,INDEX(DATOS!$BD$26:$BF$30,'2. ANALISIS DEL RIESGO'!R25,'2. ANALISIS DEL RIESGO'!AD25),INDEX(DATOS!$BD$12:$BH$16,'2. ANALISIS DEL RIESGO'!R25,'2. ANALISIS DEL RIESGO'!AD25)),"")</f>
        <v/>
      </c>
      <c r="AH25" s="82"/>
      <c r="AI25" s="447" t="str">
        <f>concatenateif(Tabla46[ID RIESGO],N25,Tabla46[DESCRIPCION DEL CONTROL],CHAR(10))</f>
        <v xml:space="preserve">
</v>
      </c>
      <c r="AJ25" s="83"/>
      <c r="AK25" s="448" t="str">
        <f>IFERROR(IF(AVERAGEIFS(Tabla46[SOLIDEZ INDIVIDUAL DE CADA CONTROL],Tabla46[ID RIESGO],N25)=0,"",AVERAGEIFS(Tabla46[SOLIDEZ INDIVIDUAL DE CADA CONTROL],Tabla46[ID RIESGO],N25)),"")</f>
        <v/>
      </c>
      <c r="AL25" s="83"/>
      <c r="AM25" s="449" t="str">
        <f>IF(OR(AK25="",ISTEXT(AK25)),"",IF(AK25=100,DATOS!$AR$79,IF(AK25&gt;=50,DATOS!$AR$80,DATOS!$AR$81)))</f>
        <v/>
      </c>
      <c r="AN25" s="350"/>
      <c r="AO25" s="450" t="str">
        <f>IF(AM25="","",VLOOKUP(AM25,DATOS!$AR$79:$AS$81,2,0))</f>
        <v/>
      </c>
      <c r="AP25" s="278"/>
      <c r="AQ25" s="129"/>
      <c r="AR25" s="93"/>
      <c r="AS25" s="401"/>
      <c r="AT25" s="82"/>
      <c r="AU25" s="351" t="str">
        <f t="shared" si="0"/>
        <v/>
      </c>
      <c r="AV25" s="352" t="str">
        <f t="shared" si="1"/>
        <v/>
      </c>
      <c r="AW25" s="445" t="str">
        <f>IF(OR(AU25="",AV25=""),"",IF(F25=DATOS!$BL$4,INDEX(MATRIZ_RIESGOS_CORRUPCION,'2. ANALISIS DEL RIESGO'!AU25,'2. ANALISIS DEL RIESGO'!AV25),INDEX(MATRIZ_RIESGOS,'2. ANALISIS DEL RIESGO'!AU25,'2. ANALISIS DEL RIESGO'!AV25)))</f>
        <v/>
      </c>
      <c r="AX25" s="37" t="str">
        <f t="shared" si="3"/>
        <v/>
      </c>
      <c r="AY25" s="91" t="str">
        <f>IFERROR(IF(F25=DATOS!$BL$4,INDEX(DATOS!$BD$26:$BF$30,'2. ANALISIS DEL RIESGO'!AU25,'2. ANALISIS DEL RIESGO'!AV25),INDEX(DATOS!$BD$12:$BH$16,'2. ANALISIS DEL RIESGO'!AU25,'2. ANALISIS DEL RIESGO'!AV25)),"")</f>
        <v/>
      </c>
      <c r="AZ25" s="6"/>
      <c r="BA25" s="183"/>
      <c r="BB25" s="83"/>
      <c r="BC25" s="183"/>
      <c r="BD25" s="83"/>
      <c r="BE25" s="292"/>
      <c r="BF25" s="83"/>
      <c r="BG25" s="378"/>
      <c r="BH25" s="83"/>
      <c r="BI25" s="183"/>
      <c r="BK25" s="183"/>
      <c r="BM25" s="643"/>
      <c r="BN25" s="644"/>
      <c r="BO25" s="644"/>
      <c r="BP25" s="644"/>
      <c r="BQ25" s="644"/>
      <c r="BR25" s="644"/>
      <c r="BS25" s="644"/>
      <c r="BT25" s="645"/>
      <c r="BV25" s="643"/>
      <c r="BW25" s="644"/>
      <c r="BX25" s="644"/>
      <c r="BY25" s="644"/>
      <c r="BZ25" s="644"/>
      <c r="CA25" s="644"/>
      <c r="CB25" s="644"/>
      <c r="CC25" s="645"/>
      <c r="CE25" s="643"/>
      <c r="CF25" s="644"/>
      <c r="CG25" s="644"/>
      <c r="CH25" s="644"/>
      <c r="CI25" s="644"/>
      <c r="CJ25" s="644"/>
      <c r="CK25" s="644"/>
      <c r="CL25" s="645"/>
    </row>
    <row r="26" spans="1:90" s="88" customFormat="1" ht="276.75" customHeight="1" x14ac:dyDescent="0.25">
      <c r="A26" s="404"/>
      <c r="B26" s="331"/>
      <c r="C26" s="331"/>
      <c r="D26" s="334"/>
      <c r="E26" s="338"/>
      <c r="F26" s="442" t="str">
        <f>+IF('1. IDENTIFICACION DEL RIESGO'!F38="","",'1. IDENTIFICACION DEL RIESGO'!F38)</f>
        <v/>
      </c>
      <c r="G26" s="130"/>
      <c r="H26" s="636" t="str">
        <f>+IF('1. IDENTIFICACION DEL RIESGO'!H38="","",'1. IDENTIFICACION DEL RIESGO'!H38)</f>
        <v/>
      </c>
      <c r="I26" s="637"/>
      <c r="J26" s="122"/>
      <c r="K26" s="87"/>
      <c r="L26" s="443" t="str">
        <f>+IF('1. IDENTIFICACION DEL RIESGO'!O38="","",'1. IDENTIFICACION DEL RIESGO'!O38)</f>
        <v/>
      </c>
      <c r="M26" s="123"/>
      <c r="N26" s="444" t="str">
        <f>+IF('1. IDENTIFICACION DEL RIESGO'!AB38="","",'1. IDENTIFICACION DEL RIESGO'!AB38)</f>
        <v/>
      </c>
      <c r="O26" s="277"/>
      <c r="P26" s="399"/>
      <c r="Q26" s="83"/>
      <c r="R26" s="130" t="e">
        <f>IF(F26=DATOS!BL$4,VLOOKUP(P26,Tabla42C,2,0),VLOOKUP(P26,Tabla42[],2,0))</f>
        <v>#N/A</v>
      </c>
      <c r="S26" s="183"/>
      <c r="T26" s="184">
        <v>5</v>
      </c>
      <c r="U26" s="184"/>
      <c r="V26" s="184"/>
      <c r="W26" s="184"/>
      <c r="X26" s="184"/>
      <c r="Y26" s="184">
        <v>1</v>
      </c>
      <c r="Z26" s="349">
        <f>+IF(F26=DATOS!BL$4,'2. ANALISIS DEL RIESGO'!Y26,AVERAGE(AVERAGE('2. ANALISIS DEL RIESGO'!T26:X26),'2. ANALISIS DEL RIESGO'!Y26))</f>
        <v>3</v>
      </c>
      <c r="AA26" s="83"/>
      <c r="AB26" s="442" t="str">
        <f>IF(F26="","",IF(F26=DATOS!$BL$4,IF(Z26&gt;=12,DATOS!$AW$6,IF(Z26&gt;=6,DATOS!$AW$5,IF(Z26&gt;=1,DATOS!$AW$4,""))),IF(Z26&gt;4,DATOS!$AW$6,IF(Z26&gt;3,DATOS!$AW$5,IF(Z26&gt;2,DATOS!$AW$4,IF(Z26&gt;1,DATOS!$AW$3,IF(Z26&gt;0,DATOS!$AW$2,"")))))))</f>
        <v/>
      </c>
      <c r="AC26" s="82"/>
      <c r="AD26" s="285" t="e">
        <f>IF(F26=DATOS!$BL$4,VLOOKUP(AB26,Tabla44C,2,0),VLOOKUP(AB26,Tabla44[],2,0))</f>
        <v>#N/A</v>
      </c>
      <c r="AE26" s="446" t="str">
        <f>IF(OR(P26="",S26=""),"",IF(F26=DATOS!$BL$4,INDEX(MATRIZ_RIESGOS_CORRUPCION,'2. ANALISIS DEL RIESGO'!R26,'2. ANALISIS DEL RIESGO'!AD26),INDEX(MATRIZ_RIESGOS,'2. ANALISIS DEL RIESGO'!R26,'2. ANALISIS DEL RIESGO'!AD26)))</f>
        <v/>
      </c>
      <c r="AF26" s="400" t="str">
        <f t="shared" si="2"/>
        <v/>
      </c>
      <c r="AG26" s="400" t="str">
        <f>IFERROR(IF(F26=DATOS!$BL$4,INDEX(DATOS!$BD$26:$BF$30,'2. ANALISIS DEL RIESGO'!R26,'2. ANALISIS DEL RIESGO'!AD26),INDEX(DATOS!$BD$12:$BH$16,'2. ANALISIS DEL RIESGO'!R26,'2. ANALISIS DEL RIESGO'!AD26)),"")</f>
        <v/>
      </c>
      <c r="AH26" s="82"/>
      <c r="AI26" s="447" t="str">
        <f>concatenateif(Tabla46[ID RIESGO],N26,Tabla46[DESCRIPCION DEL CONTROL],CHAR(10))</f>
        <v xml:space="preserve">
</v>
      </c>
      <c r="AJ26" s="83"/>
      <c r="AK26" s="448" t="str">
        <f>IFERROR(IF(AVERAGEIFS(Tabla46[SOLIDEZ INDIVIDUAL DE CADA CONTROL],Tabla46[ID RIESGO],N26)=0,"",AVERAGEIFS(Tabla46[SOLIDEZ INDIVIDUAL DE CADA CONTROL],Tabla46[ID RIESGO],N26)),"")</f>
        <v/>
      </c>
      <c r="AL26" s="83"/>
      <c r="AM26" s="449" t="str">
        <f>IF(OR(AK26="",ISTEXT(AK26)),"",IF(AK26=100,DATOS!$AR$79,IF(AK26&gt;=50,DATOS!$AR$80,DATOS!$AR$81)))</f>
        <v/>
      </c>
      <c r="AN26" s="350"/>
      <c r="AO26" s="450" t="str">
        <f>IF(AM26="","",VLOOKUP(AM26,DATOS!$AR$79:$AS$81,2,0))</f>
        <v/>
      </c>
      <c r="AP26" s="278"/>
      <c r="AQ26" s="129"/>
      <c r="AR26" s="93"/>
      <c r="AS26" s="401"/>
      <c r="AT26" s="82"/>
      <c r="AU26" s="351" t="str">
        <f t="shared" si="0"/>
        <v/>
      </c>
      <c r="AV26" s="352" t="str">
        <f t="shared" si="1"/>
        <v/>
      </c>
      <c r="AW26" s="445" t="str">
        <f>IF(OR(AU26="",AV26=""),"",IF(F26=DATOS!$BL$4,INDEX(MATRIZ_RIESGOS_CORRUPCION,'2. ANALISIS DEL RIESGO'!AU26,'2. ANALISIS DEL RIESGO'!AV26),INDEX(MATRIZ_RIESGOS,'2. ANALISIS DEL RIESGO'!AU26,'2. ANALISIS DEL RIESGO'!AV26)))</f>
        <v/>
      </c>
      <c r="AX26" s="37" t="str">
        <f t="shared" si="3"/>
        <v/>
      </c>
      <c r="AY26" s="91" t="str">
        <f>IFERROR(IF(F26=DATOS!$BL$4,INDEX(DATOS!$BD$26:$BF$30,'2. ANALISIS DEL RIESGO'!AU26,'2. ANALISIS DEL RIESGO'!AV26),INDEX(DATOS!$BD$12:$BH$16,'2. ANALISIS DEL RIESGO'!AU26,'2. ANALISIS DEL RIESGO'!AV26)),"")</f>
        <v/>
      </c>
      <c r="AZ26" s="6"/>
      <c r="BA26" s="183"/>
      <c r="BB26" s="83"/>
      <c r="BC26" s="183"/>
      <c r="BD26" s="83"/>
      <c r="BE26" s="292"/>
      <c r="BF26" s="83"/>
      <c r="BG26" s="378"/>
      <c r="BH26" s="83"/>
      <c r="BI26" s="183"/>
      <c r="BK26" s="183"/>
      <c r="BM26" s="643"/>
      <c r="BN26" s="644"/>
      <c r="BO26" s="644"/>
      <c r="BP26" s="644"/>
      <c r="BQ26" s="644"/>
      <c r="BR26" s="644"/>
      <c r="BS26" s="644"/>
      <c r="BT26" s="645"/>
      <c r="BV26" s="643"/>
      <c r="BW26" s="644"/>
      <c r="BX26" s="644"/>
      <c r="BY26" s="644"/>
      <c r="BZ26" s="644"/>
      <c r="CA26" s="644"/>
      <c r="CB26" s="644"/>
      <c r="CC26" s="645"/>
      <c r="CE26" s="643"/>
      <c r="CF26" s="644"/>
      <c r="CG26" s="644"/>
      <c r="CH26" s="644"/>
      <c r="CI26" s="644"/>
      <c r="CJ26" s="644"/>
      <c r="CK26" s="644"/>
      <c r="CL26" s="645"/>
    </row>
    <row r="27" spans="1:90" s="88" customFormat="1" ht="276.75" customHeight="1" x14ac:dyDescent="0.25">
      <c r="A27" s="404"/>
      <c r="B27" s="331"/>
      <c r="C27" s="331"/>
      <c r="D27" s="334"/>
      <c r="E27" s="338"/>
      <c r="F27" s="442" t="str">
        <f>+IF('1. IDENTIFICACION DEL RIESGO'!F39="","",'1. IDENTIFICACION DEL RIESGO'!F39)</f>
        <v/>
      </c>
      <c r="G27" s="130"/>
      <c r="H27" s="636" t="str">
        <f>+IF('1. IDENTIFICACION DEL RIESGO'!H39="","",'1. IDENTIFICACION DEL RIESGO'!H39)</f>
        <v/>
      </c>
      <c r="I27" s="637"/>
      <c r="J27" s="122"/>
      <c r="K27" s="87"/>
      <c r="L27" s="443" t="str">
        <f>+IF('1. IDENTIFICACION DEL RIESGO'!O39="","",'1. IDENTIFICACION DEL RIESGO'!O39)</f>
        <v/>
      </c>
      <c r="M27" s="123"/>
      <c r="N27" s="444" t="str">
        <f>+IF('1. IDENTIFICACION DEL RIESGO'!AB39="","",'1. IDENTIFICACION DEL RIESGO'!AB39)</f>
        <v/>
      </c>
      <c r="O27" s="277"/>
      <c r="P27" s="399"/>
      <c r="Q27" s="83"/>
      <c r="R27" s="130" t="e">
        <f>IF(F27=DATOS!BL$4,VLOOKUP(P27,Tabla42C,2,0),VLOOKUP(P27,Tabla42[],2,0))</f>
        <v>#N/A</v>
      </c>
      <c r="S27" s="183"/>
      <c r="T27" s="184">
        <v>5</v>
      </c>
      <c r="U27" s="184"/>
      <c r="V27" s="184"/>
      <c r="W27" s="184"/>
      <c r="X27" s="184"/>
      <c r="Y27" s="184">
        <v>1</v>
      </c>
      <c r="Z27" s="349">
        <f>+IF(F27=DATOS!BL$4,'2. ANALISIS DEL RIESGO'!Y27,AVERAGE(AVERAGE('2. ANALISIS DEL RIESGO'!T27:X27),'2. ANALISIS DEL RIESGO'!Y27))</f>
        <v>3</v>
      </c>
      <c r="AA27" s="83"/>
      <c r="AB27" s="442" t="str">
        <f>IF(F27="","",IF(F27=DATOS!$BL$4,IF(Z27&gt;=12,DATOS!$AW$6,IF(Z27&gt;=6,DATOS!$AW$5,IF(Z27&gt;=1,DATOS!$AW$4,""))),IF(Z27&gt;4,DATOS!$AW$6,IF(Z27&gt;3,DATOS!$AW$5,IF(Z27&gt;2,DATOS!$AW$4,IF(Z27&gt;1,DATOS!$AW$3,IF(Z27&gt;0,DATOS!$AW$2,"")))))))</f>
        <v/>
      </c>
      <c r="AC27" s="82"/>
      <c r="AD27" s="285" t="e">
        <f>IF(F27=DATOS!$BL$4,VLOOKUP(AB27,Tabla44C,2,0),VLOOKUP(AB27,Tabla44[],2,0))</f>
        <v>#N/A</v>
      </c>
      <c r="AE27" s="446" t="str">
        <f>IF(OR(P27="",S27=""),"",IF(F27=DATOS!$BL$4,INDEX(MATRIZ_RIESGOS_CORRUPCION,'2. ANALISIS DEL RIESGO'!R27,'2. ANALISIS DEL RIESGO'!AD27),INDEX(MATRIZ_RIESGOS,'2. ANALISIS DEL RIESGO'!R27,'2. ANALISIS DEL RIESGO'!AD27)))</f>
        <v/>
      </c>
      <c r="AF27" s="400" t="str">
        <f t="shared" si="2"/>
        <v/>
      </c>
      <c r="AG27" s="400" t="str">
        <f>IFERROR(IF(F27=DATOS!$BL$4,INDEX(DATOS!$BD$26:$BF$30,'2. ANALISIS DEL RIESGO'!R27,'2. ANALISIS DEL RIESGO'!AD27),INDEX(DATOS!$BD$12:$BH$16,'2. ANALISIS DEL RIESGO'!R27,'2. ANALISIS DEL RIESGO'!AD27)),"")</f>
        <v/>
      </c>
      <c r="AH27" s="82"/>
      <c r="AI27" s="447" t="str">
        <f>concatenateif(Tabla46[ID RIESGO],N27,Tabla46[DESCRIPCION DEL CONTROL],CHAR(10))</f>
        <v xml:space="preserve">
</v>
      </c>
      <c r="AJ27" s="83"/>
      <c r="AK27" s="448" t="str">
        <f>IFERROR(IF(AVERAGEIFS(Tabla46[SOLIDEZ INDIVIDUAL DE CADA CONTROL],Tabla46[ID RIESGO],N27)=0,"",AVERAGEIFS(Tabla46[SOLIDEZ INDIVIDUAL DE CADA CONTROL],Tabla46[ID RIESGO],N27)),"")</f>
        <v/>
      </c>
      <c r="AL27" s="83"/>
      <c r="AM27" s="449" t="str">
        <f>IF(OR(AK27="",ISTEXT(AK27)),"",IF(AK27=100,DATOS!$AR$79,IF(AK27&gt;=50,DATOS!$AR$80,DATOS!$AR$81)))</f>
        <v/>
      </c>
      <c r="AN27" s="350"/>
      <c r="AO27" s="450" t="str">
        <f>IF(AM27="","",VLOOKUP(AM27,DATOS!$AR$79:$AS$81,2,0))</f>
        <v/>
      </c>
      <c r="AP27" s="278"/>
      <c r="AQ27" s="129"/>
      <c r="AR27" s="93"/>
      <c r="AS27" s="401"/>
      <c r="AT27" s="82"/>
      <c r="AU27" s="351" t="str">
        <f t="shared" si="0"/>
        <v/>
      </c>
      <c r="AV27" s="352" t="str">
        <f t="shared" si="1"/>
        <v/>
      </c>
      <c r="AW27" s="445" t="str">
        <f>IF(OR(AU27="",AV27=""),"",IF(F27=DATOS!$BL$4,INDEX(MATRIZ_RIESGOS_CORRUPCION,'2. ANALISIS DEL RIESGO'!AU27,'2. ANALISIS DEL RIESGO'!AV27),INDEX(MATRIZ_RIESGOS,'2. ANALISIS DEL RIESGO'!AU27,'2. ANALISIS DEL RIESGO'!AV27)))</f>
        <v/>
      </c>
      <c r="AX27" s="37" t="str">
        <f t="shared" si="3"/>
        <v/>
      </c>
      <c r="AY27" s="91" t="str">
        <f>IFERROR(IF(F27=DATOS!$BL$4,INDEX(DATOS!$BD$26:$BF$30,'2. ANALISIS DEL RIESGO'!AU27,'2. ANALISIS DEL RIESGO'!AV27),INDEX(DATOS!$BD$12:$BH$16,'2. ANALISIS DEL RIESGO'!AU27,'2. ANALISIS DEL RIESGO'!AV27)),"")</f>
        <v/>
      </c>
      <c r="AZ27" s="6"/>
      <c r="BA27" s="183"/>
      <c r="BB27" s="83"/>
      <c r="BC27" s="183"/>
      <c r="BD27" s="83"/>
      <c r="BE27" s="292"/>
      <c r="BF27" s="83"/>
      <c r="BG27" s="378"/>
      <c r="BH27" s="83"/>
      <c r="BI27" s="183"/>
      <c r="BK27" s="183"/>
      <c r="BM27" s="643"/>
      <c r="BN27" s="644"/>
      <c r="BO27" s="644"/>
      <c r="BP27" s="644"/>
      <c r="BQ27" s="644"/>
      <c r="BR27" s="644"/>
      <c r="BS27" s="644"/>
      <c r="BT27" s="645"/>
      <c r="BV27" s="643"/>
      <c r="BW27" s="644"/>
      <c r="BX27" s="644"/>
      <c r="BY27" s="644"/>
      <c r="BZ27" s="644"/>
      <c r="CA27" s="644"/>
      <c r="CB27" s="644"/>
      <c r="CC27" s="645"/>
      <c r="CE27" s="643"/>
      <c r="CF27" s="644"/>
      <c r="CG27" s="644"/>
      <c r="CH27" s="644"/>
      <c r="CI27" s="644"/>
      <c r="CJ27" s="644"/>
      <c r="CK27" s="644"/>
      <c r="CL27" s="645"/>
    </row>
    <row r="28" spans="1:90" s="88" customFormat="1" ht="276.75" customHeight="1" x14ac:dyDescent="0.25">
      <c r="A28" s="404"/>
      <c r="B28" s="331"/>
      <c r="C28" s="331"/>
      <c r="D28" s="334"/>
      <c r="E28" s="338"/>
      <c r="F28" s="442" t="str">
        <f>+IF('1. IDENTIFICACION DEL RIESGO'!F40="","",'1. IDENTIFICACION DEL RIESGO'!F40)</f>
        <v/>
      </c>
      <c r="G28" s="130"/>
      <c r="H28" s="636" t="str">
        <f>+IF('1. IDENTIFICACION DEL RIESGO'!H40="","",'1. IDENTIFICACION DEL RIESGO'!H40)</f>
        <v/>
      </c>
      <c r="I28" s="637"/>
      <c r="J28" s="122"/>
      <c r="K28" s="87"/>
      <c r="L28" s="443" t="str">
        <f>+IF('1. IDENTIFICACION DEL RIESGO'!O40="","",'1. IDENTIFICACION DEL RIESGO'!O40)</f>
        <v/>
      </c>
      <c r="M28" s="123"/>
      <c r="N28" s="444" t="str">
        <f>+IF('1. IDENTIFICACION DEL RIESGO'!AB40="","",'1. IDENTIFICACION DEL RIESGO'!AB40)</f>
        <v/>
      </c>
      <c r="O28" s="277"/>
      <c r="P28" s="399"/>
      <c r="Q28" s="83"/>
      <c r="R28" s="130" t="e">
        <f>IF(F28=DATOS!BL$4,VLOOKUP(P28,Tabla42C,2,0),VLOOKUP(P28,Tabla42[],2,0))</f>
        <v>#N/A</v>
      </c>
      <c r="S28" s="183"/>
      <c r="T28" s="184">
        <v>5</v>
      </c>
      <c r="U28" s="184"/>
      <c r="V28" s="184"/>
      <c r="W28" s="184"/>
      <c r="X28" s="184"/>
      <c r="Y28" s="184">
        <v>1</v>
      </c>
      <c r="Z28" s="349">
        <f>+IF(F28=DATOS!BL$4,'2. ANALISIS DEL RIESGO'!Y28,AVERAGE(AVERAGE('2. ANALISIS DEL RIESGO'!T28:X28),'2. ANALISIS DEL RIESGO'!Y28))</f>
        <v>3</v>
      </c>
      <c r="AA28" s="83"/>
      <c r="AB28" s="442" t="str">
        <f>IF(F28="","",IF(F28=DATOS!$BL$4,IF(Z28&gt;=12,DATOS!$AW$6,IF(Z28&gt;=6,DATOS!$AW$5,IF(Z28&gt;=1,DATOS!$AW$4,""))),IF(Z28&gt;4,DATOS!$AW$6,IF(Z28&gt;3,DATOS!$AW$5,IF(Z28&gt;2,DATOS!$AW$4,IF(Z28&gt;1,DATOS!$AW$3,IF(Z28&gt;0,DATOS!$AW$2,"")))))))</f>
        <v/>
      </c>
      <c r="AC28" s="82"/>
      <c r="AD28" s="285" t="e">
        <f>IF(F28=DATOS!$BL$4,VLOOKUP(AB28,Tabla44C,2,0),VLOOKUP(AB28,Tabla44[],2,0))</f>
        <v>#N/A</v>
      </c>
      <c r="AE28" s="446" t="str">
        <f>IF(OR(P28="",S28=""),"",IF(F28=DATOS!$BL$4,INDEX(MATRIZ_RIESGOS_CORRUPCION,'2. ANALISIS DEL RIESGO'!R28,'2. ANALISIS DEL RIESGO'!AD28),INDEX(MATRIZ_RIESGOS,'2. ANALISIS DEL RIESGO'!R28,'2. ANALISIS DEL RIESGO'!AD28)))</f>
        <v/>
      </c>
      <c r="AF28" s="400" t="str">
        <f t="shared" si="2"/>
        <v/>
      </c>
      <c r="AG28" s="400" t="str">
        <f>IFERROR(IF(F28=DATOS!$BL$4,INDEX(DATOS!$BD$26:$BF$30,'2. ANALISIS DEL RIESGO'!R28,'2. ANALISIS DEL RIESGO'!AD28),INDEX(DATOS!$BD$12:$BH$16,'2. ANALISIS DEL RIESGO'!R28,'2. ANALISIS DEL RIESGO'!AD28)),"")</f>
        <v/>
      </c>
      <c r="AH28" s="82"/>
      <c r="AI28" s="447" t="str">
        <f>concatenateif(Tabla46[ID RIESGO],N28,Tabla46[DESCRIPCION DEL CONTROL],CHAR(10))</f>
        <v xml:space="preserve">
</v>
      </c>
      <c r="AJ28" s="83"/>
      <c r="AK28" s="448" t="str">
        <f>IFERROR(IF(AVERAGEIFS(Tabla46[SOLIDEZ INDIVIDUAL DE CADA CONTROL],Tabla46[ID RIESGO],N28)=0,"",AVERAGEIFS(Tabla46[SOLIDEZ INDIVIDUAL DE CADA CONTROL],Tabla46[ID RIESGO],N28)),"")</f>
        <v/>
      </c>
      <c r="AL28" s="83"/>
      <c r="AM28" s="449" t="str">
        <f>IF(OR(AK28="",ISTEXT(AK28)),"",IF(AK28=100,DATOS!$AR$79,IF(AK28&gt;=50,DATOS!$AR$80,DATOS!$AR$81)))</f>
        <v/>
      </c>
      <c r="AN28" s="350"/>
      <c r="AO28" s="450" t="str">
        <f>IF(AM28="","",VLOOKUP(AM28,DATOS!$AR$79:$AS$81,2,0))</f>
        <v/>
      </c>
      <c r="AP28" s="278"/>
      <c r="AQ28" s="129"/>
      <c r="AR28" s="93"/>
      <c r="AS28" s="401"/>
      <c r="AT28" s="82"/>
      <c r="AU28" s="351" t="str">
        <f t="shared" si="0"/>
        <v/>
      </c>
      <c r="AV28" s="352" t="str">
        <f t="shared" si="1"/>
        <v/>
      </c>
      <c r="AW28" s="445" t="str">
        <f>IF(OR(AU28="",AV28=""),"",IF(F28=DATOS!$BL$4,INDEX(MATRIZ_RIESGOS_CORRUPCION,'2. ANALISIS DEL RIESGO'!AU28,'2. ANALISIS DEL RIESGO'!AV28),INDEX(MATRIZ_RIESGOS,'2. ANALISIS DEL RIESGO'!AU28,'2. ANALISIS DEL RIESGO'!AV28)))</f>
        <v/>
      </c>
      <c r="AX28" s="37" t="str">
        <f t="shared" si="3"/>
        <v/>
      </c>
      <c r="AY28" s="91" t="str">
        <f>IFERROR(IF(F28=DATOS!$BL$4,INDEX(DATOS!$BD$26:$BF$30,'2. ANALISIS DEL RIESGO'!AU28,'2. ANALISIS DEL RIESGO'!AV28),INDEX(DATOS!$BD$12:$BH$16,'2. ANALISIS DEL RIESGO'!AU28,'2. ANALISIS DEL RIESGO'!AV28)),"")</f>
        <v/>
      </c>
      <c r="AZ28" s="6"/>
      <c r="BA28" s="183"/>
      <c r="BB28" s="83"/>
      <c r="BC28" s="183"/>
      <c r="BD28" s="83"/>
      <c r="BE28" s="292"/>
      <c r="BF28" s="83"/>
      <c r="BG28" s="378"/>
      <c r="BH28" s="83"/>
      <c r="BI28" s="183"/>
      <c r="BK28" s="183"/>
      <c r="BM28" s="643"/>
      <c r="BN28" s="644"/>
      <c r="BO28" s="644"/>
      <c r="BP28" s="644"/>
      <c r="BQ28" s="644"/>
      <c r="BR28" s="644"/>
      <c r="BS28" s="644"/>
      <c r="BT28" s="645"/>
      <c r="BV28" s="643"/>
      <c r="BW28" s="644"/>
      <c r="BX28" s="644"/>
      <c r="BY28" s="644"/>
      <c r="BZ28" s="644"/>
      <c r="CA28" s="644"/>
      <c r="CB28" s="644"/>
      <c r="CC28" s="645"/>
      <c r="CE28" s="643"/>
      <c r="CF28" s="644"/>
      <c r="CG28" s="644"/>
      <c r="CH28" s="644"/>
      <c r="CI28" s="644"/>
      <c r="CJ28" s="644"/>
      <c r="CK28" s="644"/>
      <c r="CL28" s="645"/>
    </row>
    <row r="29" spans="1:90" ht="12.75" x14ac:dyDescent="0.25">
      <c r="O29" s="396"/>
      <c r="Q29" s="396"/>
      <c r="CE29" s="643"/>
      <c r="CF29" s="644"/>
      <c r="CG29" s="644"/>
      <c r="CH29" s="644"/>
      <c r="CI29" s="644"/>
      <c r="CJ29" s="644"/>
      <c r="CK29" s="644"/>
      <c r="CL29" s="645"/>
    </row>
    <row r="30" spans="1:90" s="270" customFormat="1" ht="34.5" customHeight="1" x14ac:dyDescent="0.25">
      <c r="B30" s="564" t="s">
        <v>1724</v>
      </c>
      <c r="C30" s="564"/>
      <c r="D30" s="564"/>
      <c r="E30" s="564"/>
      <c r="F30" s="564"/>
      <c r="G30" s="564"/>
      <c r="H30" s="564"/>
      <c r="I30" s="564"/>
      <c r="J30" s="564"/>
      <c r="K30" s="564"/>
      <c r="L30" s="564"/>
      <c r="M30" s="564"/>
      <c r="N30" s="564"/>
      <c r="O30" s="564"/>
      <c r="P30" s="564"/>
      <c r="Q30" s="564"/>
      <c r="R30" s="564"/>
      <c r="S30" s="564"/>
      <c r="T30" s="564"/>
      <c r="U30" s="564"/>
      <c r="V30" s="564"/>
      <c r="W30" s="564"/>
      <c r="X30" s="564"/>
      <c r="Y30" s="564"/>
      <c r="Z30" s="564"/>
      <c r="AA30" s="564"/>
      <c r="AB30" s="396"/>
      <c r="AC30" s="385"/>
      <c r="AD30" s="386"/>
      <c r="AE30" s="385"/>
      <c r="AF30" s="385"/>
      <c r="AG30" s="385"/>
      <c r="CE30" s="643"/>
      <c r="CF30" s="644"/>
      <c r="CG30" s="644"/>
      <c r="CH30" s="644"/>
      <c r="CI30" s="644"/>
      <c r="CJ30" s="644"/>
      <c r="CK30" s="644"/>
      <c r="CL30" s="645"/>
    </row>
    <row r="31" spans="1:90" ht="12.75" x14ac:dyDescent="0.25">
      <c r="Q31" s="396"/>
      <c r="CE31" s="643"/>
      <c r="CF31" s="644"/>
      <c r="CG31" s="644"/>
      <c r="CH31" s="644"/>
      <c r="CI31" s="644"/>
      <c r="CJ31" s="644"/>
      <c r="CK31" s="644"/>
      <c r="CL31" s="645"/>
    </row>
    <row r="32" spans="1:90" ht="12.75" x14ac:dyDescent="0.25">
      <c r="Q32" s="396"/>
      <c r="CE32" s="643"/>
      <c r="CF32" s="644"/>
      <c r="CG32" s="644"/>
      <c r="CH32" s="644"/>
      <c r="CI32" s="644"/>
      <c r="CJ32" s="644"/>
      <c r="CK32" s="644"/>
      <c r="CL32" s="645"/>
    </row>
    <row r="33" spans="83:90" ht="12.75" x14ac:dyDescent="0.25">
      <c r="CE33" s="643"/>
      <c r="CF33" s="644"/>
      <c r="CG33" s="644"/>
      <c r="CH33" s="644"/>
      <c r="CI33" s="644"/>
      <c r="CJ33" s="644"/>
      <c r="CK33" s="644"/>
      <c r="CL33" s="645"/>
    </row>
    <row r="34" spans="83:90" ht="12.75" x14ac:dyDescent="0.25">
      <c r="CE34" s="643"/>
      <c r="CF34" s="644"/>
      <c r="CG34" s="644"/>
      <c r="CH34" s="644"/>
      <c r="CI34" s="644"/>
      <c r="CJ34" s="644"/>
      <c r="CK34" s="644"/>
      <c r="CL34" s="645"/>
    </row>
    <row r="35" spans="83:90" ht="12.75" x14ac:dyDescent="0.25">
      <c r="CE35" s="643"/>
      <c r="CF35" s="644"/>
      <c r="CG35" s="644"/>
      <c r="CH35" s="644"/>
      <c r="CI35" s="644"/>
      <c r="CJ35" s="644"/>
      <c r="CK35" s="644"/>
      <c r="CL35" s="645"/>
    </row>
    <row r="36" spans="83:90" ht="12.75" x14ac:dyDescent="0.25">
      <c r="CE36" s="643"/>
      <c r="CF36" s="644"/>
      <c r="CG36" s="644"/>
      <c r="CH36" s="644"/>
      <c r="CI36" s="644"/>
      <c r="CJ36" s="644"/>
      <c r="CK36" s="644"/>
      <c r="CL36" s="645"/>
    </row>
    <row r="37" spans="83:90" ht="12.75" x14ac:dyDescent="0.25">
      <c r="CE37" s="643"/>
      <c r="CF37" s="644"/>
      <c r="CG37" s="644"/>
      <c r="CH37" s="644"/>
      <c r="CI37" s="644"/>
      <c r="CJ37" s="644"/>
      <c r="CK37" s="644"/>
      <c r="CL37" s="645"/>
    </row>
    <row r="38" spans="83:90" ht="12.75" x14ac:dyDescent="0.25">
      <c r="CE38" s="643"/>
      <c r="CF38" s="644"/>
      <c r="CG38" s="644"/>
      <c r="CH38" s="644"/>
      <c r="CI38" s="644"/>
      <c r="CJ38" s="644"/>
      <c r="CK38" s="644"/>
      <c r="CL38" s="645"/>
    </row>
    <row r="39" spans="83:90" ht="12.75" x14ac:dyDescent="0.25">
      <c r="CE39" s="643"/>
      <c r="CF39" s="644"/>
      <c r="CG39" s="644"/>
      <c r="CH39" s="644"/>
      <c r="CI39" s="644"/>
      <c r="CJ39" s="644"/>
      <c r="CK39" s="644"/>
      <c r="CL39" s="645"/>
    </row>
    <row r="40" spans="83:90" ht="12.75" x14ac:dyDescent="0.25">
      <c r="CE40" s="643"/>
      <c r="CF40" s="644"/>
      <c r="CG40" s="644"/>
      <c r="CH40" s="644"/>
      <c r="CI40" s="644"/>
      <c r="CJ40" s="644"/>
      <c r="CK40" s="644"/>
      <c r="CL40" s="645"/>
    </row>
    <row r="41" spans="83:90" ht="12.75" x14ac:dyDescent="0.25">
      <c r="CE41" s="643"/>
      <c r="CF41" s="644"/>
      <c r="CG41" s="644"/>
      <c r="CH41" s="644"/>
      <c r="CI41" s="644"/>
      <c r="CJ41" s="644"/>
      <c r="CK41" s="644"/>
      <c r="CL41" s="645"/>
    </row>
    <row r="42" spans="83:90" ht="12.75" x14ac:dyDescent="0.25">
      <c r="CE42" s="643"/>
      <c r="CF42" s="644"/>
      <c r="CG42" s="644"/>
      <c r="CH42" s="644"/>
      <c r="CI42" s="644"/>
      <c r="CJ42" s="644"/>
      <c r="CK42" s="644"/>
      <c r="CL42" s="645"/>
    </row>
    <row r="43" spans="83:90" ht="12.75" x14ac:dyDescent="0.25">
      <c r="CE43" s="643"/>
      <c r="CF43" s="644"/>
      <c r="CG43" s="644"/>
      <c r="CH43" s="644"/>
      <c r="CI43" s="644"/>
      <c r="CJ43" s="644"/>
      <c r="CK43" s="644"/>
      <c r="CL43" s="645"/>
    </row>
    <row r="44" spans="83:90" ht="12.75" x14ac:dyDescent="0.25">
      <c r="CE44" s="643"/>
      <c r="CF44" s="644"/>
      <c r="CG44" s="644"/>
      <c r="CH44" s="644"/>
      <c r="CI44" s="644"/>
      <c r="CJ44" s="644"/>
      <c r="CK44" s="644"/>
      <c r="CL44" s="645"/>
    </row>
    <row r="45" spans="83:90" ht="12.75" x14ac:dyDescent="0.25">
      <c r="CE45" s="643"/>
      <c r="CF45" s="644"/>
      <c r="CG45" s="644"/>
      <c r="CH45" s="644"/>
      <c r="CI45" s="644"/>
      <c r="CJ45" s="644"/>
      <c r="CK45" s="644"/>
      <c r="CL45" s="645"/>
    </row>
    <row r="46" spans="83:90" ht="12.75" x14ac:dyDescent="0.25">
      <c r="CE46" s="643"/>
      <c r="CF46" s="644"/>
      <c r="CG46" s="644"/>
      <c r="CH46" s="644"/>
      <c r="CI46" s="644"/>
      <c r="CJ46" s="644"/>
      <c r="CK46" s="644"/>
      <c r="CL46" s="645"/>
    </row>
    <row r="47" spans="83:90" ht="12.75" x14ac:dyDescent="0.25">
      <c r="CE47" s="643"/>
      <c r="CF47" s="644"/>
      <c r="CG47" s="644"/>
      <c r="CH47" s="644"/>
      <c r="CI47" s="644"/>
      <c r="CJ47" s="644"/>
      <c r="CK47" s="644"/>
      <c r="CL47" s="645"/>
    </row>
    <row r="48" spans="83:90" ht="12.75" x14ac:dyDescent="0.25">
      <c r="CE48" s="643"/>
      <c r="CF48" s="644"/>
      <c r="CG48" s="644"/>
      <c r="CH48" s="644"/>
      <c r="CI48" s="644"/>
      <c r="CJ48" s="644"/>
      <c r="CK48" s="644"/>
      <c r="CL48" s="645"/>
    </row>
    <row r="49" spans="83:90" ht="12.75" x14ac:dyDescent="0.25">
      <c r="CE49" s="643"/>
      <c r="CF49" s="644"/>
      <c r="CG49" s="644"/>
      <c r="CH49" s="644"/>
      <c r="CI49" s="644"/>
      <c r="CJ49" s="644"/>
      <c r="CK49" s="644"/>
      <c r="CL49" s="645"/>
    </row>
    <row r="50" spans="83:90" ht="12.75" x14ac:dyDescent="0.25">
      <c r="CE50" s="643"/>
      <c r="CF50" s="644"/>
      <c r="CG50" s="644"/>
      <c r="CH50" s="644"/>
      <c r="CI50" s="644"/>
      <c r="CJ50" s="644"/>
      <c r="CK50" s="644"/>
      <c r="CL50" s="645"/>
    </row>
    <row r="51" spans="83:90" ht="12.75" x14ac:dyDescent="0.25">
      <c r="CE51" s="643"/>
      <c r="CF51" s="644"/>
      <c r="CG51" s="644"/>
      <c r="CH51" s="644"/>
      <c r="CI51" s="644"/>
      <c r="CJ51" s="644"/>
      <c r="CK51" s="644"/>
      <c r="CL51" s="645"/>
    </row>
    <row r="52" spans="83:90" ht="12.75" x14ac:dyDescent="0.25">
      <c r="CE52" s="643"/>
      <c r="CF52" s="644"/>
      <c r="CG52" s="644"/>
      <c r="CH52" s="644"/>
      <c r="CI52" s="644"/>
      <c r="CJ52" s="644"/>
      <c r="CK52" s="644"/>
      <c r="CL52" s="645"/>
    </row>
    <row r="53" spans="83:90" ht="12.75" x14ac:dyDescent="0.25">
      <c r="CE53" s="643"/>
      <c r="CF53" s="644"/>
      <c r="CG53" s="644"/>
      <c r="CH53" s="644"/>
      <c r="CI53" s="644"/>
      <c r="CJ53" s="644"/>
      <c r="CK53" s="644"/>
      <c r="CL53" s="645"/>
    </row>
    <row r="62" spans="83:90" ht="12" customHeight="1" x14ac:dyDescent="0.25"/>
    <row r="63" spans="83:90" ht="12" customHeight="1" x14ac:dyDescent="0.25"/>
    <row r="64" spans="83:90" ht="12" customHeight="1" x14ac:dyDescent="0.25"/>
    <row r="65" spans="1:60" s="270" customFormat="1" x14ac:dyDescent="0.25">
      <c r="A65" s="89"/>
      <c r="D65" s="271"/>
      <c r="L65" s="282"/>
      <c r="AM65" s="283"/>
      <c r="AN65" s="283"/>
      <c r="AO65" s="283"/>
      <c r="AP65" s="283"/>
      <c r="AU65" s="284"/>
      <c r="BB65" s="274"/>
      <c r="BD65" s="274"/>
      <c r="BF65" s="274"/>
      <c r="BH65" s="274"/>
    </row>
    <row r="66" spans="1:60" s="270" customFormat="1" x14ac:dyDescent="0.25">
      <c r="D66" s="271"/>
      <c r="L66" s="282"/>
      <c r="AM66" s="283"/>
      <c r="AN66" s="283"/>
      <c r="AO66" s="283"/>
      <c r="AP66" s="283"/>
      <c r="AU66" s="284"/>
      <c r="BB66" s="274"/>
      <c r="BD66" s="274"/>
      <c r="BF66" s="274"/>
      <c r="BH66" s="274"/>
    </row>
    <row r="67" spans="1:60" s="270" customFormat="1" x14ac:dyDescent="0.25">
      <c r="D67" s="271"/>
      <c r="L67" s="282"/>
      <c r="AM67" s="283"/>
      <c r="AN67" s="283"/>
      <c r="AO67" s="283"/>
      <c r="AP67" s="283"/>
      <c r="AU67" s="284"/>
      <c r="BB67" s="274"/>
      <c r="BD67" s="274"/>
      <c r="BF67" s="274"/>
      <c r="BH67" s="274"/>
    </row>
    <row r="68" spans="1:60" s="270" customFormat="1" x14ac:dyDescent="0.25">
      <c r="D68" s="271"/>
      <c r="L68" s="282"/>
      <c r="AM68" s="283"/>
      <c r="AN68" s="283"/>
      <c r="AO68" s="283"/>
      <c r="AP68" s="283"/>
      <c r="AU68" s="284"/>
      <c r="BB68" s="274"/>
      <c r="BD68" s="274"/>
      <c r="BF68" s="274"/>
      <c r="BH68" s="274"/>
    </row>
    <row r="69" spans="1:60" s="270" customFormat="1" x14ac:dyDescent="0.25">
      <c r="D69" s="271"/>
      <c r="L69" s="282"/>
      <c r="AM69" s="283"/>
      <c r="AN69" s="283"/>
      <c r="AO69" s="283"/>
      <c r="AP69" s="283"/>
      <c r="AU69" s="284"/>
      <c r="BB69" s="274"/>
      <c r="BD69" s="274"/>
      <c r="BF69" s="274"/>
      <c r="BH69" s="274"/>
    </row>
    <row r="70" spans="1:60" s="270" customFormat="1" x14ac:dyDescent="0.25">
      <c r="D70" s="271"/>
      <c r="L70" s="282"/>
      <c r="AM70" s="283"/>
      <c r="AN70" s="283"/>
      <c r="AO70" s="283"/>
      <c r="AP70" s="283"/>
      <c r="AU70" s="284"/>
      <c r="BB70" s="274"/>
      <c r="BD70" s="274"/>
      <c r="BF70" s="274"/>
      <c r="BH70" s="274"/>
    </row>
    <row r="71" spans="1:60" s="270" customFormat="1" x14ac:dyDescent="0.25">
      <c r="D71" s="271"/>
      <c r="L71" s="282"/>
      <c r="AM71" s="283"/>
      <c r="AN71" s="283"/>
      <c r="AO71" s="283"/>
      <c r="AP71" s="283"/>
      <c r="AU71" s="284"/>
      <c r="BB71" s="274"/>
      <c r="BD71" s="274"/>
      <c r="BF71" s="274"/>
      <c r="BH71" s="274"/>
    </row>
    <row r="72" spans="1:60" s="270" customFormat="1" x14ac:dyDescent="0.25">
      <c r="D72" s="271"/>
      <c r="L72" s="282"/>
      <c r="AM72" s="283"/>
      <c r="AN72" s="283"/>
      <c r="AO72" s="283"/>
      <c r="AP72" s="283"/>
      <c r="AU72" s="284"/>
      <c r="BB72" s="274"/>
      <c r="BD72" s="274"/>
      <c r="BF72" s="274"/>
      <c r="BH72" s="274"/>
    </row>
    <row r="73" spans="1:60" s="270" customFormat="1" x14ac:dyDescent="0.25">
      <c r="D73" s="271"/>
      <c r="L73" s="282"/>
      <c r="AM73" s="283"/>
      <c r="AN73" s="283"/>
      <c r="AO73" s="283"/>
      <c r="AP73" s="283"/>
      <c r="AU73" s="284"/>
      <c r="BB73" s="274"/>
      <c r="BD73" s="274"/>
      <c r="BF73" s="274"/>
      <c r="BH73" s="274"/>
    </row>
    <row r="74" spans="1:60" s="270" customFormat="1" x14ac:dyDescent="0.25">
      <c r="D74" s="271"/>
      <c r="L74" s="282"/>
      <c r="AM74" s="283"/>
      <c r="AN74" s="283"/>
      <c r="AO74" s="283"/>
      <c r="AP74" s="283"/>
      <c r="AU74" s="284"/>
      <c r="BB74" s="274"/>
      <c r="BD74" s="274"/>
      <c r="BF74" s="274"/>
      <c r="BH74" s="274"/>
    </row>
    <row r="75" spans="1:60" s="270" customFormat="1" x14ac:dyDescent="0.25">
      <c r="D75" s="271"/>
      <c r="L75" s="282"/>
      <c r="AM75" s="283"/>
      <c r="AN75" s="283"/>
      <c r="AO75" s="283"/>
      <c r="AP75" s="283"/>
      <c r="AU75" s="284"/>
      <c r="BB75" s="274"/>
      <c r="BD75" s="274"/>
      <c r="BF75" s="274"/>
      <c r="BH75" s="274"/>
    </row>
    <row r="76" spans="1:60" s="270" customFormat="1" x14ac:dyDescent="0.25">
      <c r="D76" s="271"/>
      <c r="L76" s="282"/>
      <c r="AM76" s="283"/>
      <c r="AN76" s="283"/>
      <c r="AO76" s="283"/>
      <c r="AP76" s="283"/>
      <c r="AU76" s="284"/>
      <c r="BB76" s="274"/>
      <c r="BD76" s="274"/>
      <c r="BF76" s="274"/>
      <c r="BH76" s="274"/>
    </row>
    <row r="77" spans="1:60" s="270" customFormat="1" x14ac:dyDescent="0.25">
      <c r="D77" s="271"/>
      <c r="L77" s="282"/>
      <c r="AM77" s="283"/>
      <c r="AN77" s="283"/>
      <c r="AO77" s="283"/>
      <c r="AP77" s="283"/>
      <c r="AU77" s="284"/>
      <c r="BB77" s="274"/>
      <c r="BD77" s="274"/>
      <c r="BF77" s="274"/>
      <c r="BH77" s="274"/>
    </row>
    <row r="78" spans="1:60" s="270" customFormat="1" x14ac:dyDescent="0.25">
      <c r="D78" s="271"/>
      <c r="L78" s="282"/>
      <c r="AM78" s="283"/>
      <c r="AN78" s="283"/>
      <c r="AO78" s="283"/>
      <c r="AP78" s="283"/>
      <c r="AU78" s="284"/>
      <c r="BB78" s="274"/>
      <c r="BD78" s="274"/>
      <c r="BF78" s="274"/>
      <c r="BH78" s="274"/>
    </row>
    <row r="79" spans="1:60" s="270" customFormat="1" x14ac:dyDescent="0.25">
      <c r="D79" s="271"/>
      <c r="L79" s="282"/>
      <c r="AM79" s="283"/>
      <c r="AN79" s="283"/>
      <c r="AO79" s="283"/>
      <c r="AP79" s="283"/>
      <c r="AU79" s="284"/>
      <c r="BB79" s="274"/>
      <c r="BD79" s="274"/>
      <c r="BF79" s="274"/>
      <c r="BH79" s="274"/>
    </row>
    <row r="80" spans="1:60" s="270" customFormat="1" x14ac:dyDescent="0.25">
      <c r="D80" s="271"/>
      <c r="L80" s="282"/>
      <c r="AM80" s="283"/>
      <c r="AN80" s="283"/>
      <c r="AO80" s="283"/>
      <c r="AP80" s="283"/>
      <c r="AU80" s="284"/>
      <c r="BB80" s="274"/>
      <c r="BD80" s="274"/>
      <c r="BF80" s="274"/>
      <c r="BH80" s="274"/>
    </row>
    <row r="81" spans="4:60" s="270" customFormat="1" x14ac:dyDescent="0.25">
      <c r="D81" s="271"/>
      <c r="L81" s="282"/>
      <c r="AM81" s="283"/>
      <c r="AN81" s="283"/>
      <c r="AO81" s="283"/>
      <c r="AP81" s="283"/>
      <c r="AU81" s="284"/>
      <c r="BB81" s="274"/>
      <c r="BD81" s="274"/>
      <c r="BF81" s="274"/>
      <c r="BH81" s="274"/>
    </row>
    <row r="82" spans="4:60" s="270" customFormat="1" x14ac:dyDescent="0.25">
      <c r="D82" s="271"/>
      <c r="L82" s="282"/>
      <c r="AM82" s="283"/>
      <c r="AN82" s="283"/>
      <c r="AO82" s="283"/>
      <c r="AP82" s="283"/>
      <c r="AU82" s="284"/>
      <c r="BB82" s="274"/>
      <c r="BD82" s="274"/>
      <c r="BF82" s="274"/>
      <c r="BH82" s="274"/>
    </row>
    <row r="83" spans="4:60" s="270" customFormat="1" x14ac:dyDescent="0.25">
      <c r="D83" s="271"/>
      <c r="L83" s="282"/>
      <c r="AM83" s="283"/>
      <c r="AN83" s="283"/>
      <c r="AO83" s="283"/>
      <c r="AP83" s="283"/>
      <c r="AU83" s="284"/>
      <c r="BB83" s="274"/>
      <c r="BD83" s="274"/>
      <c r="BF83" s="274"/>
      <c r="BH83" s="274"/>
    </row>
    <row r="84" spans="4:60" s="270" customFormat="1" x14ac:dyDescent="0.25">
      <c r="D84" s="271"/>
      <c r="L84" s="282"/>
      <c r="AM84" s="283"/>
      <c r="AN84" s="283"/>
      <c r="AO84" s="283"/>
      <c r="AP84" s="283"/>
      <c r="AU84" s="284"/>
      <c r="BB84" s="274"/>
      <c r="BD84" s="274"/>
      <c r="BF84" s="274"/>
      <c r="BH84" s="274"/>
    </row>
    <row r="85" spans="4:60" s="270" customFormat="1" x14ac:dyDescent="0.25">
      <c r="D85" s="271"/>
      <c r="L85" s="282"/>
      <c r="AM85" s="283"/>
      <c r="AN85" s="283"/>
      <c r="AO85" s="283"/>
      <c r="AP85" s="283"/>
      <c r="AU85" s="284"/>
      <c r="BB85" s="274"/>
      <c r="BD85" s="274"/>
      <c r="BF85" s="274"/>
      <c r="BH85" s="274"/>
    </row>
    <row r="86" spans="4:60" s="270" customFormat="1" x14ac:dyDescent="0.25">
      <c r="D86" s="271"/>
      <c r="L86" s="282"/>
      <c r="AM86" s="283"/>
      <c r="AN86" s="283"/>
      <c r="AO86" s="283"/>
      <c r="AP86" s="283"/>
      <c r="AU86" s="284"/>
      <c r="BB86" s="274"/>
      <c r="BD86" s="274"/>
      <c r="BF86" s="274"/>
      <c r="BH86" s="274"/>
    </row>
    <row r="87" spans="4:60" s="270" customFormat="1" x14ac:dyDescent="0.25">
      <c r="D87" s="271"/>
      <c r="L87" s="282"/>
      <c r="AM87" s="283"/>
      <c r="AN87" s="283"/>
      <c r="AO87" s="283"/>
      <c r="AP87" s="283"/>
      <c r="AU87" s="284"/>
      <c r="BB87" s="274"/>
      <c r="BD87" s="274"/>
      <c r="BF87" s="274"/>
      <c r="BH87" s="274"/>
    </row>
    <row r="88" spans="4:60" s="270" customFormat="1" x14ac:dyDescent="0.25">
      <c r="D88" s="271"/>
      <c r="L88" s="282"/>
      <c r="AM88" s="283"/>
      <c r="AN88" s="283"/>
      <c r="AO88" s="283"/>
      <c r="AP88" s="283"/>
      <c r="AU88" s="284"/>
      <c r="BB88" s="274"/>
      <c r="BD88" s="274"/>
      <c r="BF88" s="274"/>
      <c r="BH88" s="274"/>
    </row>
    <row r="89" spans="4:60" s="270" customFormat="1" x14ac:dyDescent="0.25">
      <c r="D89" s="271"/>
      <c r="L89" s="282"/>
      <c r="AM89" s="283"/>
      <c r="AN89" s="283"/>
      <c r="AO89" s="283"/>
      <c r="AP89" s="283"/>
      <c r="AU89" s="284"/>
      <c r="BB89" s="274"/>
      <c r="BD89" s="274"/>
      <c r="BF89" s="274"/>
      <c r="BH89" s="274"/>
    </row>
    <row r="90" spans="4:60" s="270" customFormat="1" x14ac:dyDescent="0.25">
      <c r="D90" s="271"/>
      <c r="L90" s="282"/>
      <c r="AM90" s="283"/>
      <c r="AN90" s="283"/>
      <c r="AO90" s="283"/>
      <c r="AP90" s="283"/>
      <c r="AU90" s="284"/>
      <c r="BB90" s="274"/>
      <c r="BD90" s="274"/>
      <c r="BF90" s="274"/>
      <c r="BH90" s="274"/>
    </row>
    <row r="91" spans="4:60" s="270" customFormat="1" x14ac:dyDescent="0.25">
      <c r="D91" s="271"/>
      <c r="L91" s="282"/>
      <c r="AM91" s="283"/>
      <c r="AN91" s="283"/>
      <c r="AO91" s="283"/>
      <c r="AP91" s="283"/>
      <c r="AU91" s="284"/>
      <c r="BB91" s="274"/>
      <c r="BD91" s="274"/>
      <c r="BF91" s="274"/>
      <c r="BH91" s="274"/>
    </row>
    <row r="92" spans="4:60" s="270" customFormat="1" x14ac:dyDescent="0.25">
      <c r="D92" s="271"/>
      <c r="L92" s="282"/>
      <c r="AM92" s="283"/>
      <c r="AN92" s="283"/>
      <c r="AO92" s="283"/>
      <c r="AP92" s="283"/>
      <c r="AU92" s="284"/>
      <c r="BB92" s="274"/>
      <c r="BD92" s="274"/>
      <c r="BF92" s="274"/>
      <c r="BH92" s="274"/>
    </row>
    <row r="93" spans="4:60" s="270" customFormat="1" x14ac:dyDescent="0.25">
      <c r="D93" s="271"/>
      <c r="L93" s="282"/>
      <c r="AM93" s="283"/>
      <c r="AN93" s="283"/>
      <c r="AO93" s="283"/>
      <c r="AP93" s="283"/>
      <c r="AU93" s="284"/>
      <c r="BB93" s="274"/>
      <c r="BD93" s="274"/>
      <c r="BF93" s="274"/>
      <c r="BH93" s="274"/>
    </row>
    <row r="94" spans="4:60" s="270" customFormat="1" x14ac:dyDescent="0.25">
      <c r="D94" s="271"/>
      <c r="L94" s="282"/>
      <c r="AM94" s="283"/>
      <c r="AN94" s="283"/>
      <c r="AO94" s="283"/>
      <c r="AP94" s="283"/>
      <c r="AU94" s="284"/>
      <c r="BB94" s="274"/>
      <c r="BD94" s="274"/>
      <c r="BF94" s="274"/>
      <c r="BH94" s="274"/>
    </row>
    <row r="95" spans="4:60" s="270" customFormat="1" x14ac:dyDescent="0.25">
      <c r="D95" s="271"/>
      <c r="L95" s="282"/>
      <c r="AM95" s="283"/>
      <c r="AN95" s="283"/>
      <c r="AO95" s="283"/>
      <c r="AP95" s="283"/>
      <c r="AU95" s="284"/>
      <c r="BB95" s="274"/>
      <c r="BD95" s="274"/>
      <c r="BF95" s="274"/>
      <c r="BH95" s="274"/>
    </row>
    <row r="96" spans="4:60" s="270" customFormat="1" x14ac:dyDescent="0.25">
      <c r="D96" s="271"/>
      <c r="L96" s="282"/>
      <c r="AM96" s="283"/>
      <c r="AN96" s="283"/>
      <c r="AO96" s="283"/>
      <c r="AP96" s="283"/>
      <c r="AU96" s="284"/>
      <c r="BB96" s="274"/>
      <c r="BD96" s="274"/>
      <c r="BF96" s="274"/>
      <c r="BH96" s="274"/>
    </row>
    <row r="97" spans="4:60" s="270" customFormat="1" x14ac:dyDescent="0.25">
      <c r="D97" s="271"/>
      <c r="L97" s="282"/>
      <c r="AM97" s="283"/>
      <c r="AN97" s="283"/>
      <c r="AO97" s="283"/>
      <c r="AP97" s="283"/>
      <c r="AU97" s="284"/>
      <c r="BB97" s="274"/>
      <c r="BD97" s="274"/>
      <c r="BF97" s="274"/>
      <c r="BH97" s="274"/>
    </row>
    <row r="98" spans="4:60" s="270" customFormat="1" x14ac:dyDescent="0.25">
      <c r="D98" s="271"/>
      <c r="L98" s="282"/>
      <c r="AM98" s="283"/>
      <c r="AN98" s="283"/>
      <c r="AO98" s="283"/>
      <c r="AP98" s="283"/>
      <c r="AU98" s="284"/>
      <c r="BB98" s="274"/>
      <c r="BD98" s="274"/>
      <c r="BF98" s="274"/>
      <c r="BH98" s="274"/>
    </row>
    <row r="99" spans="4:60" s="270" customFormat="1" x14ac:dyDescent="0.25">
      <c r="D99" s="271"/>
      <c r="L99" s="282"/>
      <c r="AM99" s="283"/>
      <c r="AN99" s="283"/>
      <c r="AO99" s="283"/>
      <c r="AP99" s="283"/>
      <c r="AU99" s="284"/>
      <c r="BB99" s="274"/>
      <c r="BD99" s="274"/>
      <c r="BF99" s="274"/>
      <c r="BH99" s="274"/>
    </row>
    <row r="100" spans="4:60" s="270" customFormat="1" x14ac:dyDescent="0.25">
      <c r="D100" s="271"/>
      <c r="L100" s="282"/>
      <c r="AM100" s="283"/>
      <c r="AN100" s="283"/>
      <c r="AO100" s="283"/>
      <c r="AP100" s="283"/>
      <c r="AU100" s="284"/>
      <c r="BB100" s="274"/>
      <c r="BD100" s="274"/>
      <c r="BF100" s="274"/>
      <c r="BH100" s="274"/>
    </row>
    <row r="101" spans="4:60" s="270" customFormat="1" x14ac:dyDescent="0.25">
      <c r="D101" s="271"/>
      <c r="L101" s="282"/>
      <c r="AM101" s="283"/>
      <c r="AN101" s="283"/>
      <c r="AO101" s="283"/>
      <c r="AP101" s="283"/>
      <c r="AU101" s="284"/>
      <c r="BB101" s="274"/>
      <c r="BD101" s="274"/>
      <c r="BF101" s="274"/>
      <c r="BH101" s="274"/>
    </row>
    <row r="102" spans="4:60" s="270" customFormat="1" x14ac:dyDescent="0.25">
      <c r="D102" s="271"/>
      <c r="L102" s="282"/>
      <c r="AM102" s="283"/>
      <c r="AN102" s="283"/>
      <c r="AO102" s="283"/>
      <c r="AP102" s="283"/>
      <c r="AU102" s="284"/>
      <c r="BB102" s="274"/>
      <c r="BD102" s="274"/>
      <c r="BF102" s="274"/>
      <c r="BH102" s="274"/>
    </row>
    <row r="103" spans="4:60" s="270" customFormat="1" x14ac:dyDescent="0.25">
      <c r="D103" s="271"/>
      <c r="L103" s="282"/>
      <c r="AM103" s="283"/>
      <c r="AN103" s="283"/>
      <c r="AO103" s="283"/>
      <c r="AP103" s="283"/>
      <c r="AU103" s="284"/>
      <c r="BB103" s="274"/>
      <c r="BD103" s="274"/>
      <c r="BF103" s="274"/>
      <c r="BH103" s="274"/>
    </row>
    <row r="104" spans="4:60" s="270" customFormat="1" x14ac:dyDescent="0.25">
      <c r="D104" s="271"/>
      <c r="L104" s="282"/>
      <c r="AM104" s="283"/>
      <c r="AN104" s="283"/>
      <c r="AO104" s="283"/>
      <c r="AP104" s="283"/>
      <c r="AU104" s="284"/>
      <c r="BB104" s="274"/>
      <c r="BD104" s="274"/>
      <c r="BF104" s="274"/>
      <c r="BH104" s="274"/>
    </row>
    <row r="105" spans="4:60" s="270" customFormat="1" x14ac:dyDescent="0.25">
      <c r="D105" s="271"/>
      <c r="L105" s="282"/>
      <c r="AM105" s="283"/>
      <c r="AN105" s="283"/>
      <c r="AO105" s="283"/>
      <c r="AP105" s="283"/>
      <c r="AU105" s="284"/>
      <c r="BB105" s="274"/>
      <c r="BD105" s="274"/>
      <c r="BF105" s="274"/>
      <c r="BH105" s="274"/>
    </row>
    <row r="106" spans="4:60" s="270" customFormat="1" x14ac:dyDescent="0.25">
      <c r="D106" s="271"/>
      <c r="L106" s="282"/>
      <c r="AM106" s="283"/>
      <c r="AN106" s="283"/>
      <c r="AO106" s="283"/>
      <c r="AP106" s="283"/>
      <c r="AU106" s="284"/>
      <c r="BB106" s="274"/>
      <c r="BD106" s="274"/>
      <c r="BF106" s="274"/>
      <c r="BH106" s="274"/>
    </row>
    <row r="107" spans="4:60" s="270" customFormat="1" x14ac:dyDescent="0.25">
      <c r="D107" s="271"/>
      <c r="L107" s="282"/>
      <c r="AM107" s="283"/>
      <c r="AN107" s="283"/>
      <c r="AO107" s="283"/>
      <c r="AP107" s="283"/>
      <c r="AU107" s="284"/>
      <c r="BB107" s="274"/>
      <c r="BD107" s="274"/>
      <c r="BF107" s="274"/>
      <c r="BH107" s="274"/>
    </row>
    <row r="108" spans="4:60" s="270" customFormat="1" x14ac:dyDescent="0.25">
      <c r="D108" s="271"/>
      <c r="L108" s="282"/>
      <c r="AM108" s="283"/>
      <c r="AN108" s="283"/>
      <c r="AO108" s="283"/>
      <c r="AP108" s="283"/>
      <c r="AU108" s="284"/>
      <c r="BB108" s="274"/>
      <c r="BD108" s="274"/>
      <c r="BF108" s="274"/>
      <c r="BH108" s="274"/>
    </row>
    <row r="109" spans="4:60" s="270" customFormat="1" x14ac:dyDescent="0.25">
      <c r="D109" s="271"/>
      <c r="L109" s="282"/>
      <c r="AM109" s="283"/>
      <c r="AN109" s="283"/>
      <c r="AO109" s="283"/>
      <c r="AP109" s="283"/>
      <c r="AU109" s="284"/>
      <c r="BB109" s="274"/>
      <c r="BD109" s="274"/>
      <c r="BF109" s="274"/>
      <c r="BH109" s="274"/>
    </row>
    <row r="110" spans="4:60" s="270" customFormat="1" x14ac:dyDescent="0.25">
      <c r="D110" s="271"/>
      <c r="L110" s="282"/>
      <c r="AM110" s="283"/>
      <c r="AN110" s="283"/>
      <c r="AO110" s="283"/>
      <c r="AP110" s="283"/>
      <c r="AU110" s="284"/>
      <c r="BB110" s="274"/>
      <c r="BD110" s="274"/>
      <c r="BF110" s="274"/>
      <c r="BH110" s="274"/>
    </row>
    <row r="111" spans="4:60" s="270" customFormat="1" x14ac:dyDescent="0.25">
      <c r="D111" s="271"/>
      <c r="L111" s="282"/>
      <c r="AM111" s="283"/>
      <c r="AN111" s="283"/>
      <c r="AO111" s="283"/>
      <c r="AP111" s="283"/>
      <c r="AU111" s="284"/>
      <c r="BB111" s="274"/>
      <c r="BD111" s="274"/>
      <c r="BF111" s="274"/>
      <c r="BH111" s="274"/>
    </row>
    <row r="112" spans="4:60" s="270" customFormat="1" x14ac:dyDescent="0.25">
      <c r="D112" s="271"/>
      <c r="L112" s="282"/>
      <c r="AM112" s="283"/>
      <c r="AN112" s="283"/>
      <c r="AO112" s="283"/>
      <c r="AP112" s="283"/>
      <c r="AU112" s="284"/>
      <c r="BB112" s="274"/>
      <c r="BD112" s="274"/>
      <c r="BF112" s="274"/>
      <c r="BH112" s="274"/>
    </row>
    <row r="113" spans="4:60" s="270" customFormat="1" x14ac:dyDescent="0.25">
      <c r="D113" s="271"/>
      <c r="L113" s="282"/>
      <c r="AM113" s="283"/>
      <c r="AN113" s="283"/>
      <c r="AO113" s="283"/>
      <c r="AP113" s="283"/>
      <c r="AU113" s="284"/>
      <c r="BB113" s="274"/>
      <c r="BD113" s="274"/>
      <c r="BF113" s="274"/>
      <c r="BH113" s="274"/>
    </row>
    <row r="114" spans="4:60" s="270" customFormat="1" x14ac:dyDescent="0.25">
      <c r="D114" s="271"/>
      <c r="L114" s="282"/>
      <c r="AM114" s="283"/>
      <c r="AN114" s="283"/>
      <c r="AO114" s="283"/>
      <c r="AP114" s="283"/>
      <c r="AU114" s="284"/>
      <c r="BB114" s="274"/>
      <c r="BD114" s="274"/>
      <c r="BF114" s="274"/>
      <c r="BH114" s="274"/>
    </row>
    <row r="115" spans="4:60" s="270" customFormat="1" x14ac:dyDescent="0.25">
      <c r="D115" s="271"/>
      <c r="L115" s="282"/>
      <c r="AM115" s="283"/>
      <c r="AN115" s="283"/>
      <c r="AO115" s="283"/>
      <c r="AP115" s="283"/>
      <c r="AU115" s="284"/>
      <c r="BB115" s="274"/>
      <c r="BD115" s="274"/>
      <c r="BF115" s="274"/>
      <c r="BH115" s="274"/>
    </row>
    <row r="116" spans="4:60" s="270" customFormat="1" x14ac:dyDescent="0.25">
      <c r="D116" s="271"/>
      <c r="L116" s="282"/>
      <c r="AM116" s="283"/>
      <c r="AN116" s="283"/>
      <c r="AO116" s="283"/>
      <c r="AP116" s="283"/>
      <c r="AU116" s="284"/>
      <c r="BB116" s="274"/>
      <c r="BD116" s="274"/>
      <c r="BF116" s="274"/>
      <c r="BH116" s="274"/>
    </row>
    <row r="117" spans="4:60" s="270" customFormat="1" x14ac:dyDescent="0.25">
      <c r="D117" s="271"/>
      <c r="L117" s="282"/>
      <c r="AM117" s="283"/>
      <c r="AN117" s="283"/>
      <c r="AO117" s="283"/>
      <c r="AP117" s="283"/>
      <c r="AU117" s="284"/>
      <c r="BB117" s="274"/>
      <c r="BD117" s="274"/>
      <c r="BF117" s="274"/>
      <c r="BH117" s="274"/>
    </row>
    <row r="118" spans="4:60" s="270" customFormat="1" x14ac:dyDescent="0.25">
      <c r="D118" s="271"/>
      <c r="L118" s="282"/>
      <c r="AM118" s="283"/>
      <c r="AN118" s="283"/>
      <c r="AO118" s="283"/>
      <c r="AP118" s="283"/>
      <c r="AU118" s="284"/>
      <c r="BB118" s="274"/>
      <c r="BD118" s="274"/>
      <c r="BF118" s="274"/>
      <c r="BH118" s="274"/>
    </row>
    <row r="119" spans="4:60" s="270" customFormat="1" x14ac:dyDescent="0.25">
      <c r="D119" s="271"/>
      <c r="L119" s="282"/>
      <c r="AM119" s="283"/>
      <c r="AN119" s="283"/>
      <c r="AO119" s="283"/>
      <c r="AP119" s="283"/>
      <c r="AU119" s="284"/>
      <c r="BB119" s="274"/>
      <c r="BD119" s="274"/>
      <c r="BF119" s="274"/>
      <c r="BH119" s="274"/>
    </row>
    <row r="120" spans="4:60" s="270" customFormat="1" x14ac:dyDescent="0.25">
      <c r="D120" s="271"/>
      <c r="L120" s="282"/>
      <c r="AM120" s="283"/>
      <c r="AN120" s="283"/>
      <c r="AO120" s="283"/>
      <c r="AP120" s="283"/>
      <c r="AU120" s="284"/>
      <c r="BB120" s="274"/>
      <c r="BD120" s="274"/>
      <c r="BF120" s="274"/>
      <c r="BH120" s="274"/>
    </row>
    <row r="121" spans="4:60" s="270" customFormat="1" x14ac:dyDescent="0.25">
      <c r="D121" s="271"/>
      <c r="L121" s="282"/>
      <c r="AM121" s="283"/>
      <c r="AN121" s="283"/>
      <c r="AO121" s="283"/>
      <c r="AP121" s="283"/>
      <c r="AU121" s="284"/>
      <c r="BB121" s="274"/>
      <c r="BD121" s="274"/>
      <c r="BF121" s="274"/>
      <c r="BH121" s="274"/>
    </row>
    <row r="122" spans="4:60" s="270" customFormat="1" x14ac:dyDescent="0.25">
      <c r="D122" s="271"/>
      <c r="L122" s="282"/>
      <c r="AM122" s="283"/>
      <c r="AN122" s="283"/>
      <c r="AO122" s="283"/>
      <c r="AP122" s="283"/>
      <c r="AU122" s="284"/>
      <c r="BB122" s="274"/>
      <c r="BD122" s="274"/>
      <c r="BF122" s="274"/>
      <c r="BH122" s="274"/>
    </row>
    <row r="123" spans="4:60" s="270" customFormat="1" x14ac:dyDescent="0.25">
      <c r="D123" s="271"/>
      <c r="L123" s="282"/>
      <c r="AM123" s="283"/>
      <c r="AN123" s="283"/>
      <c r="AO123" s="283"/>
      <c r="AP123" s="283"/>
      <c r="AU123" s="284"/>
      <c r="BB123" s="274"/>
      <c r="BD123" s="274"/>
      <c r="BF123" s="274"/>
      <c r="BH123" s="274"/>
    </row>
    <row r="124" spans="4:60" s="270" customFormat="1" x14ac:dyDescent="0.25">
      <c r="D124" s="271"/>
      <c r="L124" s="282"/>
      <c r="AM124" s="283"/>
      <c r="AN124" s="283"/>
      <c r="AO124" s="283"/>
      <c r="AP124" s="283"/>
      <c r="AU124" s="284"/>
      <c r="BB124" s="274"/>
      <c r="BD124" s="274"/>
      <c r="BF124" s="274"/>
      <c r="BH124" s="274"/>
    </row>
    <row r="125" spans="4:60" s="270" customFormat="1" x14ac:dyDescent="0.25">
      <c r="D125" s="271"/>
      <c r="L125" s="282"/>
      <c r="AM125" s="283"/>
      <c r="AN125" s="283"/>
      <c r="AO125" s="283"/>
      <c r="AP125" s="283"/>
      <c r="AU125" s="284"/>
      <c r="BB125" s="274"/>
      <c r="BD125" s="274"/>
      <c r="BF125" s="274"/>
      <c r="BH125" s="274"/>
    </row>
    <row r="126" spans="4:60" s="270" customFormat="1" x14ac:dyDescent="0.25">
      <c r="D126" s="271"/>
      <c r="L126" s="282"/>
      <c r="AM126" s="283"/>
      <c r="AN126" s="283"/>
      <c r="AO126" s="283"/>
      <c r="AP126" s="283"/>
      <c r="AU126" s="284"/>
      <c r="BB126" s="274"/>
      <c r="BD126" s="274"/>
      <c r="BF126" s="274"/>
      <c r="BH126" s="274"/>
    </row>
    <row r="127" spans="4:60" s="270" customFormat="1" x14ac:dyDescent="0.25">
      <c r="D127" s="271"/>
      <c r="L127" s="282"/>
      <c r="AM127" s="283"/>
      <c r="AN127" s="283"/>
      <c r="AO127" s="283"/>
      <c r="AP127" s="283"/>
      <c r="AU127" s="284"/>
      <c r="BB127" s="274"/>
      <c r="BD127" s="274"/>
      <c r="BF127" s="274"/>
      <c r="BH127" s="274"/>
    </row>
    <row r="128" spans="4:60" s="270" customFormat="1" x14ac:dyDescent="0.25">
      <c r="D128" s="271"/>
      <c r="L128" s="282"/>
      <c r="AM128" s="283"/>
      <c r="AN128" s="283"/>
      <c r="AO128" s="283"/>
      <c r="AP128" s="283"/>
      <c r="AU128" s="284"/>
      <c r="BB128" s="274"/>
      <c r="BD128" s="274"/>
      <c r="BF128" s="274"/>
      <c r="BH128" s="274"/>
    </row>
    <row r="129" spans="4:60" s="270" customFormat="1" x14ac:dyDescent="0.25">
      <c r="D129" s="271"/>
      <c r="L129" s="282"/>
      <c r="AM129" s="283"/>
      <c r="AN129" s="283"/>
      <c r="AO129" s="283"/>
      <c r="AP129" s="283"/>
      <c r="AU129" s="284"/>
      <c r="BB129" s="274"/>
      <c r="BD129" s="274"/>
      <c r="BF129" s="274"/>
      <c r="BH129" s="274"/>
    </row>
    <row r="130" spans="4:60" s="270" customFormat="1" x14ac:dyDescent="0.25">
      <c r="D130" s="271"/>
      <c r="L130" s="282"/>
      <c r="AM130" s="283"/>
      <c r="AN130" s="283"/>
      <c r="AO130" s="283"/>
      <c r="AP130" s="283"/>
      <c r="AU130" s="284"/>
      <c r="BB130" s="274"/>
      <c r="BD130" s="274"/>
      <c r="BF130" s="274"/>
      <c r="BH130" s="274"/>
    </row>
    <row r="131" spans="4:60" s="270" customFormat="1" x14ac:dyDescent="0.25">
      <c r="D131" s="271"/>
      <c r="L131" s="282"/>
      <c r="AM131" s="283"/>
      <c r="AN131" s="283"/>
      <c r="AO131" s="283"/>
      <c r="AP131" s="283"/>
      <c r="AU131" s="284"/>
      <c r="BB131" s="274"/>
      <c r="BD131" s="274"/>
      <c r="BF131" s="274"/>
      <c r="BH131" s="274"/>
    </row>
    <row r="132" spans="4:60" s="270" customFormat="1" x14ac:dyDescent="0.25">
      <c r="D132" s="271"/>
      <c r="L132" s="282"/>
      <c r="AM132" s="283"/>
      <c r="AN132" s="283"/>
      <c r="AO132" s="283"/>
      <c r="AP132" s="283"/>
      <c r="AU132" s="284"/>
      <c r="BB132" s="274"/>
      <c r="BD132" s="274"/>
      <c r="BF132" s="274"/>
      <c r="BH132" s="274"/>
    </row>
    <row r="133" spans="4:60" s="270" customFormat="1" x14ac:dyDescent="0.25">
      <c r="D133" s="271"/>
      <c r="L133" s="282"/>
      <c r="AM133" s="283"/>
      <c r="AN133" s="283"/>
      <c r="AO133" s="283"/>
      <c r="AP133" s="283"/>
      <c r="AU133" s="284"/>
      <c r="BB133" s="274"/>
      <c r="BD133" s="274"/>
      <c r="BF133" s="274"/>
      <c r="BH133" s="274"/>
    </row>
    <row r="134" spans="4:60" s="270" customFormat="1" x14ac:dyDescent="0.25">
      <c r="D134" s="271"/>
      <c r="L134" s="282"/>
      <c r="AM134" s="283"/>
      <c r="AN134" s="283"/>
      <c r="AO134" s="283"/>
      <c r="AP134" s="283"/>
      <c r="AU134" s="284"/>
      <c r="BB134" s="274"/>
      <c r="BD134" s="274"/>
      <c r="BF134" s="274"/>
      <c r="BH134" s="274"/>
    </row>
    <row r="135" spans="4:60" s="270" customFormat="1" x14ac:dyDescent="0.25">
      <c r="D135" s="271"/>
      <c r="L135" s="282"/>
      <c r="AM135" s="283"/>
      <c r="AN135" s="283"/>
      <c r="AO135" s="283"/>
      <c r="AP135" s="283"/>
      <c r="AU135" s="284"/>
      <c r="BB135" s="274"/>
      <c r="BD135" s="274"/>
      <c r="BF135" s="274"/>
      <c r="BH135" s="274"/>
    </row>
    <row r="136" spans="4:60" s="270" customFormat="1" x14ac:dyDescent="0.25">
      <c r="D136" s="271"/>
      <c r="L136" s="282"/>
      <c r="AM136" s="283"/>
      <c r="AN136" s="283"/>
      <c r="AO136" s="283"/>
      <c r="AP136" s="283"/>
      <c r="AU136" s="284"/>
      <c r="BB136" s="274"/>
      <c r="BD136" s="274"/>
      <c r="BF136" s="274"/>
      <c r="BH136" s="274"/>
    </row>
    <row r="137" spans="4:60" s="270" customFormat="1" x14ac:dyDescent="0.25">
      <c r="D137" s="271"/>
      <c r="L137" s="282"/>
      <c r="AM137" s="283"/>
      <c r="AN137" s="283"/>
      <c r="AO137" s="283"/>
      <c r="AP137" s="283"/>
      <c r="AU137" s="284"/>
      <c r="BB137" s="274"/>
      <c r="BD137" s="274"/>
      <c r="BF137" s="274"/>
      <c r="BH137" s="274"/>
    </row>
    <row r="138" spans="4:60" s="270" customFormat="1" x14ac:dyDescent="0.25">
      <c r="D138" s="271"/>
      <c r="L138" s="282"/>
      <c r="AM138" s="283"/>
      <c r="AN138" s="283"/>
      <c r="AO138" s="283"/>
      <c r="AP138" s="283"/>
      <c r="AU138" s="284"/>
      <c r="BB138" s="274"/>
      <c r="BD138" s="274"/>
      <c r="BF138" s="274"/>
      <c r="BH138" s="274"/>
    </row>
    <row r="139" spans="4:60" s="270" customFormat="1" x14ac:dyDescent="0.25">
      <c r="D139" s="271"/>
      <c r="L139" s="282"/>
      <c r="AM139" s="283"/>
      <c r="AN139" s="283"/>
      <c r="AO139" s="283"/>
      <c r="AP139" s="283"/>
      <c r="AU139" s="284"/>
      <c r="BB139" s="274"/>
      <c r="BD139" s="274"/>
      <c r="BF139" s="274"/>
      <c r="BH139" s="274"/>
    </row>
    <row r="140" spans="4:60" s="270" customFormat="1" x14ac:dyDescent="0.25">
      <c r="D140" s="271"/>
      <c r="L140" s="282"/>
      <c r="AM140" s="283"/>
      <c r="AN140" s="283"/>
      <c r="AO140" s="283"/>
      <c r="AP140" s="283"/>
      <c r="AU140" s="284"/>
      <c r="BB140" s="274"/>
      <c r="BD140" s="274"/>
      <c r="BF140" s="274"/>
      <c r="BH140" s="274"/>
    </row>
    <row r="141" spans="4:60" s="270" customFormat="1" x14ac:dyDescent="0.25">
      <c r="D141" s="271"/>
      <c r="L141" s="282"/>
      <c r="AM141" s="283"/>
      <c r="AN141" s="283"/>
      <c r="AO141" s="283"/>
      <c r="AP141" s="283"/>
      <c r="AU141" s="284"/>
      <c r="BB141" s="274"/>
      <c r="BD141" s="274"/>
      <c r="BF141" s="274"/>
      <c r="BH141" s="274"/>
    </row>
    <row r="142" spans="4:60" s="270" customFormat="1" x14ac:dyDescent="0.25">
      <c r="D142" s="271"/>
      <c r="L142" s="282"/>
      <c r="AM142" s="283"/>
      <c r="AN142" s="283"/>
      <c r="AO142" s="283"/>
      <c r="AP142" s="283"/>
      <c r="AU142" s="284"/>
      <c r="BB142" s="274"/>
      <c r="BD142" s="274"/>
      <c r="BF142" s="274"/>
      <c r="BH142" s="274"/>
    </row>
    <row r="143" spans="4:60" s="270" customFormat="1" x14ac:dyDescent="0.25">
      <c r="D143" s="271"/>
      <c r="L143" s="282"/>
      <c r="AM143" s="283"/>
      <c r="AN143" s="283"/>
      <c r="AO143" s="283"/>
      <c r="AP143" s="283"/>
      <c r="AU143" s="284"/>
      <c r="BB143" s="274"/>
      <c r="BD143" s="274"/>
      <c r="BF143" s="274"/>
      <c r="BH143" s="274"/>
    </row>
    <row r="144" spans="4:60" s="270" customFormat="1" x14ac:dyDescent="0.25">
      <c r="D144" s="271"/>
      <c r="L144" s="282"/>
      <c r="AM144" s="283"/>
      <c r="AN144" s="283"/>
      <c r="AO144" s="283"/>
      <c r="AP144" s="283"/>
      <c r="AU144" s="284"/>
      <c r="BB144" s="274"/>
      <c r="BD144" s="274"/>
      <c r="BF144" s="274"/>
      <c r="BH144" s="274"/>
    </row>
    <row r="145" spans="4:60" s="270" customFormat="1" x14ac:dyDescent="0.25">
      <c r="D145" s="271"/>
      <c r="L145" s="282"/>
      <c r="AM145" s="283"/>
      <c r="AN145" s="283"/>
      <c r="AO145" s="283"/>
      <c r="AP145" s="283"/>
      <c r="AU145" s="284"/>
      <c r="BB145" s="274"/>
      <c r="BD145" s="274"/>
      <c r="BF145" s="274"/>
      <c r="BH145" s="274"/>
    </row>
    <row r="146" spans="4:60" s="270" customFormat="1" x14ac:dyDescent="0.25">
      <c r="D146" s="271"/>
      <c r="L146" s="282"/>
      <c r="AM146" s="283"/>
      <c r="AN146" s="283"/>
      <c r="AO146" s="283"/>
      <c r="AP146" s="283"/>
      <c r="AU146" s="284"/>
      <c r="BB146" s="274"/>
      <c r="BD146" s="274"/>
      <c r="BF146" s="274"/>
      <c r="BH146" s="274"/>
    </row>
    <row r="147" spans="4:60" s="270" customFormat="1" x14ac:dyDescent="0.25">
      <c r="D147" s="271"/>
      <c r="L147" s="282"/>
      <c r="AM147" s="283"/>
      <c r="AN147" s="283"/>
      <c r="AO147" s="283"/>
      <c r="AP147" s="283"/>
      <c r="AU147" s="284"/>
      <c r="BB147" s="274"/>
      <c r="BD147" s="274"/>
      <c r="BF147" s="274"/>
      <c r="BH147" s="274"/>
    </row>
    <row r="148" spans="4:60" s="270" customFormat="1" x14ac:dyDescent="0.25">
      <c r="D148" s="271"/>
      <c r="L148" s="282"/>
      <c r="AM148" s="283"/>
      <c r="AN148" s="283"/>
      <c r="AO148" s="283"/>
      <c r="AP148" s="283"/>
      <c r="AU148" s="284"/>
      <c r="BB148" s="274"/>
      <c r="BD148" s="274"/>
      <c r="BF148" s="274"/>
      <c r="BH148" s="274"/>
    </row>
    <row r="149" spans="4:60" s="270" customFormat="1" x14ac:dyDescent="0.25">
      <c r="D149" s="271"/>
      <c r="L149" s="282"/>
      <c r="AM149" s="283"/>
      <c r="AN149" s="283"/>
      <c r="AO149" s="283"/>
      <c r="AP149" s="283"/>
      <c r="AU149" s="284"/>
      <c r="BB149" s="274"/>
      <c r="BD149" s="274"/>
      <c r="BF149" s="274"/>
      <c r="BH149" s="274"/>
    </row>
    <row r="150" spans="4:60" s="270" customFormat="1" x14ac:dyDescent="0.25">
      <c r="D150" s="271"/>
      <c r="L150" s="282"/>
      <c r="AM150" s="283"/>
      <c r="AN150" s="283"/>
      <c r="AO150" s="283"/>
      <c r="AP150" s="283"/>
      <c r="AU150" s="284"/>
      <c r="BB150" s="274"/>
      <c r="BD150" s="274"/>
      <c r="BF150" s="274"/>
      <c r="BH150" s="274"/>
    </row>
    <row r="151" spans="4:60" s="270" customFormat="1" x14ac:dyDescent="0.25">
      <c r="D151" s="271"/>
      <c r="L151" s="282"/>
      <c r="AM151" s="283"/>
      <c r="AN151" s="283"/>
      <c r="AO151" s="283"/>
      <c r="AP151" s="283"/>
      <c r="AU151" s="284"/>
      <c r="BB151" s="274"/>
      <c r="BD151" s="274"/>
      <c r="BF151" s="274"/>
      <c r="BH151" s="274"/>
    </row>
    <row r="152" spans="4:60" s="270" customFormat="1" x14ac:dyDescent="0.25">
      <c r="D152" s="271"/>
      <c r="L152" s="282"/>
      <c r="AM152" s="283"/>
      <c r="AN152" s="283"/>
      <c r="AO152" s="283"/>
      <c r="AP152" s="283"/>
      <c r="AU152" s="284"/>
      <c r="BB152" s="274"/>
      <c r="BD152" s="274"/>
      <c r="BF152" s="274"/>
      <c r="BH152" s="274"/>
    </row>
    <row r="153" spans="4:60" s="270" customFormat="1" x14ac:dyDescent="0.25">
      <c r="D153" s="271"/>
      <c r="L153" s="282"/>
      <c r="AM153" s="283"/>
      <c r="AN153" s="283"/>
      <c r="AO153" s="283"/>
      <c r="AP153" s="283"/>
      <c r="AU153" s="284"/>
      <c r="BB153" s="274"/>
      <c r="BD153" s="274"/>
      <c r="BF153" s="274"/>
      <c r="BH153" s="274"/>
    </row>
    <row r="154" spans="4:60" s="270" customFormat="1" x14ac:dyDescent="0.25">
      <c r="D154" s="271"/>
      <c r="L154" s="282"/>
      <c r="AM154" s="283"/>
      <c r="AN154" s="283"/>
      <c r="AO154" s="283"/>
      <c r="AP154" s="283"/>
      <c r="AU154" s="284"/>
      <c r="BB154" s="274"/>
      <c r="BD154" s="274"/>
      <c r="BF154" s="274"/>
      <c r="BH154" s="274"/>
    </row>
    <row r="155" spans="4:60" s="270" customFormat="1" x14ac:dyDescent="0.25">
      <c r="D155" s="271"/>
      <c r="L155" s="282"/>
      <c r="AM155" s="283"/>
      <c r="AN155" s="283"/>
      <c r="AO155" s="283"/>
      <c r="AP155" s="283"/>
      <c r="AU155" s="284"/>
      <c r="BB155" s="274"/>
      <c r="BD155" s="274"/>
      <c r="BF155" s="274"/>
      <c r="BH155" s="274"/>
    </row>
    <row r="156" spans="4:60" s="270" customFormat="1" x14ac:dyDescent="0.25">
      <c r="D156" s="271"/>
      <c r="L156" s="282"/>
      <c r="AM156" s="283"/>
      <c r="AN156" s="283"/>
      <c r="AO156" s="283"/>
      <c r="AP156" s="283"/>
      <c r="AU156" s="284"/>
      <c r="BB156" s="274"/>
      <c r="BD156" s="274"/>
      <c r="BF156" s="274"/>
      <c r="BH156" s="274"/>
    </row>
    <row r="157" spans="4:60" s="270" customFormat="1" x14ac:dyDescent="0.25">
      <c r="D157" s="271"/>
      <c r="L157" s="282"/>
      <c r="AM157" s="283"/>
      <c r="AN157" s="283"/>
      <c r="AO157" s="283"/>
      <c r="AP157" s="283"/>
      <c r="AU157" s="284"/>
      <c r="BB157" s="274"/>
      <c r="BD157" s="274"/>
      <c r="BF157" s="274"/>
      <c r="BH157" s="274"/>
    </row>
    <row r="158" spans="4:60" s="270" customFormat="1" x14ac:dyDescent="0.25">
      <c r="D158" s="271"/>
      <c r="L158" s="282"/>
      <c r="AM158" s="283"/>
      <c r="AN158" s="283"/>
      <c r="AO158" s="283"/>
      <c r="AP158" s="283"/>
      <c r="AU158" s="284"/>
      <c r="BB158" s="274"/>
      <c r="BD158" s="274"/>
      <c r="BF158" s="274"/>
      <c r="BH158" s="274"/>
    </row>
    <row r="159" spans="4:60" s="270" customFormat="1" x14ac:dyDescent="0.25">
      <c r="D159" s="271"/>
      <c r="L159" s="282"/>
      <c r="AM159" s="283"/>
      <c r="AN159" s="283"/>
      <c r="AO159" s="283"/>
      <c r="AP159" s="283"/>
      <c r="AU159" s="284"/>
      <c r="BB159" s="274"/>
      <c r="BD159" s="274"/>
      <c r="BF159" s="274"/>
      <c r="BH159" s="274"/>
    </row>
    <row r="160" spans="4:60" s="270" customFormat="1" x14ac:dyDescent="0.25">
      <c r="D160" s="271"/>
      <c r="L160" s="282"/>
      <c r="AM160" s="283"/>
      <c r="AN160" s="283"/>
      <c r="AO160" s="283"/>
      <c r="AP160" s="283"/>
      <c r="AU160" s="284"/>
      <c r="BB160" s="274"/>
      <c r="BD160" s="274"/>
      <c r="BF160" s="274"/>
      <c r="BH160" s="274"/>
    </row>
    <row r="161" spans="4:60" s="270" customFormat="1" x14ac:dyDescent="0.25">
      <c r="D161" s="271"/>
      <c r="L161" s="282"/>
      <c r="AM161" s="283"/>
      <c r="AN161" s="283"/>
      <c r="AO161" s="283"/>
      <c r="AP161" s="283"/>
      <c r="AU161" s="284"/>
      <c r="BB161" s="274"/>
      <c r="BD161" s="274"/>
      <c r="BF161" s="274"/>
      <c r="BH161" s="274"/>
    </row>
    <row r="162" spans="4:60" s="270" customFormat="1" x14ac:dyDescent="0.25">
      <c r="D162" s="271"/>
      <c r="L162" s="282"/>
      <c r="AM162" s="283"/>
      <c r="AN162" s="283"/>
      <c r="AO162" s="283"/>
      <c r="AP162" s="283"/>
      <c r="AU162" s="284"/>
      <c r="BB162" s="274"/>
      <c r="BD162" s="274"/>
      <c r="BF162" s="274"/>
      <c r="BH162" s="274"/>
    </row>
    <row r="163" spans="4:60" s="270" customFormat="1" x14ac:dyDescent="0.25">
      <c r="D163" s="271"/>
      <c r="L163" s="282"/>
      <c r="AM163" s="283"/>
      <c r="AN163" s="283"/>
      <c r="AO163" s="283"/>
      <c r="AP163" s="283"/>
      <c r="AU163" s="284"/>
      <c r="BB163" s="274"/>
      <c r="BD163" s="274"/>
      <c r="BF163" s="274"/>
      <c r="BH163" s="274"/>
    </row>
    <row r="164" spans="4:60" s="270" customFormat="1" x14ac:dyDescent="0.25">
      <c r="D164" s="271"/>
      <c r="L164" s="282"/>
      <c r="AM164" s="283"/>
      <c r="AN164" s="283"/>
      <c r="AO164" s="283"/>
      <c r="AP164" s="283"/>
      <c r="AU164" s="284"/>
      <c r="BB164" s="274"/>
      <c r="BD164" s="274"/>
      <c r="BF164" s="274"/>
      <c r="BH164" s="274"/>
    </row>
    <row r="165" spans="4:60" s="270" customFormat="1" x14ac:dyDescent="0.25">
      <c r="D165" s="271"/>
      <c r="L165" s="282"/>
      <c r="AM165" s="283"/>
      <c r="AN165" s="283"/>
      <c r="AO165" s="283"/>
      <c r="AP165" s="283"/>
      <c r="AU165" s="284"/>
      <c r="BB165" s="274"/>
      <c r="BD165" s="274"/>
      <c r="BF165" s="274"/>
      <c r="BH165" s="274"/>
    </row>
    <row r="166" spans="4:60" s="270" customFormat="1" x14ac:dyDescent="0.25">
      <c r="D166" s="271"/>
      <c r="L166" s="282"/>
      <c r="AM166" s="283"/>
      <c r="AN166" s="283"/>
      <c r="AO166" s="283"/>
      <c r="AP166" s="283"/>
      <c r="AU166" s="284"/>
      <c r="BB166" s="274"/>
      <c r="BD166" s="274"/>
      <c r="BF166" s="274"/>
      <c r="BH166" s="274"/>
    </row>
    <row r="167" spans="4:60" s="270" customFormat="1" x14ac:dyDescent="0.25">
      <c r="D167" s="271"/>
      <c r="L167" s="282"/>
      <c r="AM167" s="283"/>
      <c r="AN167" s="283"/>
      <c r="AO167" s="283"/>
      <c r="AP167" s="283"/>
      <c r="AU167" s="284"/>
      <c r="BB167" s="274"/>
      <c r="BD167" s="274"/>
      <c r="BF167" s="274"/>
      <c r="BH167" s="274"/>
    </row>
    <row r="168" spans="4:60" s="270" customFormat="1" x14ac:dyDescent="0.25">
      <c r="D168" s="271"/>
      <c r="L168" s="282"/>
      <c r="AM168" s="283"/>
      <c r="AN168" s="283"/>
      <c r="AO168" s="283"/>
      <c r="AP168" s="283"/>
      <c r="AU168" s="284"/>
      <c r="BB168" s="274"/>
      <c r="BD168" s="274"/>
      <c r="BF168" s="274"/>
      <c r="BH168" s="274"/>
    </row>
    <row r="169" spans="4:60" s="270" customFormat="1" x14ac:dyDescent="0.25">
      <c r="D169" s="271"/>
      <c r="L169" s="282"/>
      <c r="AM169" s="283"/>
      <c r="AN169" s="283"/>
      <c r="AO169" s="283"/>
      <c r="AP169" s="283"/>
      <c r="AU169" s="284"/>
      <c r="BB169" s="274"/>
      <c r="BD169" s="274"/>
      <c r="BF169" s="274"/>
      <c r="BH169" s="274"/>
    </row>
    <row r="170" spans="4:60" s="270" customFormat="1" x14ac:dyDescent="0.25">
      <c r="D170" s="271"/>
      <c r="L170" s="282"/>
      <c r="AM170" s="283"/>
      <c r="AN170" s="283"/>
      <c r="AO170" s="283"/>
      <c r="AP170" s="283"/>
      <c r="AU170" s="284"/>
      <c r="BB170" s="274"/>
      <c r="BD170" s="274"/>
      <c r="BF170" s="274"/>
      <c r="BH170" s="274"/>
    </row>
    <row r="171" spans="4:60" s="270" customFormat="1" x14ac:dyDescent="0.25">
      <c r="D171" s="271"/>
      <c r="L171" s="282"/>
      <c r="AM171" s="283"/>
      <c r="AN171" s="283"/>
      <c r="AO171" s="283"/>
      <c r="AP171" s="283"/>
      <c r="AU171" s="284"/>
      <c r="BB171" s="274"/>
      <c r="BD171" s="274"/>
      <c r="BF171" s="274"/>
      <c r="BH171" s="274"/>
    </row>
    <row r="172" spans="4:60" s="270" customFormat="1" x14ac:dyDescent="0.25">
      <c r="D172" s="271"/>
      <c r="L172" s="282"/>
      <c r="AM172" s="283"/>
      <c r="AN172" s="283"/>
      <c r="AO172" s="283"/>
      <c r="AP172" s="283"/>
      <c r="AU172" s="284"/>
      <c r="BB172" s="274"/>
      <c r="BD172" s="274"/>
      <c r="BF172" s="274"/>
      <c r="BH172" s="274"/>
    </row>
    <row r="173" spans="4:60" s="270" customFormat="1" x14ac:dyDescent="0.25">
      <c r="D173" s="271"/>
      <c r="L173" s="282"/>
      <c r="AM173" s="283"/>
      <c r="AN173" s="283"/>
      <c r="AO173" s="283"/>
      <c r="AP173" s="283"/>
      <c r="AU173" s="284"/>
      <c r="BB173" s="274"/>
      <c r="BD173" s="274"/>
      <c r="BF173" s="274"/>
      <c r="BH173" s="274"/>
    </row>
    <row r="174" spans="4:60" s="270" customFormat="1" x14ac:dyDescent="0.25">
      <c r="D174" s="271"/>
      <c r="L174" s="282"/>
      <c r="AM174" s="283"/>
      <c r="AN174" s="283"/>
      <c r="AO174" s="283"/>
      <c r="AP174" s="283"/>
      <c r="AU174" s="284"/>
      <c r="BB174" s="274"/>
      <c r="BD174" s="274"/>
      <c r="BF174" s="274"/>
      <c r="BH174" s="274"/>
    </row>
    <row r="175" spans="4:60" s="270" customFormat="1" x14ac:dyDescent="0.25">
      <c r="D175" s="271"/>
      <c r="L175" s="282"/>
      <c r="AM175" s="283"/>
      <c r="AN175" s="283"/>
      <c r="AO175" s="283"/>
      <c r="AP175" s="283"/>
      <c r="AU175" s="284"/>
      <c r="BB175" s="274"/>
      <c r="BD175" s="274"/>
      <c r="BF175" s="274"/>
      <c r="BH175" s="274"/>
    </row>
    <row r="176" spans="4:60" s="270" customFormat="1" x14ac:dyDescent="0.25">
      <c r="D176" s="271"/>
      <c r="L176" s="282"/>
      <c r="AM176" s="283"/>
      <c r="AN176" s="283"/>
      <c r="AO176" s="283"/>
      <c r="AP176" s="283"/>
      <c r="AU176" s="284"/>
      <c r="BB176" s="274"/>
      <c r="BD176" s="274"/>
      <c r="BF176" s="274"/>
      <c r="BH176" s="274"/>
    </row>
    <row r="177" spans="4:60" s="270" customFormat="1" x14ac:dyDescent="0.25">
      <c r="D177" s="271"/>
      <c r="L177" s="282"/>
      <c r="AM177" s="283"/>
      <c r="AN177" s="283"/>
      <c r="AO177" s="283"/>
      <c r="AP177" s="283"/>
      <c r="AU177" s="284"/>
      <c r="BB177" s="274"/>
      <c r="BD177" s="274"/>
      <c r="BF177" s="274"/>
      <c r="BH177" s="274"/>
    </row>
    <row r="178" spans="4:60" s="270" customFormat="1" x14ac:dyDescent="0.25">
      <c r="D178" s="271"/>
      <c r="L178" s="282"/>
      <c r="AM178" s="283"/>
      <c r="AN178" s="283"/>
      <c r="AO178" s="283"/>
      <c r="AP178" s="283"/>
      <c r="AU178" s="284"/>
      <c r="BB178" s="274"/>
      <c r="BD178" s="274"/>
      <c r="BF178" s="274"/>
      <c r="BH178" s="274"/>
    </row>
    <row r="179" spans="4:60" s="270" customFormat="1" x14ac:dyDescent="0.25">
      <c r="D179" s="271"/>
      <c r="L179" s="282"/>
      <c r="AM179" s="283"/>
      <c r="AN179" s="283"/>
      <c r="AO179" s="283"/>
      <c r="AP179" s="283"/>
      <c r="AU179" s="284"/>
      <c r="BB179" s="274"/>
      <c r="BD179" s="274"/>
      <c r="BF179" s="274"/>
      <c r="BH179" s="274"/>
    </row>
    <row r="180" spans="4:60" s="270" customFormat="1" x14ac:dyDescent="0.25">
      <c r="D180" s="271"/>
      <c r="L180" s="282"/>
      <c r="AM180" s="283"/>
      <c r="AN180" s="283"/>
      <c r="AO180" s="283"/>
      <c r="AP180" s="283"/>
      <c r="AU180" s="284"/>
      <c r="BB180" s="274"/>
      <c r="BD180" s="274"/>
      <c r="BF180" s="274"/>
      <c r="BH180" s="274"/>
    </row>
    <row r="181" spans="4:60" s="270" customFormat="1" x14ac:dyDescent="0.25">
      <c r="D181" s="271"/>
      <c r="L181" s="282"/>
      <c r="AM181" s="283"/>
      <c r="AN181" s="283"/>
      <c r="AO181" s="283"/>
      <c r="AP181" s="283"/>
      <c r="AU181" s="284"/>
      <c r="BB181" s="274"/>
      <c r="BD181" s="274"/>
      <c r="BF181" s="274"/>
      <c r="BH181" s="274"/>
    </row>
    <row r="182" spans="4:60" s="270" customFormat="1" x14ac:dyDescent="0.25">
      <c r="D182" s="271"/>
      <c r="L182" s="282"/>
      <c r="AM182" s="283"/>
      <c r="AN182" s="283"/>
      <c r="AO182" s="283"/>
      <c r="AP182" s="283"/>
      <c r="AU182" s="284"/>
      <c r="BB182" s="274"/>
      <c r="BD182" s="274"/>
      <c r="BF182" s="274"/>
      <c r="BH182" s="274"/>
    </row>
    <row r="183" spans="4:60" s="270" customFormat="1" x14ac:dyDescent="0.25">
      <c r="D183" s="271"/>
      <c r="L183" s="282"/>
      <c r="AM183" s="283"/>
      <c r="AN183" s="283"/>
      <c r="AO183" s="283"/>
      <c r="AP183" s="283"/>
      <c r="AU183" s="284"/>
      <c r="BB183" s="274"/>
      <c r="BD183" s="274"/>
      <c r="BF183" s="274"/>
      <c r="BH183" s="274"/>
    </row>
    <row r="184" spans="4:60" s="270" customFormat="1" x14ac:dyDescent="0.25">
      <c r="D184" s="271"/>
      <c r="L184" s="282"/>
      <c r="AM184" s="283"/>
      <c r="AN184" s="283"/>
      <c r="AO184" s="283"/>
      <c r="AP184" s="283"/>
      <c r="AU184" s="284"/>
      <c r="BB184" s="274"/>
      <c r="BD184" s="274"/>
      <c r="BF184" s="274"/>
      <c r="BH184" s="274"/>
    </row>
    <row r="185" spans="4:60" s="270" customFormat="1" x14ac:dyDescent="0.25">
      <c r="D185" s="271"/>
      <c r="L185" s="282"/>
      <c r="AM185" s="283"/>
      <c r="AN185" s="283"/>
      <c r="AO185" s="283"/>
      <c r="AP185" s="283"/>
      <c r="AU185" s="284"/>
      <c r="BB185" s="274"/>
      <c r="BD185" s="274"/>
      <c r="BF185" s="274"/>
      <c r="BH185" s="274"/>
    </row>
    <row r="186" spans="4:60" s="270" customFormat="1" x14ac:dyDescent="0.25">
      <c r="D186" s="271"/>
      <c r="L186" s="282"/>
      <c r="AM186" s="283"/>
      <c r="AN186" s="283"/>
      <c r="AO186" s="283"/>
      <c r="AP186" s="283"/>
      <c r="AU186" s="284"/>
      <c r="BB186" s="274"/>
      <c r="BD186" s="274"/>
      <c r="BF186" s="274"/>
      <c r="BH186" s="274"/>
    </row>
    <row r="187" spans="4:60" s="270" customFormat="1" x14ac:dyDescent="0.25">
      <c r="D187" s="271"/>
      <c r="L187" s="282"/>
      <c r="AM187" s="283"/>
      <c r="AN187" s="283"/>
      <c r="AO187" s="283"/>
      <c r="AP187" s="283"/>
      <c r="AU187" s="284"/>
      <c r="BB187" s="274"/>
      <c r="BD187" s="274"/>
      <c r="BF187" s="274"/>
      <c r="BH187" s="274"/>
    </row>
    <row r="188" spans="4:60" s="270" customFormat="1" x14ac:dyDescent="0.25">
      <c r="D188" s="271"/>
      <c r="L188" s="282"/>
      <c r="AM188" s="283"/>
      <c r="AN188" s="283"/>
      <c r="AO188" s="283"/>
      <c r="AP188" s="283"/>
      <c r="AU188" s="284"/>
      <c r="BB188" s="274"/>
      <c r="BD188" s="274"/>
      <c r="BF188" s="274"/>
      <c r="BH188" s="274"/>
    </row>
    <row r="189" spans="4:60" s="270" customFormat="1" x14ac:dyDescent="0.25">
      <c r="D189" s="271"/>
      <c r="L189" s="282"/>
      <c r="AM189" s="283"/>
      <c r="AN189" s="283"/>
      <c r="AO189" s="283"/>
      <c r="AP189" s="283"/>
      <c r="AU189" s="284"/>
      <c r="BB189" s="274"/>
      <c r="BD189" s="274"/>
      <c r="BF189" s="274"/>
      <c r="BH189" s="274"/>
    </row>
    <row r="190" spans="4:60" s="270" customFormat="1" x14ac:dyDescent="0.25">
      <c r="D190" s="271"/>
      <c r="L190" s="282"/>
      <c r="AM190" s="283"/>
      <c r="AN190" s="283"/>
      <c r="AO190" s="283"/>
      <c r="AP190" s="283"/>
      <c r="AU190" s="284"/>
      <c r="BB190" s="274"/>
      <c r="BD190" s="274"/>
      <c r="BF190" s="274"/>
      <c r="BH190" s="274"/>
    </row>
    <row r="191" spans="4:60" s="270" customFormat="1" x14ac:dyDescent="0.25">
      <c r="D191" s="271"/>
      <c r="L191" s="282"/>
      <c r="AM191" s="283"/>
      <c r="AN191" s="283"/>
      <c r="AO191" s="283"/>
      <c r="AP191" s="283"/>
      <c r="AU191" s="284"/>
      <c r="BB191" s="274"/>
      <c r="BD191" s="274"/>
      <c r="BF191" s="274"/>
      <c r="BH191" s="274"/>
    </row>
    <row r="192" spans="4:60" s="270" customFormat="1" x14ac:dyDescent="0.25">
      <c r="D192" s="271"/>
      <c r="L192" s="282"/>
      <c r="AM192" s="283"/>
      <c r="AN192" s="283"/>
      <c r="AO192" s="283"/>
      <c r="AP192" s="283"/>
      <c r="AU192" s="284"/>
      <c r="BB192" s="274"/>
      <c r="BD192" s="274"/>
      <c r="BF192" s="274"/>
      <c r="BH192" s="274"/>
    </row>
    <row r="193" spans="4:60" s="270" customFormat="1" x14ac:dyDescent="0.25">
      <c r="D193" s="271"/>
      <c r="L193" s="282"/>
      <c r="AM193" s="283"/>
      <c r="AN193" s="283"/>
      <c r="AO193" s="283"/>
      <c r="AP193" s="283"/>
      <c r="AU193" s="284"/>
      <c r="BB193" s="274"/>
      <c r="BD193" s="274"/>
      <c r="BF193" s="274"/>
      <c r="BH193" s="274"/>
    </row>
    <row r="194" spans="4:60" s="270" customFormat="1" x14ac:dyDescent="0.25">
      <c r="D194" s="271"/>
      <c r="L194" s="282"/>
      <c r="AM194" s="283"/>
      <c r="AN194" s="283"/>
      <c r="AO194" s="283"/>
      <c r="AP194" s="283"/>
      <c r="AU194" s="284"/>
      <c r="BB194" s="274"/>
      <c r="BD194" s="274"/>
      <c r="BF194" s="274"/>
      <c r="BH194" s="274"/>
    </row>
    <row r="195" spans="4:60" s="270" customFormat="1" x14ac:dyDescent="0.25">
      <c r="D195" s="271"/>
      <c r="L195" s="282"/>
      <c r="AM195" s="283"/>
      <c r="AN195" s="283"/>
      <c r="AO195" s="283"/>
      <c r="AP195" s="283"/>
      <c r="AU195" s="284"/>
      <c r="BB195" s="274"/>
      <c r="BD195" s="274"/>
      <c r="BF195" s="274"/>
      <c r="BH195" s="274"/>
    </row>
    <row r="196" spans="4:60" s="270" customFormat="1" x14ac:dyDescent="0.25">
      <c r="D196" s="271"/>
      <c r="L196" s="282"/>
      <c r="AM196" s="283"/>
      <c r="AN196" s="283"/>
      <c r="AO196" s="283"/>
      <c r="AP196" s="283"/>
      <c r="AU196" s="284"/>
      <c r="BB196" s="274"/>
      <c r="BD196" s="274"/>
      <c r="BF196" s="274"/>
      <c r="BH196" s="274"/>
    </row>
    <row r="197" spans="4:60" s="270" customFormat="1" x14ac:dyDescent="0.25">
      <c r="D197" s="271"/>
      <c r="L197" s="282"/>
      <c r="AM197" s="283"/>
      <c r="AN197" s="283"/>
      <c r="AO197" s="283"/>
      <c r="AP197" s="283"/>
      <c r="AU197" s="284"/>
      <c r="BB197" s="274"/>
      <c r="BD197" s="274"/>
      <c r="BF197" s="274"/>
      <c r="BH197" s="274"/>
    </row>
    <row r="198" spans="4:60" s="270" customFormat="1" x14ac:dyDescent="0.25">
      <c r="D198" s="271"/>
      <c r="L198" s="282"/>
      <c r="AM198" s="283"/>
      <c r="AN198" s="283"/>
      <c r="AO198" s="283"/>
      <c r="AP198" s="283"/>
      <c r="AU198" s="284"/>
      <c r="BB198" s="274"/>
      <c r="BD198" s="274"/>
      <c r="BF198" s="274"/>
      <c r="BH198" s="274"/>
    </row>
    <row r="199" spans="4:60" s="270" customFormat="1" x14ac:dyDescent="0.25">
      <c r="D199" s="271"/>
      <c r="L199" s="282"/>
      <c r="AM199" s="283"/>
      <c r="AN199" s="283"/>
      <c r="AO199" s="283"/>
      <c r="AP199" s="283"/>
      <c r="AU199" s="284"/>
      <c r="BB199" s="274"/>
      <c r="BD199" s="274"/>
      <c r="BF199" s="274"/>
      <c r="BH199" s="274"/>
    </row>
    <row r="200" spans="4:60" s="270" customFormat="1" x14ac:dyDescent="0.25">
      <c r="D200" s="271"/>
      <c r="L200" s="282"/>
      <c r="AM200" s="283"/>
      <c r="AN200" s="283"/>
      <c r="AO200" s="283"/>
      <c r="AP200" s="283"/>
      <c r="AU200" s="284"/>
      <c r="BB200" s="274"/>
      <c r="BD200" s="274"/>
      <c r="BF200" s="274"/>
      <c r="BH200" s="274"/>
    </row>
    <row r="201" spans="4:60" s="270" customFormat="1" x14ac:dyDescent="0.25">
      <c r="D201" s="271"/>
      <c r="L201" s="282"/>
      <c r="AM201" s="283"/>
      <c r="AN201" s="283"/>
      <c r="AO201" s="283"/>
      <c r="AP201" s="283"/>
      <c r="AU201" s="284"/>
      <c r="BB201" s="274"/>
      <c r="BD201" s="274"/>
      <c r="BF201" s="274"/>
      <c r="BH201" s="274"/>
    </row>
    <row r="202" spans="4:60" s="270" customFormat="1" x14ac:dyDescent="0.25">
      <c r="D202" s="271"/>
      <c r="L202" s="282"/>
      <c r="AM202" s="283"/>
      <c r="AN202" s="283"/>
      <c r="AO202" s="283"/>
      <c r="AP202" s="283"/>
      <c r="AU202" s="284"/>
      <c r="BB202" s="274"/>
      <c r="BD202" s="274"/>
      <c r="BF202" s="274"/>
      <c r="BH202" s="274"/>
    </row>
    <row r="203" spans="4:60" s="270" customFormat="1" x14ac:dyDescent="0.25">
      <c r="D203" s="271"/>
      <c r="L203" s="282"/>
      <c r="AM203" s="283"/>
      <c r="AN203" s="283"/>
      <c r="AO203" s="283"/>
      <c r="AP203" s="283"/>
      <c r="AU203" s="284"/>
      <c r="BB203" s="274"/>
      <c r="BD203" s="274"/>
      <c r="BF203" s="274"/>
      <c r="BH203" s="274"/>
    </row>
    <row r="204" spans="4:60" s="270" customFormat="1" x14ac:dyDescent="0.25">
      <c r="D204" s="271"/>
      <c r="L204" s="282"/>
      <c r="AM204" s="283"/>
      <c r="AN204" s="283"/>
      <c r="AO204" s="283"/>
      <c r="AP204" s="283"/>
      <c r="AU204" s="284"/>
      <c r="BB204" s="274"/>
      <c r="BD204" s="274"/>
      <c r="BF204" s="274"/>
      <c r="BH204" s="274"/>
    </row>
    <row r="205" spans="4:60" s="270" customFormat="1" x14ac:dyDescent="0.25">
      <c r="D205" s="271"/>
      <c r="L205" s="282"/>
      <c r="AM205" s="283"/>
      <c r="AN205" s="283"/>
      <c r="AO205" s="283"/>
      <c r="AP205" s="283"/>
      <c r="AU205" s="284"/>
      <c r="BB205" s="274"/>
      <c r="BD205" s="274"/>
      <c r="BF205" s="274"/>
      <c r="BH205" s="274"/>
    </row>
    <row r="206" spans="4:60" s="270" customFormat="1" x14ac:dyDescent="0.25">
      <c r="D206" s="271"/>
      <c r="L206" s="282"/>
      <c r="AM206" s="283"/>
      <c r="AN206" s="283"/>
      <c r="AO206" s="283"/>
      <c r="AP206" s="283"/>
      <c r="AU206" s="284"/>
      <c r="BB206" s="274"/>
      <c r="BD206" s="274"/>
      <c r="BF206" s="274"/>
      <c r="BH206" s="274"/>
    </row>
    <row r="207" spans="4:60" s="270" customFormat="1" x14ac:dyDescent="0.25">
      <c r="D207" s="271"/>
      <c r="L207" s="282"/>
      <c r="AM207" s="283"/>
      <c r="AN207" s="283"/>
      <c r="AO207" s="283"/>
      <c r="AP207" s="283"/>
      <c r="AU207" s="284"/>
      <c r="BB207" s="274"/>
      <c r="BD207" s="274"/>
      <c r="BF207" s="274"/>
      <c r="BH207" s="274"/>
    </row>
    <row r="208" spans="4:60" s="270" customFormat="1" x14ac:dyDescent="0.25">
      <c r="D208" s="271"/>
      <c r="L208" s="282"/>
      <c r="AM208" s="283"/>
      <c r="AN208" s="283"/>
      <c r="AO208" s="283"/>
      <c r="AP208" s="283"/>
      <c r="AU208" s="284"/>
      <c r="BB208" s="274"/>
      <c r="BD208" s="274"/>
      <c r="BF208" s="274"/>
      <c r="BH208" s="274"/>
    </row>
    <row r="209" spans="4:60" s="270" customFormat="1" x14ac:dyDescent="0.25">
      <c r="D209" s="271"/>
      <c r="L209" s="282"/>
      <c r="AM209" s="283"/>
      <c r="AN209" s="283"/>
      <c r="AO209" s="283"/>
      <c r="AP209" s="283"/>
      <c r="AU209" s="284"/>
      <c r="BB209" s="274"/>
      <c r="BD209" s="274"/>
      <c r="BF209" s="274"/>
      <c r="BH209" s="274"/>
    </row>
    <row r="210" spans="4:60" s="270" customFormat="1" x14ac:dyDescent="0.25">
      <c r="D210" s="271"/>
      <c r="L210" s="282"/>
      <c r="AM210" s="283"/>
      <c r="AN210" s="283"/>
      <c r="AO210" s="283"/>
      <c r="AP210" s="283"/>
      <c r="AU210" s="284"/>
      <c r="BB210" s="274"/>
      <c r="BD210" s="274"/>
      <c r="BF210" s="274"/>
      <c r="BH210" s="274"/>
    </row>
    <row r="211" spans="4:60" s="270" customFormat="1" x14ac:dyDescent="0.25">
      <c r="D211" s="271"/>
      <c r="L211" s="282"/>
      <c r="AM211" s="283"/>
      <c r="AN211" s="283"/>
      <c r="AO211" s="283"/>
      <c r="AP211" s="283"/>
      <c r="AU211" s="284"/>
      <c r="BB211" s="274"/>
      <c r="BD211" s="274"/>
      <c r="BF211" s="274"/>
      <c r="BH211" s="274"/>
    </row>
    <row r="212" spans="4:60" s="270" customFormat="1" x14ac:dyDescent="0.25">
      <c r="D212" s="271"/>
      <c r="L212" s="282"/>
      <c r="AM212" s="283"/>
      <c r="AN212" s="283"/>
      <c r="AO212" s="283"/>
      <c r="AP212" s="283"/>
      <c r="AU212" s="284"/>
      <c r="BB212" s="274"/>
      <c r="BD212" s="274"/>
      <c r="BF212" s="274"/>
      <c r="BH212" s="274"/>
    </row>
    <row r="213" spans="4:60" s="270" customFormat="1" x14ac:dyDescent="0.25">
      <c r="D213" s="271"/>
      <c r="L213" s="282"/>
      <c r="AM213" s="283"/>
      <c r="AN213" s="283"/>
      <c r="AO213" s="283"/>
      <c r="AP213" s="283"/>
      <c r="AU213" s="284"/>
      <c r="BB213" s="274"/>
      <c r="BD213" s="274"/>
      <c r="BF213" s="274"/>
      <c r="BH213" s="274"/>
    </row>
    <row r="214" spans="4:60" s="270" customFormat="1" x14ac:dyDescent="0.25">
      <c r="D214" s="271"/>
      <c r="L214" s="282"/>
      <c r="AM214" s="283"/>
      <c r="AN214" s="283"/>
      <c r="AO214" s="283"/>
      <c r="AP214" s="283"/>
      <c r="AU214" s="284"/>
      <c r="BB214" s="274"/>
      <c r="BD214" s="274"/>
      <c r="BF214" s="274"/>
      <c r="BH214" s="274"/>
    </row>
    <row r="215" spans="4:60" s="270" customFormat="1" x14ac:dyDescent="0.25">
      <c r="D215" s="271"/>
      <c r="L215" s="282"/>
      <c r="AM215" s="283"/>
      <c r="AN215" s="283"/>
      <c r="AO215" s="283"/>
      <c r="AP215" s="283"/>
      <c r="AU215" s="284"/>
      <c r="BB215" s="274"/>
      <c r="BD215" s="274"/>
      <c r="BF215" s="274"/>
      <c r="BH215" s="274"/>
    </row>
    <row r="216" spans="4:60" s="270" customFormat="1" x14ac:dyDescent="0.25">
      <c r="D216" s="271"/>
      <c r="L216" s="282"/>
      <c r="AM216" s="283"/>
      <c r="AN216" s="283"/>
      <c r="AO216" s="283"/>
      <c r="AP216" s="283"/>
      <c r="AU216" s="284"/>
      <c r="BB216" s="274"/>
      <c r="BD216" s="274"/>
      <c r="BF216" s="274"/>
      <c r="BH216" s="274"/>
    </row>
    <row r="217" spans="4:60" s="270" customFormat="1" x14ac:dyDescent="0.25">
      <c r="D217" s="271"/>
      <c r="L217" s="282"/>
      <c r="AM217" s="283"/>
      <c r="AN217" s="283"/>
      <c r="AO217" s="283"/>
      <c r="AP217" s="283"/>
      <c r="AU217" s="284"/>
      <c r="BB217" s="274"/>
      <c r="BD217" s="274"/>
      <c r="BF217" s="274"/>
      <c r="BH217" s="274"/>
    </row>
    <row r="218" spans="4:60" s="270" customFormat="1" x14ac:dyDescent="0.25">
      <c r="D218" s="271"/>
      <c r="L218" s="282"/>
      <c r="AM218" s="283"/>
      <c r="AN218" s="283"/>
      <c r="AO218" s="283"/>
      <c r="AP218" s="283"/>
      <c r="AU218" s="284"/>
      <c r="BB218" s="274"/>
      <c r="BD218" s="274"/>
      <c r="BF218" s="274"/>
      <c r="BH218" s="274"/>
    </row>
    <row r="219" spans="4:60" s="270" customFormat="1" x14ac:dyDescent="0.25">
      <c r="D219" s="271"/>
      <c r="L219" s="282"/>
      <c r="AM219" s="283"/>
      <c r="AN219" s="283"/>
      <c r="AO219" s="283"/>
      <c r="AP219" s="283"/>
      <c r="AU219" s="284"/>
      <c r="BB219" s="274"/>
      <c r="BD219" s="274"/>
      <c r="BF219" s="274"/>
      <c r="BH219" s="274"/>
    </row>
    <row r="220" spans="4:60" s="270" customFormat="1" x14ac:dyDescent="0.25">
      <c r="D220" s="271"/>
      <c r="L220" s="282"/>
      <c r="AM220" s="283"/>
      <c r="AN220" s="283"/>
      <c r="AO220" s="283"/>
      <c r="AP220" s="283"/>
      <c r="AU220" s="284"/>
      <c r="BB220" s="274"/>
      <c r="BD220" s="274"/>
      <c r="BF220" s="274"/>
      <c r="BH220" s="274"/>
    </row>
    <row r="221" spans="4:60" s="270" customFormat="1" x14ac:dyDescent="0.25">
      <c r="D221" s="271"/>
      <c r="L221" s="282"/>
      <c r="AM221" s="283"/>
      <c r="AN221" s="283"/>
      <c r="AO221" s="283"/>
      <c r="AP221" s="283"/>
      <c r="AU221" s="284"/>
      <c r="BB221" s="274"/>
      <c r="BD221" s="274"/>
      <c r="BF221" s="274"/>
      <c r="BH221" s="274"/>
    </row>
    <row r="222" spans="4:60" s="270" customFormat="1" x14ac:dyDescent="0.25">
      <c r="D222" s="271"/>
      <c r="L222" s="282"/>
      <c r="AM222" s="283"/>
      <c r="AN222" s="283"/>
      <c r="AO222" s="283"/>
      <c r="AP222" s="283"/>
      <c r="AU222" s="284"/>
      <c r="BB222" s="274"/>
      <c r="BD222" s="274"/>
      <c r="BF222" s="274"/>
      <c r="BH222" s="274"/>
    </row>
    <row r="223" spans="4:60" s="270" customFormat="1" x14ac:dyDescent="0.25">
      <c r="D223" s="271"/>
      <c r="L223" s="282"/>
      <c r="AM223" s="283"/>
      <c r="AN223" s="283"/>
      <c r="AO223" s="283"/>
      <c r="AP223" s="283"/>
      <c r="AU223" s="284"/>
      <c r="BB223" s="274"/>
      <c r="BD223" s="274"/>
      <c r="BF223" s="274"/>
      <c r="BH223" s="274"/>
    </row>
    <row r="224" spans="4:60" s="270" customFormat="1" x14ac:dyDescent="0.25">
      <c r="D224" s="271"/>
      <c r="L224" s="282"/>
      <c r="AM224" s="283"/>
      <c r="AN224" s="283"/>
      <c r="AO224" s="283"/>
      <c r="AP224" s="283"/>
      <c r="AU224" s="284"/>
      <c r="BB224" s="274"/>
      <c r="BD224" s="274"/>
      <c r="BF224" s="274"/>
      <c r="BH224" s="274"/>
    </row>
    <row r="225" spans="4:60" s="270" customFormat="1" x14ac:dyDescent="0.25">
      <c r="D225" s="271"/>
      <c r="L225" s="282"/>
      <c r="AM225" s="283"/>
      <c r="AN225" s="283"/>
      <c r="AO225" s="283"/>
      <c r="AP225" s="283"/>
      <c r="AU225" s="284"/>
      <c r="BB225" s="274"/>
      <c r="BD225" s="274"/>
      <c r="BF225" s="274"/>
      <c r="BH225" s="274"/>
    </row>
    <row r="226" spans="4:60" s="270" customFormat="1" x14ac:dyDescent="0.25">
      <c r="D226" s="271"/>
      <c r="L226" s="282"/>
      <c r="AM226" s="283"/>
      <c r="AN226" s="283"/>
      <c r="AO226" s="283"/>
      <c r="AP226" s="283"/>
      <c r="AU226" s="284"/>
      <c r="BB226" s="274"/>
      <c r="BD226" s="274"/>
      <c r="BF226" s="274"/>
      <c r="BH226" s="274"/>
    </row>
    <row r="227" spans="4:60" s="270" customFormat="1" x14ac:dyDescent="0.25">
      <c r="D227" s="271"/>
      <c r="L227" s="282"/>
      <c r="AM227" s="283"/>
      <c r="AN227" s="283"/>
      <c r="AO227" s="283"/>
      <c r="AP227" s="283"/>
      <c r="AU227" s="284"/>
      <c r="BB227" s="274"/>
      <c r="BD227" s="274"/>
      <c r="BF227" s="274"/>
      <c r="BH227" s="274"/>
    </row>
    <row r="228" spans="4:60" s="270" customFormat="1" x14ac:dyDescent="0.25">
      <c r="D228" s="271"/>
      <c r="L228" s="282"/>
      <c r="AM228" s="283"/>
      <c r="AN228" s="283"/>
      <c r="AO228" s="283"/>
      <c r="AP228" s="283"/>
      <c r="AU228" s="284"/>
      <c r="BB228" s="274"/>
      <c r="BD228" s="274"/>
      <c r="BF228" s="274"/>
      <c r="BH228" s="274"/>
    </row>
    <row r="229" spans="4:60" s="270" customFormat="1" x14ac:dyDescent="0.25">
      <c r="D229" s="271"/>
      <c r="L229" s="282"/>
      <c r="AM229" s="283"/>
      <c r="AN229" s="283"/>
      <c r="AO229" s="283"/>
      <c r="AP229" s="283"/>
      <c r="AU229" s="284"/>
      <c r="BB229" s="274"/>
      <c r="BD229" s="274"/>
      <c r="BF229" s="274"/>
      <c r="BH229" s="274"/>
    </row>
    <row r="230" spans="4:60" s="270" customFormat="1" x14ac:dyDescent="0.25">
      <c r="D230" s="271"/>
      <c r="L230" s="282"/>
      <c r="AM230" s="283"/>
      <c r="AN230" s="283"/>
      <c r="AO230" s="283"/>
      <c r="AP230" s="283"/>
      <c r="AU230" s="284"/>
      <c r="BB230" s="274"/>
      <c r="BD230" s="274"/>
      <c r="BF230" s="274"/>
      <c r="BH230" s="274"/>
    </row>
    <row r="231" spans="4:60" s="270" customFormat="1" x14ac:dyDescent="0.25">
      <c r="D231" s="271"/>
      <c r="L231" s="282"/>
      <c r="AM231" s="283"/>
      <c r="AN231" s="283"/>
      <c r="AO231" s="283"/>
      <c r="AP231" s="283"/>
      <c r="AU231" s="284"/>
      <c r="BB231" s="274"/>
      <c r="BD231" s="274"/>
      <c r="BF231" s="274"/>
      <c r="BH231" s="274"/>
    </row>
    <row r="232" spans="4:60" s="270" customFormat="1" x14ac:dyDescent="0.25">
      <c r="D232" s="271"/>
      <c r="L232" s="282"/>
      <c r="AM232" s="283"/>
      <c r="AN232" s="283"/>
      <c r="AO232" s="283"/>
      <c r="AP232" s="283"/>
      <c r="AU232" s="284"/>
      <c r="BB232" s="274"/>
      <c r="BD232" s="274"/>
      <c r="BF232" s="274"/>
      <c r="BH232" s="274"/>
    </row>
    <row r="233" spans="4:60" s="270" customFormat="1" x14ac:dyDescent="0.25">
      <c r="D233" s="271"/>
      <c r="L233" s="282"/>
      <c r="AM233" s="283"/>
      <c r="AN233" s="283"/>
      <c r="AO233" s="283"/>
      <c r="AP233" s="283"/>
      <c r="AU233" s="284"/>
      <c r="BB233" s="274"/>
      <c r="BD233" s="274"/>
      <c r="BF233" s="274"/>
      <c r="BH233" s="274"/>
    </row>
    <row r="234" spans="4:60" s="270" customFormat="1" x14ac:dyDescent="0.25">
      <c r="D234" s="271"/>
      <c r="L234" s="282"/>
      <c r="AM234" s="283"/>
      <c r="AN234" s="283"/>
      <c r="AO234" s="283"/>
      <c r="AP234" s="283"/>
      <c r="AU234" s="284"/>
      <c r="BB234" s="274"/>
      <c r="BD234" s="274"/>
      <c r="BF234" s="274"/>
      <c r="BH234" s="274"/>
    </row>
    <row r="235" spans="4:60" s="270" customFormat="1" x14ac:dyDescent="0.25">
      <c r="D235" s="271"/>
      <c r="L235" s="282"/>
      <c r="AM235" s="283"/>
      <c r="AN235" s="283"/>
      <c r="AO235" s="283"/>
      <c r="AP235" s="283"/>
      <c r="AU235" s="284"/>
      <c r="BB235" s="274"/>
      <c r="BD235" s="274"/>
      <c r="BF235" s="274"/>
      <c r="BH235" s="274"/>
    </row>
    <row r="236" spans="4:60" s="270" customFormat="1" x14ac:dyDescent="0.25">
      <c r="D236" s="271"/>
      <c r="L236" s="282"/>
      <c r="AM236" s="283"/>
      <c r="AN236" s="283"/>
      <c r="AO236" s="283"/>
      <c r="AP236" s="283"/>
      <c r="AU236" s="284"/>
      <c r="BB236" s="274"/>
      <c r="BD236" s="274"/>
      <c r="BF236" s="274"/>
      <c r="BH236" s="274"/>
    </row>
    <row r="237" spans="4:60" s="270" customFormat="1" x14ac:dyDescent="0.25">
      <c r="D237" s="271"/>
      <c r="L237" s="282"/>
      <c r="AM237" s="283"/>
      <c r="AN237" s="283"/>
      <c r="AO237" s="283"/>
      <c r="AP237" s="283"/>
      <c r="AU237" s="284"/>
      <c r="BB237" s="274"/>
      <c r="BD237" s="274"/>
      <c r="BF237" s="274"/>
      <c r="BH237" s="274"/>
    </row>
    <row r="238" spans="4:60" s="270" customFormat="1" x14ac:dyDescent="0.25">
      <c r="D238" s="271"/>
      <c r="L238" s="282"/>
      <c r="AM238" s="283"/>
      <c r="AN238" s="283"/>
      <c r="AO238" s="283"/>
      <c r="AP238" s="283"/>
      <c r="AU238" s="284"/>
      <c r="BB238" s="274"/>
      <c r="BD238" s="274"/>
      <c r="BF238" s="274"/>
      <c r="BH238" s="274"/>
    </row>
    <row r="239" spans="4:60" s="270" customFormat="1" x14ac:dyDescent="0.25">
      <c r="D239" s="271"/>
      <c r="L239" s="282"/>
      <c r="AM239" s="283"/>
      <c r="AN239" s="283"/>
      <c r="AO239" s="283"/>
      <c r="AP239" s="283"/>
      <c r="AU239" s="284"/>
      <c r="BB239" s="274"/>
      <c r="BD239" s="274"/>
      <c r="BF239" s="274"/>
      <c r="BH239" s="274"/>
    </row>
    <row r="240" spans="4:60" s="270" customFormat="1" x14ac:dyDescent="0.25">
      <c r="D240" s="271"/>
      <c r="L240" s="282"/>
      <c r="AM240" s="283"/>
      <c r="AN240" s="283"/>
      <c r="AO240" s="283"/>
      <c r="AP240" s="283"/>
      <c r="AU240" s="284"/>
      <c r="BB240" s="274"/>
      <c r="BD240" s="274"/>
      <c r="BF240" s="274"/>
      <c r="BH240" s="274"/>
    </row>
    <row r="241" spans="4:60" s="270" customFormat="1" x14ac:dyDescent="0.25">
      <c r="D241" s="271"/>
      <c r="L241" s="282"/>
      <c r="AM241" s="283"/>
      <c r="AN241" s="283"/>
      <c r="AO241" s="283"/>
      <c r="AP241" s="283"/>
      <c r="AU241" s="284"/>
      <c r="BB241" s="274"/>
      <c r="BD241" s="274"/>
      <c r="BF241" s="274"/>
      <c r="BH241" s="274"/>
    </row>
    <row r="242" spans="4:60" s="270" customFormat="1" x14ac:dyDescent="0.25">
      <c r="D242" s="271"/>
      <c r="L242" s="282"/>
      <c r="AM242" s="283"/>
      <c r="AN242" s="283"/>
      <c r="AO242" s="283"/>
      <c r="AP242" s="283"/>
      <c r="AU242" s="284"/>
      <c r="BB242" s="274"/>
      <c r="BD242" s="274"/>
      <c r="BF242" s="274"/>
      <c r="BH242" s="274"/>
    </row>
    <row r="243" spans="4:60" s="270" customFormat="1" x14ac:dyDescent="0.25">
      <c r="D243" s="271"/>
      <c r="L243" s="282"/>
      <c r="AM243" s="283"/>
      <c r="AN243" s="283"/>
      <c r="AO243" s="283"/>
      <c r="AP243" s="283"/>
      <c r="AU243" s="284"/>
      <c r="BB243" s="274"/>
      <c r="BD243" s="274"/>
      <c r="BF243" s="274"/>
      <c r="BH243" s="274"/>
    </row>
    <row r="244" spans="4:60" s="270" customFormat="1" x14ac:dyDescent="0.25">
      <c r="D244" s="271"/>
      <c r="L244" s="282"/>
      <c r="AM244" s="283"/>
      <c r="AN244" s="283"/>
      <c r="AO244" s="283"/>
      <c r="AP244" s="283"/>
      <c r="AU244" s="284"/>
      <c r="BB244" s="274"/>
      <c r="BD244" s="274"/>
      <c r="BF244" s="274"/>
      <c r="BH244" s="274"/>
    </row>
    <row r="245" spans="4:60" s="270" customFormat="1" x14ac:dyDescent="0.25">
      <c r="D245" s="271"/>
      <c r="L245" s="282"/>
      <c r="AM245" s="283"/>
      <c r="AN245" s="283"/>
      <c r="AO245" s="283"/>
      <c r="AP245" s="283"/>
      <c r="AU245" s="284"/>
      <c r="BB245" s="274"/>
      <c r="BD245" s="274"/>
      <c r="BF245" s="274"/>
      <c r="BH245" s="274"/>
    </row>
    <row r="246" spans="4:60" s="270" customFormat="1" x14ac:dyDescent="0.25">
      <c r="D246" s="271"/>
      <c r="L246" s="282"/>
      <c r="AM246" s="283"/>
      <c r="AN246" s="283"/>
      <c r="AO246" s="283"/>
      <c r="AP246" s="283"/>
      <c r="AU246" s="284"/>
      <c r="BB246" s="274"/>
      <c r="BD246" s="274"/>
      <c r="BF246" s="274"/>
      <c r="BH246" s="274"/>
    </row>
    <row r="247" spans="4:60" s="270" customFormat="1" x14ac:dyDescent="0.25">
      <c r="D247" s="271"/>
      <c r="L247" s="282"/>
      <c r="AM247" s="283"/>
      <c r="AN247" s="283"/>
      <c r="AO247" s="283"/>
      <c r="AP247" s="283"/>
      <c r="AU247" s="284"/>
      <c r="BB247" s="274"/>
      <c r="BD247" s="274"/>
      <c r="BF247" s="274"/>
      <c r="BH247" s="274"/>
    </row>
    <row r="248" spans="4:60" s="270" customFormat="1" x14ac:dyDescent="0.25">
      <c r="D248" s="271"/>
      <c r="L248" s="282"/>
      <c r="AM248" s="283"/>
      <c r="AN248" s="283"/>
      <c r="AO248" s="283"/>
      <c r="AP248" s="283"/>
      <c r="AU248" s="284"/>
      <c r="BB248" s="274"/>
      <c r="BD248" s="274"/>
      <c r="BF248" s="274"/>
      <c r="BH248" s="274"/>
    </row>
    <row r="249" spans="4:60" s="270" customFormat="1" x14ac:dyDescent="0.25">
      <c r="D249" s="271"/>
      <c r="L249" s="282"/>
      <c r="AM249" s="283"/>
      <c r="AN249" s="283"/>
      <c r="AO249" s="283"/>
      <c r="AP249" s="283"/>
      <c r="AU249" s="284"/>
      <c r="BB249" s="274"/>
      <c r="BD249" s="274"/>
      <c r="BF249" s="274"/>
      <c r="BH249" s="274"/>
    </row>
    <row r="250" spans="4:60" s="270" customFormat="1" x14ac:dyDescent="0.25">
      <c r="D250" s="271"/>
      <c r="L250" s="282"/>
      <c r="AM250" s="283"/>
      <c r="AN250" s="283"/>
      <c r="AO250" s="283"/>
      <c r="AP250" s="283"/>
      <c r="AU250" s="284"/>
      <c r="BB250" s="274"/>
      <c r="BD250" s="274"/>
      <c r="BF250" s="274"/>
      <c r="BH250" s="274"/>
    </row>
    <row r="251" spans="4:60" s="270" customFormat="1" x14ac:dyDescent="0.25">
      <c r="D251" s="271"/>
      <c r="L251" s="282"/>
      <c r="AM251" s="283"/>
      <c r="AN251" s="283"/>
      <c r="AO251" s="283"/>
      <c r="AP251" s="283"/>
      <c r="AU251" s="284"/>
      <c r="BB251" s="274"/>
      <c r="BD251" s="274"/>
      <c r="BF251" s="274"/>
      <c r="BH251" s="274"/>
    </row>
    <row r="252" spans="4:60" s="270" customFormat="1" x14ac:dyDescent="0.25">
      <c r="D252" s="271"/>
      <c r="L252" s="282"/>
      <c r="AM252" s="283"/>
      <c r="AN252" s="283"/>
      <c r="AO252" s="283"/>
      <c r="AP252" s="283"/>
      <c r="AU252" s="284"/>
      <c r="BB252" s="274"/>
      <c r="BD252" s="274"/>
      <c r="BF252" s="274"/>
      <c r="BH252" s="274"/>
    </row>
    <row r="253" spans="4:60" s="270" customFormat="1" x14ac:dyDescent="0.25">
      <c r="D253" s="271"/>
      <c r="L253" s="282"/>
      <c r="AM253" s="283"/>
      <c r="AN253" s="283"/>
      <c r="AO253" s="283"/>
      <c r="AP253" s="283"/>
      <c r="AU253" s="284"/>
      <c r="BB253" s="274"/>
      <c r="BD253" s="274"/>
      <c r="BF253" s="274"/>
      <c r="BH253" s="274"/>
    </row>
    <row r="254" spans="4:60" s="270" customFormat="1" x14ac:dyDescent="0.25">
      <c r="D254" s="271"/>
      <c r="L254" s="282"/>
      <c r="AM254" s="283"/>
      <c r="AN254" s="283"/>
      <c r="AO254" s="283"/>
      <c r="AP254" s="283"/>
      <c r="AU254" s="284"/>
      <c r="BB254" s="274"/>
      <c r="BD254" s="274"/>
      <c r="BF254" s="274"/>
      <c r="BH254" s="274"/>
    </row>
    <row r="255" spans="4:60" s="270" customFormat="1" x14ac:dyDescent="0.25">
      <c r="D255" s="271"/>
      <c r="L255" s="282"/>
      <c r="AM255" s="283"/>
      <c r="AN255" s="283"/>
      <c r="AO255" s="283"/>
      <c r="AP255" s="283"/>
      <c r="AU255" s="284"/>
      <c r="BB255" s="274"/>
      <c r="BD255" s="274"/>
      <c r="BF255" s="274"/>
      <c r="BH255" s="274"/>
    </row>
    <row r="256" spans="4:60" s="270" customFormat="1" x14ac:dyDescent="0.25">
      <c r="D256" s="271"/>
      <c r="L256" s="282"/>
      <c r="AM256" s="283"/>
      <c r="AN256" s="283"/>
      <c r="AO256" s="283"/>
      <c r="AP256" s="283"/>
      <c r="AU256" s="284"/>
      <c r="BB256" s="274"/>
      <c r="BD256" s="274"/>
      <c r="BF256" s="274"/>
      <c r="BH256" s="274"/>
    </row>
    <row r="257" spans="4:60" s="270" customFormat="1" x14ac:dyDescent="0.25">
      <c r="D257" s="271"/>
      <c r="L257" s="282"/>
      <c r="AM257" s="283"/>
      <c r="AN257" s="283"/>
      <c r="AO257" s="283"/>
      <c r="AP257" s="283"/>
      <c r="AU257" s="284"/>
      <c r="BB257" s="274"/>
      <c r="BD257" s="274"/>
      <c r="BF257" s="274"/>
      <c r="BH257" s="274"/>
    </row>
    <row r="258" spans="4:60" s="270" customFormat="1" x14ac:dyDescent="0.25">
      <c r="D258" s="271"/>
      <c r="L258" s="282"/>
      <c r="AM258" s="283"/>
      <c r="AN258" s="283"/>
      <c r="AO258" s="283"/>
      <c r="AP258" s="283"/>
      <c r="AU258" s="284"/>
      <c r="BB258" s="274"/>
      <c r="BD258" s="274"/>
      <c r="BF258" s="274"/>
      <c r="BH258" s="274"/>
    </row>
    <row r="259" spans="4:60" s="270" customFormat="1" x14ac:dyDescent="0.25">
      <c r="D259" s="271"/>
      <c r="L259" s="282"/>
      <c r="AM259" s="283"/>
      <c r="AN259" s="283"/>
      <c r="AO259" s="283"/>
      <c r="AP259" s="283"/>
      <c r="AU259" s="284"/>
      <c r="BB259" s="274"/>
      <c r="BD259" s="274"/>
      <c r="BF259" s="274"/>
      <c r="BH259" s="274"/>
    </row>
    <row r="260" spans="4:60" s="270" customFormat="1" x14ac:dyDescent="0.25">
      <c r="D260" s="271"/>
      <c r="L260" s="282"/>
      <c r="AM260" s="283"/>
      <c r="AN260" s="283"/>
      <c r="AO260" s="283"/>
      <c r="AP260" s="283"/>
      <c r="AU260" s="284"/>
      <c r="BB260" s="274"/>
      <c r="BD260" s="274"/>
      <c r="BF260" s="274"/>
      <c r="BH260" s="274"/>
    </row>
    <row r="261" spans="4:60" s="270" customFormat="1" x14ac:dyDescent="0.25">
      <c r="D261" s="271"/>
      <c r="L261" s="282"/>
      <c r="AM261" s="283"/>
      <c r="AN261" s="283"/>
      <c r="AO261" s="283"/>
      <c r="AP261" s="283"/>
      <c r="AU261" s="284"/>
      <c r="BB261" s="274"/>
      <c r="BD261" s="274"/>
      <c r="BF261" s="274"/>
      <c r="BH261" s="274"/>
    </row>
    <row r="262" spans="4:60" s="270" customFormat="1" x14ac:dyDescent="0.25">
      <c r="D262" s="271"/>
      <c r="L262" s="282"/>
      <c r="AM262" s="283"/>
      <c r="AN262" s="283"/>
      <c r="AO262" s="283"/>
      <c r="AP262" s="283"/>
      <c r="AU262" s="284"/>
      <c r="BB262" s="274"/>
      <c r="BD262" s="274"/>
      <c r="BF262" s="274"/>
      <c r="BH262" s="274"/>
    </row>
    <row r="263" spans="4:60" s="270" customFormat="1" x14ac:dyDescent="0.25">
      <c r="D263" s="271"/>
      <c r="L263" s="282"/>
      <c r="AM263" s="283"/>
      <c r="AN263" s="283"/>
      <c r="AO263" s="283"/>
      <c r="AP263" s="283"/>
      <c r="AU263" s="284"/>
      <c r="BB263" s="274"/>
      <c r="BD263" s="274"/>
      <c r="BF263" s="274"/>
      <c r="BH263" s="274"/>
    </row>
    <row r="264" spans="4:60" s="270" customFormat="1" x14ac:dyDescent="0.25">
      <c r="D264" s="271"/>
      <c r="L264" s="282"/>
      <c r="AM264" s="283"/>
      <c r="AN264" s="283"/>
      <c r="AO264" s="283"/>
      <c r="AP264" s="283"/>
      <c r="AU264" s="284"/>
      <c r="BB264" s="274"/>
      <c r="BD264" s="274"/>
      <c r="BF264" s="274"/>
      <c r="BH264" s="274"/>
    </row>
    <row r="265" spans="4:60" s="270" customFormat="1" x14ac:dyDescent="0.25">
      <c r="D265" s="271"/>
      <c r="L265" s="282"/>
      <c r="AM265" s="283"/>
      <c r="AN265" s="283"/>
      <c r="AO265" s="283"/>
      <c r="AP265" s="283"/>
      <c r="AU265" s="284"/>
      <c r="BB265" s="274"/>
      <c r="BD265" s="274"/>
      <c r="BF265" s="274"/>
      <c r="BH265" s="274"/>
    </row>
    <row r="266" spans="4:60" s="270" customFormat="1" x14ac:dyDescent="0.25">
      <c r="D266" s="271"/>
      <c r="L266" s="282"/>
      <c r="AM266" s="283"/>
      <c r="AN266" s="283"/>
      <c r="AO266" s="283"/>
      <c r="AP266" s="283"/>
      <c r="AU266" s="284"/>
      <c r="BB266" s="274"/>
      <c r="BD266" s="274"/>
      <c r="BF266" s="274"/>
      <c r="BH266" s="274"/>
    </row>
    <row r="267" spans="4:60" s="270" customFormat="1" x14ac:dyDescent="0.25">
      <c r="D267" s="271"/>
      <c r="L267" s="282"/>
      <c r="AM267" s="283"/>
      <c r="AN267" s="283"/>
      <c r="AO267" s="283"/>
      <c r="AP267" s="283"/>
      <c r="AU267" s="284"/>
      <c r="BB267" s="274"/>
      <c r="BD267" s="274"/>
      <c r="BF267" s="274"/>
      <c r="BH267" s="274"/>
    </row>
    <row r="268" spans="4:60" s="270" customFormat="1" x14ac:dyDescent="0.25">
      <c r="D268" s="271"/>
      <c r="L268" s="282"/>
      <c r="AM268" s="283"/>
      <c r="AN268" s="283"/>
      <c r="AO268" s="283"/>
      <c r="AP268" s="283"/>
      <c r="AU268" s="284"/>
      <c r="BB268" s="274"/>
      <c r="BD268" s="274"/>
      <c r="BF268" s="274"/>
      <c r="BH268" s="274"/>
    </row>
    <row r="269" spans="4:60" s="270" customFormat="1" x14ac:dyDescent="0.25">
      <c r="D269" s="271"/>
      <c r="L269" s="282"/>
      <c r="AM269" s="283"/>
      <c r="AN269" s="283"/>
      <c r="AO269" s="283"/>
      <c r="AP269" s="283"/>
      <c r="AU269" s="284"/>
      <c r="BB269" s="274"/>
      <c r="BD269" s="274"/>
      <c r="BF269" s="274"/>
      <c r="BH269" s="274"/>
    </row>
    <row r="270" spans="4:60" s="270" customFormat="1" x14ac:dyDescent="0.25">
      <c r="D270" s="271"/>
      <c r="L270" s="282"/>
      <c r="AM270" s="283"/>
      <c r="AN270" s="283"/>
      <c r="AO270" s="283"/>
      <c r="AP270" s="283"/>
      <c r="AU270" s="284"/>
      <c r="BB270" s="274"/>
      <c r="BD270" s="274"/>
      <c r="BF270" s="274"/>
      <c r="BH270" s="274"/>
    </row>
    <row r="271" spans="4:60" s="270" customFormat="1" x14ac:dyDescent="0.25">
      <c r="D271" s="271"/>
      <c r="L271" s="282"/>
      <c r="AM271" s="283"/>
      <c r="AN271" s="283"/>
      <c r="AO271" s="283"/>
      <c r="AP271" s="283"/>
      <c r="AU271" s="284"/>
      <c r="BB271" s="274"/>
      <c r="BD271" s="274"/>
      <c r="BF271" s="274"/>
      <c r="BH271" s="274"/>
    </row>
    <row r="272" spans="4:60" s="270" customFormat="1" x14ac:dyDescent="0.25">
      <c r="D272" s="271"/>
      <c r="L272" s="282"/>
      <c r="AM272" s="283"/>
      <c r="AN272" s="283"/>
      <c r="AO272" s="283"/>
      <c r="AP272" s="283"/>
      <c r="AU272" s="284"/>
      <c r="BB272" s="274"/>
      <c r="BD272" s="274"/>
      <c r="BF272" s="274"/>
      <c r="BH272" s="274"/>
    </row>
    <row r="273" spans="4:60" s="270" customFormat="1" x14ac:dyDescent="0.25">
      <c r="D273" s="271"/>
      <c r="L273" s="282"/>
      <c r="AM273" s="283"/>
      <c r="AN273" s="283"/>
      <c r="AO273" s="283"/>
      <c r="AP273" s="283"/>
      <c r="AU273" s="284"/>
      <c r="BB273" s="274"/>
      <c r="BD273" s="274"/>
      <c r="BF273" s="274"/>
      <c r="BH273" s="274"/>
    </row>
    <row r="274" spans="4:60" s="270" customFormat="1" x14ac:dyDescent="0.25">
      <c r="D274" s="271"/>
      <c r="L274" s="282"/>
      <c r="AM274" s="283"/>
      <c r="AN274" s="283"/>
      <c r="AO274" s="283"/>
      <c r="AP274" s="283"/>
      <c r="AU274" s="284"/>
      <c r="BB274" s="274"/>
      <c r="BD274" s="274"/>
      <c r="BF274" s="274"/>
      <c r="BH274" s="274"/>
    </row>
    <row r="275" spans="4:60" s="270" customFormat="1" x14ac:dyDescent="0.25">
      <c r="D275" s="271"/>
      <c r="L275" s="282"/>
      <c r="AM275" s="283"/>
      <c r="AN275" s="283"/>
      <c r="AO275" s="283"/>
      <c r="AP275" s="283"/>
      <c r="AU275" s="284"/>
      <c r="BB275" s="274"/>
      <c r="BD275" s="274"/>
      <c r="BF275" s="274"/>
      <c r="BH275" s="274"/>
    </row>
    <row r="276" spans="4:60" s="270" customFormat="1" x14ac:dyDescent="0.25">
      <c r="D276" s="271"/>
      <c r="L276" s="282"/>
      <c r="AM276" s="283"/>
      <c r="AN276" s="283"/>
      <c r="AO276" s="283"/>
      <c r="AP276" s="283"/>
      <c r="AU276" s="284"/>
      <c r="BB276" s="274"/>
      <c r="BD276" s="274"/>
      <c r="BF276" s="274"/>
      <c r="BH276" s="274"/>
    </row>
    <row r="277" spans="4:60" s="270" customFormat="1" x14ac:dyDescent="0.25">
      <c r="D277" s="271"/>
      <c r="L277" s="282"/>
      <c r="AM277" s="283"/>
      <c r="AN277" s="283"/>
      <c r="AO277" s="283"/>
      <c r="AP277" s="283"/>
      <c r="AU277" s="284"/>
      <c r="BB277" s="274"/>
      <c r="BD277" s="274"/>
      <c r="BF277" s="274"/>
      <c r="BH277" s="274"/>
    </row>
    <row r="278" spans="4:60" s="270" customFormat="1" x14ac:dyDescent="0.25">
      <c r="D278" s="271"/>
      <c r="L278" s="282"/>
      <c r="AM278" s="283"/>
      <c r="AN278" s="283"/>
      <c r="AO278" s="283"/>
      <c r="AP278" s="283"/>
      <c r="AU278" s="284"/>
      <c r="BB278" s="274"/>
      <c r="BD278" s="274"/>
      <c r="BF278" s="274"/>
      <c r="BH278" s="274"/>
    </row>
    <row r="279" spans="4:60" s="270" customFormat="1" x14ac:dyDescent="0.25">
      <c r="D279" s="271"/>
      <c r="L279" s="282"/>
      <c r="AM279" s="283"/>
      <c r="AN279" s="283"/>
      <c r="AO279" s="283"/>
      <c r="AP279" s="283"/>
      <c r="AU279" s="284"/>
      <c r="BB279" s="274"/>
      <c r="BD279" s="274"/>
      <c r="BF279" s="274"/>
      <c r="BH279" s="274"/>
    </row>
    <row r="280" spans="4:60" s="270" customFormat="1" x14ac:dyDescent="0.25">
      <c r="D280" s="271"/>
      <c r="L280" s="282"/>
      <c r="AM280" s="283"/>
      <c r="AN280" s="283"/>
      <c r="AO280" s="283"/>
      <c r="AP280" s="283"/>
      <c r="AU280" s="284"/>
      <c r="BB280" s="274"/>
      <c r="BD280" s="274"/>
      <c r="BF280" s="274"/>
      <c r="BH280" s="274"/>
    </row>
    <row r="281" spans="4:60" s="270" customFormat="1" x14ac:dyDescent="0.25">
      <c r="D281" s="271"/>
      <c r="L281" s="282"/>
      <c r="AM281" s="283"/>
      <c r="AN281" s="283"/>
      <c r="AO281" s="283"/>
      <c r="AP281" s="283"/>
      <c r="AU281" s="284"/>
      <c r="BB281" s="274"/>
      <c r="BD281" s="274"/>
      <c r="BF281" s="274"/>
      <c r="BH281" s="274"/>
    </row>
    <row r="282" spans="4:60" s="270" customFormat="1" x14ac:dyDescent="0.25">
      <c r="D282" s="271"/>
      <c r="L282" s="282"/>
      <c r="AM282" s="283"/>
      <c r="AN282" s="283"/>
      <c r="AO282" s="283"/>
      <c r="AP282" s="283"/>
      <c r="AU282" s="284"/>
      <c r="BB282" s="274"/>
      <c r="BD282" s="274"/>
      <c r="BF282" s="274"/>
      <c r="BH282" s="274"/>
    </row>
    <row r="283" spans="4:60" s="270" customFormat="1" x14ac:dyDescent="0.25">
      <c r="D283" s="271"/>
      <c r="L283" s="282"/>
      <c r="AM283" s="283"/>
      <c r="AN283" s="283"/>
      <c r="AO283" s="283"/>
      <c r="AP283" s="283"/>
      <c r="AU283" s="284"/>
      <c r="BB283" s="274"/>
      <c r="BD283" s="274"/>
      <c r="BF283" s="274"/>
      <c r="BH283" s="274"/>
    </row>
    <row r="284" spans="4:60" s="270" customFormat="1" x14ac:dyDescent="0.25">
      <c r="D284" s="271"/>
      <c r="L284" s="282"/>
      <c r="AM284" s="283"/>
      <c r="AN284" s="283"/>
      <c r="AO284" s="283"/>
      <c r="AP284" s="283"/>
      <c r="AU284" s="284"/>
      <c r="BB284" s="274"/>
      <c r="BD284" s="274"/>
      <c r="BF284" s="274"/>
      <c r="BH284" s="274"/>
    </row>
    <row r="285" spans="4:60" s="270" customFormat="1" x14ac:dyDescent="0.25">
      <c r="D285" s="271"/>
      <c r="L285" s="282"/>
      <c r="AM285" s="283"/>
      <c r="AN285" s="283"/>
      <c r="AO285" s="283"/>
      <c r="AP285" s="283"/>
      <c r="AU285" s="284"/>
      <c r="BB285" s="274"/>
      <c r="BD285" s="274"/>
      <c r="BF285" s="274"/>
      <c r="BH285" s="274"/>
    </row>
    <row r="286" spans="4:60" s="270" customFormat="1" x14ac:dyDescent="0.25">
      <c r="D286" s="271"/>
      <c r="L286" s="282"/>
      <c r="AM286" s="283"/>
      <c r="AN286" s="283"/>
      <c r="AO286" s="283"/>
      <c r="AP286" s="283"/>
      <c r="AU286" s="284"/>
      <c r="BB286" s="274"/>
      <c r="BD286" s="274"/>
      <c r="BF286" s="274"/>
      <c r="BH286" s="274"/>
    </row>
    <row r="287" spans="4:60" s="270" customFormat="1" x14ac:dyDescent="0.25">
      <c r="D287" s="271"/>
      <c r="L287" s="282"/>
      <c r="AM287" s="283"/>
      <c r="AN287" s="283"/>
      <c r="AO287" s="283"/>
      <c r="AP287" s="283"/>
      <c r="AU287" s="284"/>
      <c r="BB287" s="274"/>
      <c r="BD287" s="274"/>
      <c r="BF287" s="274"/>
      <c r="BH287" s="274"/>
    </row>
    <row r="288" spans="4:60" s="270" customFormat="1" x14ac:dyDescent="0.25">
      <c r="D288" s="271"/>
      <c r="L288" s="282"/>
      <c r="AM288" s="283"/>
      <c r="AN288" s="283"/>
      <c r="AO288" s="283"/>
      <c r="AP288" s="283"/>
      <c r="AU288" s="284"/>
      <c r="BB288" s="274"/>
      <c r="BD288" s="274"/>
      <c r="BF288" s="274"/>
      <c r="BH288" s="274"/>
    </row>
    <row r="289" spans="4:60" s="270" customFormat="1" x14ac:dyDescent="0.25">
      <c r="D289" s="271"/>
      <c r="L289" s="282"/>
      <c r="AM289" s="283"/>
      <c r="AN289" s="283"/>
      <c r="AO289" s="283"/>
      <c r="AP289" s="283"/>
      <c r="AU289" s="284"/>
      <c r="BB289" s="274"/>
      <c r="BD289" s="274"/>
      <c r="BF289" s="274"/>
      <c r="BH289" s="274"/>
    </row>
    <row r="290" spans="4:60" s="270" customFormat="1" x14ac:dyDescent="0.25">
      <c r="D290" s="271"/>
      <c r="L290" s="282"/>
      <c r="AM290" s="283"/>
      <c r="AN290" s="283"/>
      <c r="AO290" s="283"/>
      <c r="AP290" s="283"/>
      <c r="AU290" s="284"/>
      <c r="BB290" s="274"/>
      <c r="BD290" s="274"/>
      <c r="BF290" s="274"/>
      <c r="BH290" s="274"/>
    </row>
    <row r="291" spans="4:60" s="270" customFormat="1" x14ac:dyDescent="0.25">
      <c r="D291" s="271"/>
      <c r="L291" s="282"/>
      <c r="AM291" s="283"/>
      <c r="AN291" s="283"/>
      <c r="AO291" s="283"/>
      <c r="AP291" s="283"/>
      <c r="AU291" s="284"/>
      <c r="BB291" s="274"/>
      <c r="BD291" s="274"/>
      <c r="BF291" s="274"/>
      <c r="BH291" s="274"/>
    </row>
    <row r="292" spans="4:60" s="270" customFormat="1" x14ac:dyDescent="0.25">
      <c r="D292" s="271"/>
      <c r="L292" s="282"/>
      <c r="AM292" s="283"/>
      <c r="AN292" s="283"/>
      <c r="AO292" s="283"/>
      <c r="AP292" s="283"/>
      <c r="AU292" s="284"/>
      <c r="BB292" s="274"/>
      <c r="BD292" s="274"/>
      <c r="BF292" s="274"/>
      <c r="BH292" s="274"/>
    </row>
    <row r="293" spans="4:60" s="270" customFormat="1" x14ac:dyDescent="0.25">
      <c r="D293" s="271"/>
      <c r="L293" s="282"/>
      <c r="AM293" s="283"/>
      <c r="AN293" s="283"/>
      <c r="AO293" s="283"/>
      <c r="AP293" s="283"/>
      <c r="AU293" s="284"/>
      <c r="BB293" s="274"/>
      <c r="BD293" s="274"/>
      <c r="BF293" s="274"/>
      <c r="BH293" s="274"/>
    </row>
    <row r="294" spans="4:60" s="270" customFormat="1" x14ac:dyDescent="0.25">
      <c r="D294" s="271"/>
      <c r="L294" s="282"/>
      <c r="AM294" s="283"/>
      <c r="AN294" s="283"/>
      <c r="AO294" s="283"/>
      <c r="AP294" s="283"/>
      <c r="AU294" s="284"/>
      <c r="BB294" s="274"/>
      <c r="BD294" s="274"/>
      <c r="BF294" s="274"/>
      <c r="BH294" s="274"/>
    </row>
    <row r="295" spans="4:60" s="270" customFormat="1" x14ac:dyDescent="0.25">
      <c r="D295" s="271"/>
      <c r="L295" s="282"/>
      <c r="AM295" s="283"/>
      <c r="AN295" s="283"/>
      <c r="AO295" s="283"/>
      <c r="AP295" s="283"/>
      <c r="AU295" s="284"/>
      <c r="BB295" s="274"/>
      <c r="BD295" s="274"/>
      <c r="BF295" s="274"/>
      <c r="BH295" s="274"/>
    </row>
    <row r="296" spans="4:60" s="270" customFormat="1" x14ac:dyDescent="0.25">
      <c r="D296" s="271"/>
      <c r="L296" s="282"/>
      <c r="AM296" s="283"/>
      <c r="AN296" s="283"/>
      <c r="AO296" s="283"/>
      <c r="AP296" s="283"/>
      <c r="AU296" s="284"/>
      <c r="BB296" s="274"/>
      <c r="BD296" s="274"/>
      <c r="BF296" s="274"/>
      <c r="BH296" s="274"/>
    </row>
    <row r="297" spans="4:60" s="270" customFormat="1" x14ac:dyDescent="0.25">
      <c r="D297" s="271"/>
      <c r="L297" s="282"/>
      <c r="AM297" s="283"/>
      <c r="AN297" s="283"/>
      <c r="AO297" s="283"/>
      <c r="AP297" s="283"/>
      <c r="AU297" s="284"/>
      <c r="BB297" s="274"/>
      <c r="BD297" s="274"/>
      <c r="BF297" s="274"/>
      <c r="BH297" s="274"/>
    </row>
    <row r="298" spans="4:60" s="270" customFormat="1" x14ac:dyDescent="0.25">
      <c r="D298" s="271"/>
      <c r="L298" s="282"/>
      <c r="AM298" s="283"/>
      <c r="AN298" s="283"/>
      <c r="AO298" s="283"/>
      <c r="AP298" s="283"/>
      <c r="AU298" s="284"/>
      <c r="BB298" s="274"/>
      <c r="BD298" s="274"/>
      <c r="BF298" s="274"/>
      <c r="BH298" s="274"/>
    </row>
    <row r="299" spans="4:60" s="270" customFormat="1" x14ac:dyDescent="0.25">
      <c r="D299" s="271"/>
      <c r="L299" s="282"/>
      <c r="AM299" s="283"/>
      <c r="AN299" s="283"/>
      <c r="AO299" s="283"/>
      <c r="AP299" s="283"/>
      <c r="AU299" s="284"/>
      <c r="BB299" s="274"/>
      <c r="BD299" s="274"/>
      <c r="BF299" s="274"/>
      <c r="BH299" s="274"/>
    </row>
    <row r="300" spans="4:60" s="270" customFormat="1" x14ac:dyDescent="0.25">
      <c r="D300" s="271"/>
      <c r="L300" s="282"/>
      <c r="AM300" s="283"/>
      <c r="AN300" s="283"/>
      <c r="AO300" s="283"/>
      <c r="AP300" s="283"/>
      <c r="AU300" s="284"/>
      <c r="BB300" s="274"/>
      <c r="BD300" s="274"/>
      <c r="BF300" s="274"/>
      <c r="BH300" s="274"/>
    </row>
    <row r="301" spans="4:60" s="270" customFormat="1" x14ac:dyDescent="0.25">
      <c r="D301" s="271"/>
      <c r="L301" s="282"/>
      <c r="AM301" s="283"/>
      <c r="AN301" s="283"/>
      <c r="AO301" s="283"/>
      <c r="AP301" s="283"/>
      <c r="AU301" s="284"/>
      <c r="BB301" s="274"/>
      <c r="BD301" s="274"/>
      <c r="BF301" s="274"/>
      <c r="BH301" s="274"/>
    </row>
    <row r="302" spans="4:60" s="270" customFormat="1" x14ac:dyDescent="0.25">
      <c r="D302" s="271"/>
      <c r="L302" s="282"/>
      <c r="AM302" s="283"/>
      <c r="AN302" s="283"/>
      <c r="AO302" s="283"/>
      <c r="AP302" s="283"/>
      <c r="AU302" s="284"/>
      <c r="BB302" s="274"/>
      <c r="BD302" s="274"/>
      <c r="BF302" s="274"/>
      <c r="BH302" s="274"/>
    </row>
    <row r="303" spans="4:60" s="270" customFormat="1" x14ac:dyDescent="0.25">
      <c r="D303" s="271"/>
      <c r="L303" s="282"/>
      <c r="AM303" s="283"/>
      <c r="AN303" s="283"/>
      <c r="AO303" s="283"/>
      <c r="AP303" s="283"/>
      <c r="AU303" s="284"/>
      <c r="BB303" s="274"/>
      <c r="BD303" s="274"/>
      <c r="BF303" s="274"/>
      <c r="BH303" s="274"/>
    </row>
    <row r="304" spans="4:60" s="270" customFormat="1" x14ac:dyDescent="0.25">
      <c r="D304" s="271"/>
      <c r="L304" s="282"/>
      <c r="AM304" s="283"/>
      <c r="AN304" s="283"/>
      <c r="AO304" s="283"/>
      <c r="AP304" s="283"/>
      <c r="AU304" s="284"/>
      <c r="BB304" s="274"/>
      <c r="BD304" s="274"/>
      <c r="BF304" s="274"/>
      <c r="BH304" s="274"/>
    </row>
    <row r="305" spans="4:60" s="270" customFormat="1" x14ac:dyDescent="0.25">
      <c r="D305" s="271"/>
      <c r="L305" s="282"/>
      <c r="AM305" s="283"/>
      <c r="AN305" s="283"/>
      <c r="AO305" s="283"/>
      <c r="AP305" s="283"/>
      <c r="AU305" s="284"/>
      <c r="BB305" s="274"/>
      <c r="BD305" s="274"/>
      <c r="BF305" s="274"/>
      <c r="BH305" s="274"/>
    </row>
    <row r="306" spans="4:60" s="270" customFormat="1" x14ac:dyDescent="0.25">
      <c r="D306" s="271"/>
      <c r="L306" s="282"/>
      <c r="AM306" s="283"/>
      <c r="AN306" s="283"/>
      <c r="AO306" s="283"/>
      <c r="AP306" s="283"/>
      <c r="AU306" s="284"/>
      <c r="BB306" s="274"/>
      <c r="BD306" s="274"/>
      <c r="BF306" s="274"/>
      <c r="BH306" s="274"/>
    </row>
    <row r="307" spans="4:60" s="270" customFormat="1" x14ac:dyDescent="0.25">
      <c r="D307" s="271"/>
      <c r="L307" s="282"/>
      <c r="AM307" s="283"/>
      <c r="AN307" s="283"/>
      <c r="AO307" s="283"/>
      <c r="AP307" s="283"/>
      <c r="AU307" s="284"/>
      <c r="BB307" s="274"/>
      <c r="BD307" s="274"/>
      <c r="BF307" s="274"/>
      <c r="BH307" s="274"/>
    </row>
    <row r="308" spans="4:60" s="270" customFormat="1" x14ac:dyDescent="0.25">
      <c r="D308" s="271"/>
      <c r="L308" s="282"/>
      <c r="AM308" s="283"/>
      <c r="AN308" s="283"/>
      <c r="AO308" s="283"/>
      <c r="AP308" s="283"/>
      <c r="AU308" s="284"/>
      <c r="BB308" s="274"/>
      <c r="BD308" s="274"/>
      <c r="BF308" s="274"/>
      <c r="BH308" s="274"/>
    </row>
    <row r="309" spans="4:60" s="270" customFormat="1" x14ac:dyDescent="0.25">
      <c r="D309" s="271"/>
      <c r="L309" s="282"/>
      <c r="AM309" s="283"/>
      <c r="AN309" s="283"/>
      <c r="AO309" s="283"/>
      <c r="AP309" s="283"/>
      <c r="AU309" s="284"/>
      <c r="BB309" s="274"/>
      <c r="BD309" s="274"/>
      <c r="BF309" s="274"/>
      <c r="BH309" s="274"/>
    </row>
    <row r="310" spans="4:60" s="270" customFormat="1" x14ac:dyDescent="0.25">
      <c r="D310" s="271"/>
      <c r="L310" s="282"/>
      <c r="AM310" s="283"/>
      <c r="AN310" s="283"/>
      <c r="AO310" s="283"/>
      <c r="AP310" s="283"/>
      <c r="AU310" s="284"/>
      <c r="BB310" s="274"/>
      <c r="BD310" s="274"/>
      <c r="BF310" s="274"/>
      <c r="BH310" s="274"/>
    </row>
    <row r="311" spans="4:60" s="270" customFormat="1" x14ac:dyDescent="0.25">
      <c r="D311" s="271"/>
      <c r="L311" s="282"/>
      <c r="AM311" s="283"/>
      <c r="AN311" s="283"/>
      <c r="AO311" s="283"/>
      <c r="AP311" s="283"/>
      <c r="AU311" s="284"/>
      <c r="BB311" s="274"/>
      <c r="BD311" s="274"/>
      <c r="BF311" s="274"/>
      <c r="BH311" s="274"/>
    </row>
    <row r="312" spans="4:60" s="270" customFormat="1" x14ac:dyDescent="0.25">
      <c r="D312" s="271"/>
      <c r="L312" s="282"/>
      <c r="AM312" s="283"/>
      <c r="AN312" s="283"/>
      <c r="AO312" s="283"/>
      <c r="AP312" s="283"/>
      <c r="AU312" s="284"/>
      <c r="BB312" s="274"/>
      <c r="BD312" s="274"/>
      <c r="BF312" s="274"/>
      <c r="BH312" s="274"/>
    </row>
    <row r="313" spans="4:60" s="270" customFormat="1" x14ac:dyDescent="0.25">
      <c r="D313" s="271"/>
      <c r="L313" s="282"/>
      <c r="AM313" s="283"/>
      <c r="AN313" s="283"/>
      <c r="AO313" s="283"/>
      <c r="AP313" s="283"/>
      <c r="AU313" s="284"/>
      <c r="BB313" s="274"/>
      <c r="BD313" s="274"/>
      <c r="BF313" s="274"/>
      <c r="BH313" s="274"/>
    </row>
    <row r="314" spans="4:60" s="270" customFormat="1" x14ac:dyDescent="0.25">
      <c r="D314" s="271"/>
      <c r="L314" s="282"/>
      <c r="AM314" s="283"/>
      <c r="AN314" s="283"/>
      <c r="AO314" s="283"/>
      <c r="AP314" s="283"/>
      <c r="AU314" s="284"/>
      <c r="BB314" s="274"/>
      <c r="BD314" s="274"/>
      <c r="BF314" s="274"/>
      <c r="BH314" s="274"/>
    </row>
    <row r="315" spans="4:60" s="270" customFormat="1" x14ac:dyDescent="0.25">
      <c r="D315" s="271"/>
      <c r="L315" s="282"/>
      <c r="AM315" s="283"/>
      <c r="AN315" s="283"/>
      <c r="AO315" s="283"/>
      <c r="AP315" s="283"/>
      <c r="AU315" s="284"/>
      <c r="BB315" s="274"/>
      <c r="BD315" s="274"/>
      <c r="BF315" s="274"/>
      <c r="BH315" s="274"/>
    </row>
    <row r="316" spans="4:60" s="270" customFormat="1" x14ac:dyDescent="0.25">
      <c r="D316" s="271"/>
      <c r="L316" s="282"/>
      <c r="AM316" s="283"/>
      <c r="AN316" s="283"/>
      <c r="AO316" s="283"/>
      <c r="AP316" s="283"/>
      <c r="AU316" s="284"/>
      <c r="BB316" s="274"/>
      <c r="BD316" s="274"/>
      <c r="BF316" s="274"/>
      <c r="BH316" s="274"/>
    </row>
    <row r="317" spans="4:60" s="270" customFormat="1" x14ac:dyDescent="0.25">
      <c r="D317" s="271"/>
      <c r="L317" s="282"/>
      <c r="AM317" s="283"/>
      <c r="AN317" s="283"/>
      <c r="AO317" s="283"/>
      <c r="AP317" s="283"/>
      <c r="AU317" s="284"/>
      <c r="BB317" s="274"/>
      <c r="BD317" s="274"/>
      <c r="BF317" s="274"/>
      <c r="BH317" s="274"/>
    </row>
    <row r="318" spans="4:60" s="270" customFormat="1" x14ac:dyDescent="0.25">
      <c r="D318" s="271"/>
      <c r="L318" s="282"/>
      <c r="AM318" s="283"/>
      <c r="AN318" s="283"/>
      <c r="AO318" s="283"/>
      <c r="AP318" s="283"/>
      <c r="AU318" s="284"/>
      <c r="BB318" s="274"/>
      <c r="BD318" s="274"/>
      <c r="BF318" s="274"/>
      <c r="BH318" s="274"/>
    </row>
    <row r="319" spans="4:60" s="270" customFormat="1" x14ac:dyDescent="0.25">
      <c r="D319" s="271"/>
      <c r="L319" s="282"/>
      <c r="AM319" s="283"/>
      <c r="AN319" s="283"/>
      <c r="AO319" s="283"/>
      <c r="AP319" s="283"/>
      <c r="AU319" s="284"/>
      <c r="BB319" s="274"/>
      <c r="BD319" s="274"/>
      <c r="BF319" s="274"/>
      <c r="BH319" s="274"/>
    </row>
    <row r="320" spans="4:60" s="270" customFormat="1" x14ac:dyDescent="0.25">
      <c r="D320" s="271"/>
      <c r="L320" s="282"/>
      <c r="AM320" s="283"/>
      <c r="AN320" s="283"/>
      <c r="AO320" s="283"/>
      <c r="AP320" s="283"/>
      <c r="AU320" s="284"/>
      <c r="BB320" s="274"/>
      <c r="BD320" s="274"/>
      <c r="BF320" s="274"/>
      <c r="BH320" s="274"/>
    </row>
    <row r="321" spans="4:60" s="270" customFormat="1" x14ac:dyDescent="0.25">
      <c r="D321" s="271"/>
      <c r="L321" s="282"/>
      <c r="AM321" s="283"/>
      <c r="AN321" s="283"/>
      <c r="AO321" s="283"/>
      <c r="AP321" s="283"/>
      <c r="AU321" s="284"/>
      <c r="BB321" s="274"/>
      <c r="BD321" s="274"/>
      <c r="BF321" s="274"/>
      <c r="BH321" s="274"/>
    </row>
    <row r="322" spans="4:60" s="270" customFormat="1" x14ac:dyDescent="0.25">
      <c r="D322" s="271"/>
      <c r="L322" s="282"/>
      <c r="AM322" s="283"/>
      <c r="AN322" s="283"/>
      <c r="AO322" s="283"/>
      <c r="AP322" s="283"/>
      <c r="AU322" s="284"/>
      <c r="BB322" s="274"/>
      <c r="BD322" s="274"/>
      <c r="BF322" s="274"/>
      <c r="BH322" s="274"/>
    </row>
    <row r="323" spans="4:60" s="270" customFormat="1" x14ac:dyDescent="0.25">
      <c r="D323" s="271"/>
      <c r="L323" s="282"/>
      <c r="AM323" s="283"/>
      <c r="AN323" s="283"/>
      <c r="AO323" s="283"/>
      <c r="AP323" s="283"/>
      <c r="AU323" s="284"/>
      <c r="BB323" s="274"/>
      <c r="BD323" s="274"/>
      <c r="BF323" s="274"/>
      <c r="BH323" s="274"/>
    </row>
    <row r="324" spans="4:60" s="270" customFormat="1" x14ac:dyDescent="0.25">
      <c r="D324" s="271"/>
      <c r="L324" s="282"/>
      <c r="AM324" s="283"/>
      <c r="AN324" s="283"/>
      <c r="AO324" s="283"/>
      <c r="AP324" s="283"/>
      <c r="AU324" s="284"/>
      <c r="BB324" s="274"/>
      <c r="BD324" s="274"/>
      <c r="BF324" s="274"/>
      <c r="BH324" s="274"/>
    </row>
    <row r="325" spans="4:60" s="270" customFormat="1" x14ac:dyDescent="0.25">
      <c r="D325" s="271"/>
      <c r="L325" s="282"/>
      <c r="AM325" s="283"/>
      <c r="AN325" s="283"/>
      <c r="AO325" s="283"/>
      <c r="AP325" s="283"/>
      <c r="AU325" s="284"/>
      <c r="BB325" s="274"/>
      <c r="BD325" s="274"/>
      <c r="BF325" s="274"/>
      <c r="BH325" s="274"/>
    </row>
    <row r="326" spans="4:60" s="270" customFormat="1" x14ac:dyDescent="0.25">
      <c r="D326" s="271"/>
      <c r="L326" s="282"/>
      <c r="AM326" s="283"/>
      <c r="AN326" s="283"/>
      <c r="AO326" s="283"/>
      <c r="AP326" s="283"/>
      <c r="AU326" s="284"/>
      <c r="BB326" s="274"/>
      <c r="BD326" s="274"/>
      <c r="BF326" s="274"/>
      <c r="BH326" s="274"/>
    </row>
    <row r="327" spans="4:60" s="270" customFormat="1" x14ac:dyDescent="0.25">
      <c r="D327" s="271"/>
      <c r="L327" s="282"/>
      <c r="AM327" s="283"/>
      <c r="AN327" s="283"/>
      <c r="AO327" s="283"/>
      <c r="AP327" s="283"/>
      <c r="AU327" s="284"/>
      <c r="BB327" s="274"/>
      <c r="BD327" s="274"/>
      <c r="BF327" s="274"/>
      <c r="BH327" s="274"/>
    </row>
    <row r="328" spans="4:60" s="270" customFormat="1" x14ac:dyDescent="0.25">
      <c r="D328" s="271"/>
      <c r="L328" s="282"/>
      <c r="AM328" s="283"/>
      <c r="AN328" s="283"/>
      <c r="AO328" s="283"/>
      <c r="AP328" s="283"/>
      <c r="AU328" s="284"/>
      <c r="BB328" s="274"/>
      <c r="BD328" s="274"/>
      <c r="BF328" s="274"/>
      <c r="BH328" s="274"/>
    </row>
    <row r="329" spans="4:60" s="270" customFormat="1" x14ac:dyDescent="0.25">
      <c r="D329" s="271"/>
      <c r="L329" s="282"/>
      <c r="AM329" s="283"/>
      <c r="AN329" s="283"/>
      <c r="AO329" s="283"/>
      <c r="AP329" s="283"/>
      <c r="AU329" s="284"/>
      <c r="BB329" s="274"/>
      <c r="BD329" s="274"/>
      <c r="BF329" s="274"/>
      <c r="BH329" s="274"/>
    </row>
    <row r="330" spans="4:60" s="270" customFormat="1" x14ac:dyDescent="0.25">
      <c r="D330" s="271"/>
      <c r="L330" s="282"/>
      <c r="AM330" s="283"/>
      <c r="AN330" s="283"/>
      <c r="AO330" s="283"/>
      <c r="AP330" s="283"/>
      <c r="AU330" s="284"/>
      <c r="BB330" s="274"/>
      <c r="BD330" s="274"/>
      <c r="BF330" s="274"/>
      <c r="BH330" s="274"/>
    </row>
    <row r="331" spans="4:60" s="270" customFormat="1" x14ac:dyDescent="0.25">
      <c r="D331" s="271"/>
      <c r="L331" s="282"/>
      <c r="AM331" s="283"/>
      <c r="AN331" s="283"/>
      <c r="AO331" s="283"/>
      <c r="AP331" s="283"/>
      <c r="AU331" s="284"/>
      <c r="BB331" s="274"/>
      <c r="BD331" s="274"/>
      <c r="BF331" s="274"/>
      <c r="BH331" s="274"/>
    </row>
    <row r="332" spans="4:60" s="270" customFormat="1" x14ac:dyDescent="0.25">
      <c r="D332" s="271"/>
      <c r="L332" s="282"/>
      <c r="AM332" s="283"/>
      <c r="AN332" s="283"/>
      <c r="AO332" s="283"/>
      <c r="AP332" s="283"/>
      <c r="AU332" s="284"/>
      <c r="BB332" s="274"/>
      <c r="BD332" s="274"/>
      <c r="BF332" s="274"/>
      <c r="BH332" s="274"/>
    </row>
    <row r="333" spans="4:60" s="270" customFormat="1" x14ac:dyDescent="0.25">
      <c r="D333" s="271"/>
      <c r="L333" s="282"/>
      <c r="AM333" s="283"/>
      <c r="AN333" s="283"/>
      <c r="AO333" s="283"/>
      <c r="AP333" s="283"/>
      <c r="AU333" s="284"/>
      <c r="BB333" s="274"/>
      <c r="BD333" s="274"/>
      <c r="BF333" s="274"/>
      <c r="BH333" s="274"/>
    </row>
    <row r="334" spans="4:60" s="270" customFormat="1" x14ac:dyDescent="0.25">
      <c r="D334" s="271"/>
      <c r="L334" s="282"/>
      <c r="AM334" s="283"/>
      <c r="AN334" s="283"/>
      <c r="AO334" s="283"/>
      <c r="AP334" s="283"/>
      <c r="AU334" s="284"/>
      <c r="BB334" s="274"/>
      <c r="BD334" s="274"/>
      <c r="BF334" s="274"/>
      <c r="BH334" s="274"/>
    </row>
    <row r="335" spans="4:60" s="270" customFormat="1" x14ac:dyDescent="0.25">
      <c r="D335" s="271"/>
      <c r="L335" s="282"/>
      <c r="AM335" s="283"/>
      <c r="AN335" s="283"/>
      <c r="AO335" s="283"/>
      <c r="AP335" s="283"/>
      <c r="AU335" s="284"/>
      <c r="BB335" s="274"/>
      <c r="BD335" s="274"/>
      <c r="BF335" s="274"/>
      <c r="BH335" s="274"/>
    </row>
    <row r="336" spans="4:60" s="270" customFormat="1" x14ac:dyDescent="0.25">
      <c r="D336" s="271"/>
      <c r="L336" s="282"/>
      <c r="AM336" s="283"/>
      <c r="AN336" s="283"/>
      <c r="AO336" s="283"/>
      <c r="AP336" s="283"/>
      <c r="AU336" s="284"/>
      <c r="BB336" s="274"/>
      <c r="BD336" s="274"/>
      <c r="BF336" s="274"/>
      <c r="BH336" s="274"/>
    </row>
    <row r="337" spans="4:60" s="270" customFormat="1" x14ac:dyDescent="0.25">
      <c r="D337" s="271"/>
      <c r="L337" s="282"/>
      <c r="AM337" s="283"/>
      <c r="AN337" s="283"/>
      <c r="AO337" s="283"/>
      <c r="AP337" s="283"/>
      <c r="AU337" s="284"/>
      <c r="BB337" s="274"/>
      <c r="BD337" s="274"/>
      <c r="BF337" s="274"/>
      <c r="BH337" s="274"/>
    </row>
    <row r="338" spans="4:60" s="270" customFormat="1" x14ac:dyDescent="0.25">
      <c r="D338" s="271"/>
      <c r="L338" s="282"/>
      <c r="AM338" s="283"/>
      <c r="AN338" s="283"/>
      <c r="AO338" s="283"/>
      <c r="AP338" s="283"/>
      <c r="AU338" s="284"/>
      <c r="BB338" s="274"/>
      <c r="BD338" s="274"/>
      <c r="BF338" s="274"/>
      <c r="BH338" s="274"/>
    </row>
    <row r="339" spans="4:60" s="270" customFormat="1" x14ac:dyDescent="0.25">
      <c r="D339" s="271"/>
      <c r="L339" s="282"/>
      <c r="AM339" s="283"/>
      <c r="AN339" s="283"/>
      <c r="AO339" s="283"/>
      <c r="AP339" s="283"/>
      <c r="AU339" s="284"/>
      <c r="BB339" s="274"/>
      <c r="BD339" s="274"/>
      <c r="BF339" s="274"/>
      <c r="BH339" s="274"/>
    </row>
    <row r="340" spans="4:60" s="270" customFormat="1" x14ac:dyDescent="0.25">
      <c r="D340" s="271"/>
      <c r="L340" s="282"/>
      <c r="AM340" s="283"/>
      <c r="AN340" s="283"/>
      <c r="AO340" s="283"/>
      <c r="AP340" s="283"/>
      <c r="AU340" s="284"/>
      <c r="BB340" s="274"/>
      <c r="BD340" s="274"/>
      <c r="BF340" s="274"/>
      <c r="BH340" s="274"/>
    </row>
    <row r="341" spans="4:60" s="270" customFormat="1" x14ac:dyDescent="0.25">
      <c r="D341" s="271"/>
      <c r="L341" s="282"/>
      <c r="AM341" s="283"/>
      <c r="AN341" s="283"/>
      <c r="AO341" s="283"/>
      <c r="AP341" s="283"/>
      <c r="AU341" s="284"/>
      <c r="BB341" s="274"/>
      <c r="BD341" s="274"/>
      <c r="BF341" s="274"/>
      <c r="BH341" s="274"/>
    </row>
    <row r="342" spans="4:60" s="270" customFormat="1" x14ac:dyDescent="0.25">
      <c r="D342" s="271"/>
      <c r="L342" s="282"/>
      <c r="AM342" s="283"/>
      <c r="AN342" s="283"/>
      <c r="AO342" s="283"/>
      <c r="AP342" s="283"/>
      <c r="AU342" s="284"/>
      <c r="BB342" s="274"/>
      <c r="BD342" s="274"/>
      <c r="BF342" s="274"/>
      <c r="BH342" s="274"/>
    </row>
    <row r="343" spans="4:60" s="270" customFormat="1" x14ac:dyDescent="0.25">
      <c r="D343" s="271"/>
      <c r="L343" s="282"/>
      <c r="AM343" s="283"/>
      <c r="AN343" s="283"/>
      <c r="AO343" s="283"/>
      <c r="AP343" s="283"/>
      <c r="AU343" s="284"/>
      <c r="BB343" s="274"/>
      <c r="BD343" s="274"/>
      <c r="BF343" s="274"/>
      <c r="BH343" s="274"/>
    </row>
    <row r="344" spans="4:60" s="270" customFormat="1" x14ac:dyDescent="0.25">
      <c r="D344" s="271"/>
      <c r="L344" s="282"/>
      <c r="AM344" s="283"/>
      <c r="AN344" s="283"/>
      <c r="AO344" s="283"/>
      <c r="AP344" s="283"/>
      <c r="AU344" s="284"/>
      <c r="BB344" s="274"/>
      <c r="BD344" s="274"/>
      <c r="BF344" s="274"/>
      <c r="BH344" s="274"/>
    </row>
    <row r="345" spans="4:60" s="270" customFormat="1" x14ac:dyDescent="0.25">
      <c r="D345" s="271"/>
      <c r="L345" s="282"/>
      <c r="AM345" s="283"/>
      <c r="AN345" s="283"/>
      <c r="AO345" s="283"/>
      <c r="AP345" s="283"/>
      <c r="AU345" s="284"/>
      <c r="BB345" s="274"/>
      <c r="BD345" s="274"/>
      <c r="BF345" s="274"/>
      <c r="BH345" s="274"/>
    </row>
    <row r="346" spans="4:60" s="270" customFormat="1" x14ac:dyDescent="0.25">
      <c r="D346" s="271"/>
      <c r="L346" s="282"/>
      <c r="AM346" s="283"/>
      <c r="AN346" s="283"/>
      <c r="AO346" s="283"/>
      <c r="AP346" s="283"/>
      <c r="AU346" s="284"/>
      <c r="BB346" s="274"/>
      <c r="BD346" s="274"/>
      <c r="BF346" s="274"/>
      <c r="BH346" s="274"/>
    </row>
    <row r="347" spans="4:60" s="270" customFormat="1" x14ac:dyDescent="0.25">
      <c r="D347" s="271"/>
      <c r="L347" s="282"/>
      <c r="AM347" s="283"/>
      <c r="AN347" s="283"/>
      <c r="AO347" s="283"/>
      <c r="AP347" s="283"/>
      <c r="AU347" s="284"/>
      <c r="BB347" s="274"/>
      <c r="BD347" s="274"/>
      <c r="BF347" s="274"/>
      <c r="BH347" s="274"/>
    </row>
    <row r="348" spans="4:60" s="270" customFormat="1" x14ac:dyDescent="0.25">
      <c r="D348" s="271"/>
      <c r="L348" s="282"/>
      <c r="AM348" s="283"/>
      <c r="AN348" s="283"/>
      <c r="AO348" s="283"/>
      <c r="AP348" s="283"/>
      <c r="AU348" s="284"/>
      <c r="BB348" s="274"/>
      <c r="BD348" s="274"/>
      <c r="BF348" s="274"/>
      <c r="BH348" s="274"/>
    </row>
    <row r="349" spans="4:60" s="270" customFormat="1" x14ac:dyDescent="0.25">
      <c r="D349" s="271"/>
      <c r="L349" s="282"/>
      <c r="AM349" s="283"/>
      <c r="AN349" s="283"/>
      <c r="AO349" s="283"/>
      <c r="AP349" s="283"/>
      <c r="AU349" s="284"/>
      <c r="BB349" s="274"/>
      <c r="BD349" s="274"/>
      <c r="BF349" s="274"/>
      <c r="BH349" s="274"/>
    </row>
    <row r="350" spans="4:60" s="270" customFormat="1" x14ac:dyDescent="0.25">
      <c r="D350" s="271"/>
      <c r="L350" s="282"/>
      <c r="AM350" s="283"/>
      <c r="AN350" s="283"/>
      <c r="AO350" s="283"/>
      <c r="AP350" s="283"/>
      <c r="AU350" s="284"/>
      <c r="BB350" s="274"/>
      <c r="BD350" s="274"/>
      <c r="BF350" s="274"/>
      <c r="BH350" s="274"/>
    </row>
    <row r="351" spans="4:60" s="270" customFormat="1" x14ac:dyDescent="0.25">
      <c r="D351" s="271"/>
      <c r="L351" s="282"/>
      <c r="AM351" s="283"/>
      <c r="AN351" s="283"/>
      <c r="AO351" s="283"/>
      <c r="AP351" s="283"/>
      <c r="AU351" s="284"/>
      <c r="BB351" s="274"/>
      <c r="BD351" s="274"/>
      <c r="BF351" s="274"/>
      <c r="BH351" s="274"/>
    </row>
    <row r="352" spans="4:60" s="270" customFormat="1" x14ac:dyDescent="0.25">
      <c r="D352" s="271"/>
      <c r="L352" s="282"/>
      <c r="AM352" s="283"/>
      <c r="AN352" s="283"/>
      <c r="AO352" s="283"/>
      <c r="AP352" s="283"/>
      <c r="AU352" s="284"/>
      <c r="BB352" s="274"/>
      <c r="BD352" s="274"/>
      <c r="BF352" s="274"/>
      <c r="BH352" s="274"/>
    </row>
    <row r="353" spans="4:60" s="270" customFormat="1" x14ac:dyDescent="0.25">
      <c r="D353" s="271"/>
      <c r="L353" s="282"/>
      <c r="AM353" s="283"/>
      <c r="AN353" s="283"/>
      <c r="AO353" s="283"/>
      <c r="AP353" s="283"/>
      <c r="AU353" s="284"/>
      <c r="BB353" s="274"/>
      <c r="BD353" s="274"/>
      <c r="BF353" s="274"/>
      <c r="BH353" s="274"/>
    </row>
    <row r="354" spans="4:60" s="270" customFormat="1" x14ac:dyDescent="0.25">
      <c r="D354" s="271"/>
      <c r="L354" s="282"/>
      <c r="AM354" s="283"/>
      <c r="AN354" s="283"/>
      <c r="AO354" s="283"/>
      <c r="AP354" s="283"/>
      <c r="AU354" s="284"/>
      <c r="BB354" s="274"/>
      <c r="BD354" s="274"/>
      <c r="BF354" s="274"/>
      <c r="BH354" s="274"/>
    </row>
    <row r="355" spans="4:60" s="270" customFormat="1" x14ac:dyDescent="0.25">
      <c r="D355" s="271"/>
      <c r="L355" s="282"/>
      <c r="AM355" s="283"/>
      <c r="AN355" s="283"/>
      <c r="AO355" s="283"/>
      <c r="AP355" s="283"/>
      <c r="AU355" s="284"/>
      <c r="BB355" s="274"/>
      <c r="BD355" s="274"/>
      <c r="BF355" s="274"/>
      <c r="BH355" s="274"/>
    </row>
    <row r="356" spans="4:60" s="270" customFormat="1" x14ac:dyDescent="0.25">
      <c r="D356" s="271"/>
      <c r="L356" s="282"/>
      <c r="AM356" s="283"/>
      <c r="AN356" s="283"/>
      <c r="AO356" s="283"/>
      <c r="AP356" s="283"/>
      <c r="AU356" s="284"/>
      <c r="BB356" s="274"/>
      <c r="BD356" s="274"/>
      <c r="BF356" s="274"/>
      <c r="BH356" s="274"/>
    </row>
    <row r="357" spans="4:60" s="270" customFormat="1" x14ac:dyDescent="0.25">
      <c r="D357" s="271"/>
      <c r="L357" s="282"/>
      <c r="AM357" s="283"/>
      <c r="AN357" s="283"/>
      <c r="AO357" s="283"/>
      <c r="AP357" s="283"/>
      <c r="AU357" s="284"/>
      <c r="BB357" s="274"/>
      <c r="BD357" s="274"/>
      <c r="BF357" s="274"/>
      <c r="BH357" s="274"/>
    </row>
    <row r="358" spans="4:60" s="270" customFormat="1" x14ac:dyDescent="0.25">
      <c r="D358" s="271"/>
      <c r="L358" s="282"/>
      <c r="AM358" s="283"/>
      <c r="AN358" s="283"/>
      <c r="AO358" s="283"/>
      <c r="AP358" s="283"/>
      <c r="AU358" s="284"/>
      <c r="BB358" s="274"/>
      <c r="BD358" s="274"/>
      <c r="BF358" s="274"/>
      <c r="BH358" s="274"/>
    </row>
    <row r="359" spans="4:60" s="270" customFormat="1" x14ac:dyDescent="0.25">
      <c r="D359" s="271"/>
      <c r="L359" s="282"/>
      <c r="AM359" s="283"/>
      <c r="AN359" s="283"/>
      <c r="AO359" s="283"/>
      <c r="AP359" s="283"/>
      <c r="AU359" s="284"/>
      <c r="BB359" s="274"/>
      <c r="BD359" s="274"/>
      <c r="BF359" s="274"/>
      <c r="BH359" s="274"/>
    </row>
    <row r="360" spans="4:60" s="270" customFormat="1" x14ac:dyDescent="0.25">
      <c r="D360" s="271"/>
      <c r="L360" s="282"/>
      <c r="AM360" s="283"/>
      <c r="AN360" s="283"/>
      <c r="AO360" s="283"/>
      <c r="AP360" s="283"/>
      <c r="AU360" s="284"/>
      <c r="BB360" s="274"/>
      <c r="BD360" s="274"/>
      <c r="BF360" s="274"/>
      <c r="BH360" s="274"/>
    </row>
    <row r="361" spans="4:60" s="270" customFormat="1" x14ac:dyDescent="0.25">
      <c r="D361" s="271"/>
      <c r="L361" s="282"/>
      <c r="AM361" s="283"/>
      <c r="AN361" s="283"/>
      <c r="AO361" s="283"/>
      <c r="AP361" s="283"/>
      <c r="AU361" s="284"/>
      <c r="BB361" s="274"/>
      <c r="BD361" s="274"/>
      <c r="BF361" s="274"/>
      <c r="BH361" s="274"/>
    </row>
    <row r="362" spans="4:60" s="270" customFormat="1" x14ac:dyDescent="0.25">
      <c r="D362" s="271"/>
      <c r="L362" s="282"/>
      <c r="AM362" s="283"/>
      <c r="AN362" s="283"/>
      <c r="AO362" s="283"/>
      <c r="AP362" s="283"/>
      <c r="AU362" s="284"/>
      <c r="BB362" s="274"/>
      <c r="BD362" s="274"/>
      <c r="BF362" s="274"/>
      <c r="BH362" s="274"/>
    </row>
    <row r="363" spans="4:60" s="270" customFormat="1" x14ac:dyDescent="0.25">
      <c r="D363" s="271"/>
      <c r="L363" s="282"/>
      <c r="AM363" s="283"/>
      <c r="AN363" s="283"/>
      <c r="AO363" s="283"/>
      <c r="AP363" s="283"/>
      <c r="AU363" s="284"/>
      <c r="BB363" s="274"/>
      <c r="BD363" s="274"/>
      <c r="BF363" s="274"/>
      <c r="BH363" s="274"/>
    </row>
    <row r="364" spans="4:60" s="270" customFormat="1" x14ac:dyDescent="0.25">
      <c r="D364" s="271"/>
      <c r="L364" s="282"/>
      <c r="AM364" s="283"/>
      <c r="AN364" s="283"/>
      <c r="AO364" s="283"/>
      <c r="AP364" s="283"/>
      <c r="AU364" s="284"/>
      <c r="BB364" s="274"/>
      <c r="BD364" s="274"/>
      <c r="BF364" s="274"/>
      <c r="BH364" s="274"/>
    </row>
    <row r="365" spans="4:60" s="270" customFormat="1" x14ac:dyDescent="0.25">
      <c r="D365" s="271"/>
      <c r="L365" s="282"/>
      <c r="AM365" s="283"/>
      <c r="AN365" s="283"/>
      <c r="AO365" s="283"/>
      <c r="AP365" s="283"/>
      <c r="AU365" s="284"/>
      <c r="BB365" s="274"/>
      <c r="BD365" s="274"/>
      <c r="BF365" s="274"/>
      <c r="BH365" s="274"/>
    </row>
    <row r="366" spans="4:60" s="270" customFormat="1" x14ac:dyDescent="0.25">
      <c r="D366" s="271"/>
      <c r="L366" s="282"/>
      <c r="AM366" s="283"/>
      <c r="AN366" s="283"/>
      <c r="AO366" s="283"/>
      <c r="AP366" s="283"/>
      <c r="AU366" s="284"/>
      <c r="BB366" s="274"/>
      <c r="BD366" s="274"/>
      <c r="BF366" s="274"/>
      <c r="BH366" s="274"/>
    </row>
    <row r="367" spans="4:60" s="270" customFormat="1" x14ac:dyDescent="0.25">
      <c r="D367" s="271"/>
      <c r="L367" s="282"/>
      <c r="AM367" s="283"/>
      <c r="AN367" s="283"/>
      <c r="AO367" s="283"/>
      <c r="AP367" s="283"/>
      <c r="AU367" s="284"/>
      <c r="BB367" s="274"/>
      <c r="BD367" s="274"/>
      <c r="BF367" s="274"/>
      <c r="BH367" s="274"/>
    </row>
    <row r="368" spans="4:60" s="270" customFormat="1" x14ac:dyDescent="0.25">
      <c r="D368" s="271"/>
      <c r="L368" s="282"/>
      <c r="AM368" s="283"/>
      <c r="AN368" s="283"/>
      <c r="AO368" s="283"/>
      <c r="AP368" s="283"/>
      <c r="AU368" s="284"/>
      <c r="BB368" s="274"/>
      <c r="BD368" s="274"/>
      <c r="BF368" s="274"/>
      <c r="BH368" s="274"/>
    </row>
    <row r="369" spans="4:60" s="270" customFormat="1" x14ac:dyDescent="0.25">
      <c r="D369" s="271"/>
      <c r="L369" s="282"/>
      <c r="AM369" s="283"/>
      <c r="AN369" s="283"/>
      <c r="AO369" s="283"/>
      <c r="AP369" s="283"/>
      <c r="AU369" s="284"/>
      <c r="BB369" s="274"/>
      <c r="BD369" s="274"/>
      <c r="BF369" s="274"/>
      <c r="BH369" s="274"/>
    </row>
    <row r="370" spans="4:60" s="270" customFormat="1" x14ac:dyDescent="0.25">
      <c r="D370" s="271"/>
      <c r="L370" s="282"/>
      <c r="AM370" s="283"/>
      <c r="AN370" s="283"/>
      <c r="AO370" s="283"/>
      <c r="AP370" s="283"/>
      <c r="AU370" s="284"/>
      <c r="BB370" s="274"/>
      <c r="BD370" s="274"/>
      <c r="BF370" s="274"/>
      <c r="BH370" s="274"/>
    </row>
    <row r="371" spans="4:60" s="270" customFormat="1" x14ac:dyDescent="0.25">
      <c r="D371" s="271"/>
      <c r="L371" s="282"/>
      <c r="AM371" s="283"/>
      <c r="AN371" s="283"/>
      <c r="AO371" s="283"/>
      <c r="AP371" s="283"/>
      <c r="AU371" s="284"/>
      <c r="BB371" s="274"/>
      <c r="BD371" s="274"/>
      <c r="BF371" s="274"/>
      <c r="BH371" s="274"/>
    </row>
    <row r="372" spans="4:60" s="270" customFormat="1" x14ac:dyDescent="0.25">
      <c r="D372" s="271"/>
      <c r="L372" s="282"/>
      <c r="AM372" s="283"/>
      <c r="AN372" s="283"/>
      <c r="AO372" s="283"/>
      <c r="AP372" s="283"/>
      <c r="AU372" s="284"/>
      <c r="BB372" s="274"/>
      <c r="BD372" s="274"/>
      <c r="BF372" s="274"/>
      <c r="BH372" s="274"/>
    </row>
    <row r="373" spans="4:60" s="270" customFormat="1" x14ac:dyDescent="0.25">
      <c r="D373" s="271"/>
      <c r="L373" s="282"/>
      <c r="AM373" s="283"/>
      <c r="AN373" s="283"/>
      <c r="AO373" s="283"/>
      <c r="AP373" s="283"/>
      <c r="AU373" s="284"/>
      <c r="BB373" s="274"/>
      <c r="BD373" s="274"/>
      <c r="BF373" s="274"/>
      <c r="BH373" s="274"/>
    </row>
    <row r="374" spans="4:60" s="270" customFormat="1" x14ac:dyDescent="0.25">
      <c r="D374" s="271"/>
      <c r="L374" s="282"/>
      <c r="AM374" s="283"/>
      <c r="AN374" s="283"/>
      <c r="AO374" s="283"/>
      <c r="AP374" s="283"/>
      <c r="AU374" s="284"/>
      <c r="BB374" s="274"/>
      <c r="BD374" s="274"/>
      <c r="BF374" s="274"/>
      <c r="BH374" s="274"/>
    </row>
    <row r="375" spans="4:60" s="270" customFormat="1" x14ac:dyDescent="0.25">
      <c r="D375" s="271"/>
      <c r="L375" s="282"/>
      <c r="AM375" s="283"/>
      <c r="AN375" s="283"/>
      <c r="AO375" s="283"/>
      <c r="AP375" s="283"/>
      <c r="AU375" s="284"/>
      <c r="BB375" s="274"/>
      <c r="BD375" s="274"/>
      <c r="BF375" s="274"/>
      <c r="BH375" s="274"/>
    </row>
    <row r="376" spans="4:60" s="270" customFormat="1" x14ac:dyDescent="0.25">
      <c r="D376" s="271"/>
      <c r="L376" s="282"/>
      <c r="AM376" s="283"/>
      <c r="AN376" s="283"/>
      <c r="AO376" s="283"/>
      <c r="AP376" s="283"/>
      <c r="AU376" s="284"/>
      <c r="BB376" s="274"/>
      <c r="BD376" s="274"/>
      <c r="BF376" s="274"/>
      <c r="BH376" s="274"/>
    </row>
    <row r="377" spans="4:60" s="270" customFormat="1" x14ac:dyDescent="0.25">
      <c r="D377" s="271"/>
      <c r="L377" s="282"/>
      <c r="AM377" s="283"/>
      <c r="AN377" s="283"/>
      <c r="AO377" s="283"/>
      <c r="AP377" s="283"/>
      <c r="AU377" s="284"/>
      <c r="BB377" s="274"/>
      <c r="BD377" s="274"/>
      <c r="BF377" s="274"/>
      <c r="BH377" s="274"/>
    </row>
    <row r="378" spans="4:60" s="270" customFormat="1" x14ac:dyDescent="0.25">
      <c r="D378" s="271"/>
      <c r="L378" s="282"/>
      <c r="AM378" s="283"/>
      <c r="AN378" s="283"/>
      <c r="AO378" s="283"/>
      <c r="AP378" s="283"/>
      <c r="AU378" s="284"/>
      <c r="BB378" s="274"/>
      <c r="BD378" s="274"/>
      <c r="BF378" s="274"/>
      <c r="BH378" s="274"/>
    </row>
    <row r="379" spans="4:60" s="270" customFormat="1" x14ac:dyDescent="0.25">
      <c r="D379" s="271"/>
      <c r="L379" s="282"/>
      <c r="AM379" s="283"/>
      <c r="AN379" s="283"/>
      <c r="AO379" s="283"/>
      <c r="AP379" s="283"/>
      <c r="AU379" s="284"/>
      <c r="BB379" s="274"/>
      <c r="BD379" s="274"/>
      <c r="BF379" s="274"/>
      <c r="BH379" s="274"/>
    </row>
    <row r="380" spans="4:60" s="270" customFormat="1" x14ac:dyDescent="0.25">
      <c r="D380" s="271"/>
      <c r="L380" s="282"/>
      <c r="AM380" s="283"/>
      <c r="AN380" s="283"/>
      <c r="AO380" s="283"/>
      <c r="AP380" s="283"/>
      <c r="AU380" s="284"/>
      <c r="BB380" s="274"/>
      <c r="BD380" s="274"/>
      <c r="BF380" s="274"/>
      <c r="BH380" s="274"/>
    </row>
    <row r="381" spans="4:60" s="270" customFormat="1" x14ac:dyDescent="0.25">
      <c r="D381" s="271"/>
      <c r="L381" s="282"/>
      <c r="AM381" s="283"/>
      <c r="AN381" s="283"/>
      <c r="AO381" s="283"/>
      <c r="AP381" s="283"/>
      <c r="AU381" s="284"/>
      <c r="BB381" s="274"/>
      <c r="BD381" s="274"/>
      <c r="BF381" s="274"/>
      <c r="BH381" s="274"/>
    </row>
    <row r="382" spans="4:60" s="270" customFormat="1" x14ac:dyDescent="0.25">
      <c r="D382" s="271"/>
      <c r="L382" s="282"/>
      <c r="AM382" s="283"/>
      <c r="AN382" s="283"/>
      <c r="AO382" s="283"/>
      <c r="AP382" s="283"/>
      <c r="AU382" s="284"/>
      <c r="BB382" s="274"/>
      <c r="BD382" s="274"/>
      <c r="BF382" s="274"/>
      <c r="BH382" s="274"/>
    </row>
    <row r="383" spans="4:60" s="270" customFormat="1" x14ac:dyDescent="0.25">
      <c r="D383" s="271"/>
      <c r="L383" s="282"/>
      <c r="AM383" s="283"/>
      <c r="AN383" s="283"/>
      <c r="AO383" s="283"/>
      <c r="AP383" s="283"/>
      <c r="AU383" s="284"/>
      <c r="BB383" s="274"/>
      <c r="BD383" s="274"/>
      <c r="BF383" s="274"/>
      <c r="BH383" s="274"/>
    </row>
    <row r="384" spans="4:60" s="270" customFormat="1" x14ac:dyDescent="0.25">
      <c r="D384" s="271"/>
      <c r="L384" s="282"/>
      <c r="AM384" s="283"/>
      <c r="AN384" s="283"/>
      <c r="AO384" s="283"/>
      <c r="AP384" s="283"/>
      <c r="AU384" s="284"/>
      <c r="BB384" s="274"/>
      <c r="BD384" s="274"/>
      <c r="BF384" s="274"/>
      <c r="BH384" s="274"/>
    </row>
    <row r="385" spans="4:60" s="270" customFormat="1" x14ac:dyDescent="0.25">
      <c r="D385" s="271"/>
      <c r="L385" s="282"/>
      <c r="AM385" s="283"/>
      <c r="AN385" s="283"/>
      <c r="AO385" s="283"/>
      <c r="AP385" s="283"/>
      <c r="AU385" s="284"/>
      <c r="BB385" s="274"/>
      <c r="BD385" s="274"/>
      <c r="BF385" s="274"/>
      <c r="BH385" s="274"/>
    </row>
    <row r="386" spans="4:60" s="270" customFormat="1" x14ac:dyDescent="0.25">
      <c r="D386" s="271"/>
      <c r="L386" s="282"/>
      <c r="AM386" s="283"/>
      <c r="AN386" s="283"/>
      <c r="AO386" s="283"/>
      <c r="AP386" s="283"/>
      <c r="AU386" s="284"/>
      <c r="BB386" s="274"/>
      <c r="BD386" s="274"/>
      <c r="BF386" s="274"/>
      <c r="BH386" s="274"/>
    </row>
    <row r="387" spans="4:60" s="270" customFormat="1" x14ac:dyDescent="0.25">
      <c r="D387" s="271"/>
      <c r="L387" s="282"/>
      <c r="AM387" s="283"/>
      <c r="AN387" s="283"/>
      <c r="AO387" s="283"/>
      <c r="AP387" s="283"/>
      <c r="AU387" s="284"/>
      <c r="BB387" s="274"/>
      <c r="BD387" s="274"/>
      <c r="BF387" s="274"/>
      <c r="BH387" s="274"/>
    </row>
    <row r="388" spans="4:60" s="270" customFormat="1" x14ac:dyDescent="0.25">
      <c r="D388" s="271"/>
      <c r="L388" s="282"/>
      <c r="AM388" s="283"/>
      <c r="AN388" s="283"/>
      <c r="AO388" s="283"/>
      <c r="AP388" s="283"/>
      <c r="AU388" s="284"/>
      <c r="BB388" s="274"/>
      <c r="BD388" s="274"/>
      <c r="BF388" s="274"/>
      <c r="BH388" s="274"/>
    </row>
    <row r="389" spans="4:60" s="270" customFormat="1" x14ac:dyDescent="0.25">
      <c r="D389" s="271"/>
      <c r="L389" s="282"/>
      <c r="AM389" s="283"/>
      <c r="AN389" s="283"/>
      <c r="AO389" s="283"/>
      <c r="AP389" s="283"/>
      <c r="AU389" s="284"/>
      <c r="BB389" s="274"/>
      <c r="BD389" s="274"/>
      <c r="BF389" s="274"/>
      <c r="BH389" s="274"/>
    </row>
    <row r="390" spans="4:60" s="270" customFormat="1" x14ac:dyDescent="0.25">
      <c r="D390" s="271"/>
      <c r="L390" s="282"/>
      <c r="AM390" s="283"/>
      <c r="AN390" s="283"/>
      <c r="AO390" s="283"/>
      <c r="AP390" s="283"/>
      <c r="AU390" s="284"/>
      <c r="BB390" s="274"/>
      <c r="BD390" s="274"/>
      <c r="BF390" s="274"/>
      <c r="BH390" s="274"/>
    </row>
    <row r="391" spans="4:60" s="270" customFormat="1" x14ac:dyDescent="0.25">
      <c r="D391" s="271"/>
      <c r="L391" s="282"/>
      <c r="AM391" s="283"/>
      <c r="AN391" s="283"/>
      <c r="AO391" s="283"/>
      <c r="AP391" s="283"/>
      <c r="AU391" s="284"/>
      <c r="BB391" s="274"/>
      <c r="BD391" s="274"/>
      <c r="BF391" s="274"/>
      <c r="BH391" s="274"/>
    </row>
    <row r="392" spans="4:60" s="270" customFormat="1" x14ac:dyDescent="0.25">
      <c r="D392" s="271"/>
      <c r="L392" s="282"/>
      <c r="AM392" s="283"/>
      <c r="AN392" s="283"/>
      <c r="AO392" s="283"/>
      <c r="AP392" s="283"/>
      <c r="AU392" s="284"/>
      <c r="BB392" s="274"/>
      <c r="BD392" s="274"/>
      <c r="BF392" s="274"/>
      <c r="BH392" s="274"/>
    </row>
    <row r="393" spans="4:60" s="270" customFormat="1" x14ac:dyDescent="0.25">
      <c r="D393" s="271"/>
      <c r="L393" s="282"/>
      <c r="AM393" s="283"/>
      <c r="AN393" s="283"/>
      <c r="AO393" s="283"/>
      <c r="AP393" s="283"/>
      <c r="AU393" s="284"/>
      <c r="BB393" s="274"/>
      <c r="BD393" s="274"/>
      <c r="BF393" s="274"/>
      <c r="BH393" s="274"/>
    </row>
    <row r="394" spans="4:60" s="270" customFormat="1" x14ac:dyDescent="0.25">
      <c r="D394" s="271"/>
      <c r="L394" s="282"/>
      <c r="AM394" s="283"/>
      <c r="AN394" s="283"/>
      <c r="AO394" s="283"/>
      <c r="AP394" s="283"/>
      <c r="AU394" s="284"/>
      <c r="BB394" s="274"/>
      <c r="BD394" s="274"/>
      <c r="BF394" s="274"/>
      <c r="BH394" s="274"/>
    </row>
    <row r="395" spans="4:60" s="270" customFormat="1" x14ac:dyDescent="0.25">
      <c r="D395" s="271"/>
      <c r="L395" s="282"/>
      <c r="AM395" s="283"/>
      <c r="AN395" s="283"/>
      <c r="AO395" s="283"/>
      <c r="AP395" s="283"/>
      <c r="AU395" s="284"/>
      <c r="BB395" s="274"/>
      <c r="BD395" s="274"/>
      <c r="BF395" s="274"/>
      <c r="BH395" s="274"/>
    </row>
    <row r="396" spans="4:60" s="270" customFormat="1" x14ac:dyDescent="0.25">
      <c r="D396" s="271"/>
      <c r="L396" s="282"/>
      <c r="AM396" s="283"/>
      <c r="AN396" s="283"/>
      <c r="AO396" s="283"/>
      <c r="AP396" s="283"/>
      <c r="AU396" s="284"/>
      <c r="BB396" s="274"/>
      <c r="BD396" s="274"/>
      <c r="BF396" s="274"/>
      <c r="BH396" s="274"/>
    </row>
    <row r="397" spans="4:60" s="270" customFormat="1" x14ac:dyDescent="0.25">
      <c r="D397" s="271"/>
      <c r="L397" s="282"/>
      <c r="AM397" s="283"/>
      <c r="AN397" s="283"/>
      <c r="AO397" s="283"/>
      <c r="AP397" s="283"/>
      <c r="AU397" s="284"/>
      <c r="BB397" s="274"/>
      <c r="BD397" s="274"/>
      <c r="BF397" s="274"/>
      <c r="BH397" s="274"/>
    </row>
    <row r="398" spans="4:60" s="270" customFormat="1" x14ac:dyDescent="0.25">
      <c r="D398" s="271"/>
      <c r="L398" s="282"/>
      <c r="AM398" s="283"/>
      <c r="AN398" s="283"/>
      <c r="AO398" s="283"/>
      <c r="AP398" s="283"/>
      <c r="AU398" s="284"/>
      <c r="BB398" s="274"/>
      <c r="BD398" s="274"/>
      <c r="BF398" s="274"/>
      <c r="BH398" s="274"/>
    </row>
    <row r="399" spans="4:60" s="270" customFormat="1" x14ac:dyDescent="0.25">
      <c r="D399" s="271"/>
      <c r="L399" s="282"/>
      <c r="AM399" s="283"/>
      <c r="AN399" s="283"/>
      <c r="AO399" s="283"/>
      <c r="AP399" s="283"/>
      <c r="AU399" s="284"/>
      <c r="BB399" s="274"/>
      <c r="BD399" s="274"/>
      <c r="BF399" s="274"/>
      <c r="BH399" s="274"/>
    </row>
    <row r="400" spans="4:60" s="270" customFormat="1" x14ac:dyDescent="0.25">
      <c r="D400" s="271"/>
      <c r="L400" s="282"/>
      <c r="AM400" s="283"/>
      <c r="AN400" s="283"/>
      <c r="AO400" s="283"/>
      <c r="AP400" s="283"/>
      <c r="AU400" s="284"/>
      <c r="BB400" s="274"/>
      <c r="BD400" s="274"/>
      <c r="BF400" s="274"/>
      <c r="BH400" s="274"/>
    </row>
    <row r="401" spans="4:60" s="270" customFormat="1" x14ac:dyDescent="0.25">
      <c r="D401" s="271"/>
      <c r="L401" s="282"/>
      <c r="AM401" s="283"/>
      <c r="AN401" s="283"/>
      <c r="AO401" s="283"/>
      <c r="AP401" s="283"/>
      <c r="AU401" s="284"/>
      <c r="BB401" s="274"/>
      <c r="BD401" s="274"/>
      <c r="BF401" s="274"/>
      <c r="BH401" s="274"/>
    </row>
    <row r="402" spans="4:60" s="270" customFormat="1" x14ac:dyDescent="0.25">
      <c r="D402" s="271"/>
      <c r="L402" s="282"/>
      <c r="AM402" s="283"/>
      <c r="AN402" s="283"/>
      <c r="AO402" s="283"/>
      <c r="AP402" s="283"/>
      <c r="AU402" s="284"/>
      <c r="BB402" s="274"/>
      <c r="BD402" s="274"/>
      <c r="BF402" s="274"/>
      <c r="BH402" s="274"/>
    </row>
    <row r="403" spans="4:60" s="270" customFormat="1" x14ac:dyDescent="0.25">
      <c r="D403" s="271"/>
      <c r="L403" s="282"/>
      <c r="AM403" s="283"/>
      <c r="AN403" s="283"/>
      <c r="AO403" s="283"/>
      <c r="AP403" s="283"/>
      <c r="AU403" s="284"/>
      <c r="BB403" s="274"/>
      <c r="BD403" s="274"/>
      <c r="BF403" s="274"/>
      <c r="BH403" s="274"/>
    </row>
    <row r="404" spans="4:60" s="270" customFormat="1" x14ac:dyDescent="0.25">
      <c r="D404" s="271"/>
      <c r="L404" s="282"/>
      <c r="AM404" s="283"/>
      <c r="AN404" s="283"/>
      <c r="AO404" s="283"/>
      <c r="AP404" s="283"/>
      <c r="AU404" s="284"/>
      <c r="BB404" s="274"/>
      <c r="BD404" s="274"/>
      <c r="BF404" s="274"/>
      <c r="BH404" s="274"/>
    </row>
    <row r="405" spans="4:60" s="270" customFormat="1" x14ac:dyDescent="0.25">
      <c r="D405" s="271"/>
      <c r="L405" s="282"/>
      <c r="AM405" s="283"/>
      <c r="AN405" s="283"/>
      <c r="AO405" s="283"/>
      <c r="AP405" s="283"/>
      <c r="AU405" s="284"/>
      <c r="BB405" s="274"/>
      <c r="BD405" s="274"/>
      <c r="BF405" s="274"/>
      <c r="BH405" s="274"/>
    </row>
    <row r="406" spans="4:60" s="270" customFormat="1" x14ac:dyDescent="0.25">
      <c r="D406" s="271"/>
      <c r="L406" s="282"/>
      <c r="AM406" s="283"/>
      <c r="AN406" s="283"/>
      <c r="AO406" s="283"/>
      <c r="AP406" s="283"/>
      <c r="AU406" s="284"/>
      <c r="BB406" s="274"/>
      <c r="BD406" s="274"/>
      <c r="BF406" s="274"/>
      <c r="BH406" s="274"/>
    </row>
    <row r="407" spans="4:60" s="270" customFormat="1" x14ac:dyDescent="0.25">
      <c r="D407" s="271"/>
      <c r="L407" s="282"/>
      <c r="AM407" s="283"/>
      <c r="AN407" s="283"/>
      <c r="AO407" s="283"/>
      <c r="AP407" s="283"/>
      <c r="AU407" s="284"/>
      <c r="BB407" s="274"/>
      <c r="BD407" s="274"/>
      <c r="BF407" s="274"/>
      <c r="BH407" s="274"/>
    </row>
    <row r="408" spans="4:60" s="270" customFormat="1" x14ac:dyDescent="0.25">
      <c r="D408" s="271"/>
      <c r="L408" s="282"/>
      <c r="AM408" s="283"/>
      <c r="AN408" s="283"/>
      <c r="AO408" s="283"/>
      <c r="AP408" s="283"/>
      <c r="AU408" s="284"/>
      <c r="BB408" s="274"/>
      <c r="BD408" s="274"/>
      <c r="BF408" s="274"/>
      <c r="BH408" s="274"/>
    </row>
    <row r="409" spans="4:60" s="270" customFormat="1" x14ac:dyDescent="0.25">
      <c r="D409" s="271"/>
      <c r="L409" s="282"/>
      <c r="AM409" s="283"/>
      <c r="AN409" s="283"/>
      <c r="AO409" s="283"/>
      <c r="AP409" s="283"/>
      <c r="AU409" s="284"/>
      <c r="BB409" s="274"/>
      <c r="BD409" s="274"/>
      <c r="BF409" s="274"/>
      <c r="BH409" s="274"/>
    </row>
    <row r="410" spans="4:60" s="270" customFormat="1" x14ac:dyDescent="0.25">
      <c r="D410" s="271"/>
      <c r="L410" s="282"/>
      <c r="AM410" s="283"/>
      <c r="AN410" s="283"/>
      <c r="AO410" s="283"/>
      <c r="AP410" s="283"/>
      <c r="AU410" s="284"/>
      <c r="BB410" s="274"/>
      <c r="BD410" s="274"/>
      <c r="BF410" s="274"/>
      <c r="BH410" s="274"/>
    </row>
    <row r="411" spans="4:60" s="270" customFormat="1" x14ac:dyDescent="0.25">
      <c r="D411" s="271"/>
      <c r="L411" s="282"/>
      <c r="AM411" s="283"/>
      <c r="AN411" s="283"/>
      <c r="AO411" s="283"/>
      <c r="AP411" s="283"/>
      <c r="AU411" s="284"/>
      <c r="BB411" s="274"/>
      <c r="BD411" s="274"/>
      <c r="BF411" s="274"/>
      <c r="BH411" s="274"/>
    </row>
    <row r="412" spans="4:60" s="270" customFormat="1" x14ac:dyDescent="0.25">
      <c r="D412" s="271"/>
      <c r="L412" s="282"/>
      <c r="AM412" s="283"/>
      <c r="AN412" s="283"/>
      <c r="AO412" s="283"/>
      <c r="AP412" s="283"/>
      <c r="AU412" s="284"/>
      <c r="BB412" s="274"/>
      <c r="BD412" s="274"/>
      <c r="BF412" s="274"/>
      <c r="BH412" s="274"/>
    </row>
    <row r="413" spans="4:60" s="270" customFormat="1" x14ac:dyDescent="0.25">
      <c r="D413" s="271"/>
      <c r="L413" s="282"/>
      <c r="AM413" s="283"/>
      <c r="AN413" s="283"/>
      <c r="AO413" s="283"/>
      <c r="AP413" s="283"/>
      <c r="AU413" s="284"/>
      <c r="BB413" s="274"/>
      <c r="BD413" s="274"/>
      <c r="BF413" s="274"/>
      <c r="BH413" s="274"/>
    </row>
    <row r="414" spans="4:60" s="270" customFormat="1" x14ac:dyDescent="0.25">
      <c r="D414" s="271"/>
      <c r="L414" s="282"/>
      <c r="AM414" s="283"/>
      <c r="AN414" s="283"/>
      <c r="AO414" s="283"/>
      <c r="AP414" s="283"/>
      <c r="AU414" s="284"/>
      <c r="BB414" s="274"/>
      <c r="BD414" s="274"/>
      <c r="BF414" s="274"/>
      <c r="BH414" s="274"/>
    </row>
    <row r="415" spans="4:60" s="270" customFormat="1" x14ac:dyDescent="0.25">
      <c r="D415" s="271"/>
      <c r="L415" s="282"/>
      <c r="AM415" s="283"/>
      <c r="AN415" s="283"/>
      <c r="AO415" s="283"/>
      <c r="AP415" s="283"/>
      <c r="AU415" s="284"/>
      <c r="BB415" s="274"/>
      <c r="BD415" s="274"/>
      <c r="BF415" s="274"/>
      <c r="BH415" s="274"/>
    </row>
    <row r="416" spans="4:60" s="270" customFormat="1" x14ac:dyDescent="0.25">
      <c r="D416" s="271"/>
      <c r="L416" s="282"/>
      <c r="AM416" s="283"/>
      <c r="AN416" s="283"/>
      <c r="AO416" s="283"/>
      <c r="AP416" s="283"/>
      <c r="AU416" s="284"/>
      <c r="BB416" s="274"/>
      <c r="BD416" s="274"/>
      <c r="BF416" s="274"/>
      <c r="BH416" s="274"/>
    </row>
    <row r="417" spans="4:60" s="270" customFormat="1" x14ac:dyDescent="0.25">
      <c r="D417" s="271"/>
      <c r="L417" s="282"/>
      <c r="AM417" s="283"/>
      <c r="AN417" s="283"/>
      <c r="AO417" s="283"/>
      <c r="AP417" s="283"/>
      <c r="AU417" s="284"/>
      <c r="BB417" s="274"/>
      <c r="BD417" s="274"/>
      <c r="BF417" s="274"/>
      <c r="BH417" s="274"/>
    </row>
    <row r="418" spans="4:60" s="270" customFormat="1" x14ac:dyDescent="0.25">
      <c r="D418" s="271"/>
      <c r="L418" s="282"/>
      <c r="AM418" s="283"/>
      <c r="AN418" s="283"/>
      <c r="AO418" s="283"/>
      <c r="AP418" s="283"/>
      <c r="AU418" s="284"/>
      <c r="BB418" s="274"/>
      <c r="BD418" s="274"/>
      <c r="BF418" s="274"/>
      <c r="BH418" s="274"/>
    </row>
    <row r="419" spans="4:60" s="270" customFormat="1" x14ac:dyDescent="0.25">
      <c r="D419" s="271"/>
      <c r="L419" s="282"/>
      <c r="AM419" s="283"/>
      <c r="AN419" s="283"/>
      <c r="AO419" s="283"/>
      <c r="AP419" s="283"/>
      <c r="AU419" s="284"/>
      <c r="BB419" s="274"/>
      <c r="BD419" s="274"/>
      <c r="BF419" s="274"/>
      <c r="BH419" s="274"/>
    </row>
    <row r="420" spans="4:60" s="270" customFormat="1" x14ac:dyDescent="0.25">
      <c r="D420" s="271"/>
      <c r="L420" s="282"/>
      <c r="AM420" s="283"/>
      <c r="AN420" s="283"/>
      <c r="AO420" s="283"/>
      <c r="AP420" s="283"/>
      <c r="AU420" s="284"/>
      <c r="BB420" s="274"/>
      <c r="BD420" s="274"/>
      <c r="BF420" s="274"/>
      <c r="BH420" s="274"/>
    </row>
    <row r="421" spans="4:60" s="270" customFormat="1" x14ac:dyDescent="0.25">
      <c r="D421" s="271"/>
      <c r="L421" s="282"/>
      <c r="AM421" s="283"/>
      <c r="AN421" s="283"/>
      <c r="AO421" s="283"/>
      <c r="AP421" s="283"/>
      <c r="AU421" s="284"/>
      <c r="BB421" s="274"/>
      <c r="BD421" s="274"/>
      <c r="BF421" s="274"/>
      <c r="BH421" s="274"/>
    </row>
    <row r="422" spans="4:60" s="270" customFormat="1" x14ac:dyDescent="0.25">
      <c r="D422" s="271"/>
      <c r="L422" s="282"/>
      <c r="AM422" s="283"/>
      <c r="AN422" s="283"/>
      <c r="AO422" s="283"/>
      <c r="AP422" s="283"/>
      <c r="AU422" s="284"/>
      <c r="BB422" s="274"/>
      <c r="BD422" s="274"/>
      <c r="BF422" s="274"/>
      <c r="BH422" s="274"/>
    </row>
    <row r="423" spans="4:60" s="270" customFormat="1" x14ac:dyDescent="0.25">
      <c r="D423" s="271"/>
      <c r="L423" s="282"/>
      <c r="AM423" s="283"/>
      <c r="AN423" s="283"/>
      <c r="AO423" s="283"/>
      <c r="AP423" s="283"/>
      <c r="AU423" s="284"/>
      <c r="BB423" s="274"/>
      <c r="BD423" s="274"/>
      <c r="BF423" s="274"/>
      <c r="BH423" s="274"/>
    </row>
    <row r="424" spans="4:60" s="270" customFormat="1" x14ac:dyDescent="0.25">
      <c r="D424" s="271"/>
      <c r="L424" s="282"/>
      <c r="AM424" s="283"/>
      <c r="AN424" s="283"/>
      <c r="AO424" s="283"/>
      <c r="AP424" s="283"/>
      <c r="AU424" s="284"/>
      <c r="BB424" s="274"/>
      <c r="BD424" s="274"/>
      <c r="BF424" s="274"/>
      <c r="BH424" s="274"/>
    </row>
    <row r="425" spans="4:60" s="270" customFormat="1" x14ac:dyDescent="0.25">
      <c r="D425" s="271"/>
      <c r="L425" s="282"/>
      <c r="AM425" s="283"/>
      <c r="AN425" s="283"/>
      <c r="AO425" s="283"/>
      <c r="AP425" s="283"/>
      <c r="AU425" s="284"/>
      <c r="BB425" s="274"/>
      <c r="BD425" s="274"/>
      <c r="BF425" s="274"/>
      <c r="BH425" s="274"/>
    </row>
    <row r="426" spans="4:60" s="270" customFormat="1" x14ac:dyDescent="0.25">
      <c r="D426" s="271"/>
      <c r="L426" s="282"/>
      <c r="AM426" s="283"/>
      <c r="AN426" s="283"/>
      <c r="AO426" s="283"/>
      <c r="AP426" s="283"/>
      <c r="AU426" s="284"/>
      <c r="BB426" s="274"/>
      <c r="BD426" s="274"/>
      <c r="BF426" s="274"/>
      <c r="BH426" s="274"/>
    </row>
    <row r="427" spans="4:60" s="270" customFormat="1" x14ac:dyDescent="0.25">
      <c r="D427" s="271"/>
      <c r="L427" s="282"/>
      <c r="AM427" s="283"/>
      <c r="AN427" s="283"/>
      <c r="AO427" s="283"/>
      <c r="AP427" s="283"/>
      <c r="AU427" s="284"/>
      <c r="BB427" s="274"/>
      <c r="BD427" s="274"/>
      <c r="BF427" s="274"/>
      <c r="BH427" s="274"/>
    </row>
    <row r="428" spans="4:60" s="270" customFormat="1" x14ac:dyDescent="0.25">
      <c r="D428" s="271"/>
      <c r="L428" s="282"/>
      <c r="AM428" s="283"/>
      <c r="AN428" s="283"/>
      <c r="AO428" s="283"/>
      <c r="AP428" s="283"/>
      <c r="AU428" s="284"/>
      <c r="BB428" s="274"/>
      <c r="BD428" s="274"/>
      <c r="BF428" s="274"/>
      <c r="BH428" s="274"/>
    </row>
    <row r="429" spans="4:60" s="270" customFormat="1" x14ac:dyDescent="0.25">
      <c r="D429" s="271"/>
      <c r="L429" s="282"/>
      <c r="AM429" s="283"/>
      <c r="AN429" s="283"/>
      <c r="AO429" s="283"/>
      <c r="AP429" s="283"/>
      <c r="AU429" s="284"/>
      <c r="BB429" s="274"/>
      <c r="BD429" s="274"/>
      <c r="BF429" s="274"/>
      <c r="BH429" s="274"/>
    </row>
    <row r="430" spans="4:60" s="270" customFormat="1" x14ac:dyDescent="0.25">
      <c r="D430" s="271"/>
      <c r="L430" s="282"/>
      <c r="AM430" s="283"/>
      <c r="AN430" s="283"/>
      <c r="AO430" s="283"/>
      <c r="AP430" s="283"/>
      <c r="AU430" s="284"/>
      <c r="BB430" s="274"/>
      <c r="BD430" s="274"/>
      <c r="BF430" s="274"/>
      <c r="BH430" s="274"/>
    </row>
    <row r="431" spans="4:60" s="270" customFormat="1" x14ac:dyDescent="0.25">
      <c r="D431" s="271"/>
      <c r="L431" s="282"/>
      <c r="AM431" s="283"/>
      <c r="AN431" s="283"/>
      <c r="AO431" s="283"/>
      <c r="AP431" s="283"/>
      <c r="AU431" s="284"/>
      <c r="BB431" s="274"/>
      <c r="BD431" s="274"/>
      <c r="BF431" s="274"/>
      <c r="BH431" s="274"/>
    </row>
    <row r="432" spans="4:60" s="270" customFormat="1" x14ac:dyDescent="0.25">
      <c r="D432" s="271"/>
      <c r="L432" s="282"/>
      <c r="AM432" s="283"/>
      <c r="AN432" s="283"/>
      <c r="AO432" s="283"/>
      <c r="AP432" s="283"/>
      <c r="AU432" s="284"/>
      <c r="BB432" s="274"/>
      <c r="BD432" s="274"/>
      <c r="BF432" s="274"/>
      <c r="BH432" s="274"/>
    </row>
    <row r="433" spans="4:60" s="270" customFormat="1" x14ac:dyDescent="0.25">
      <c r="D433" s="271"/>
      <c r="L433" s="282"/>
      <c r="AM433" s="283"/>
      <c r="AN433" s="283"/>
      <c r="AO433" s="283"/>
      <c r="AP433" s="283"/>
      <c r="AU433" s="284"/>
      <c r="BB433" s="274"/>
      <c r="BD433" s="274"/>
      <c r="BF433" s="274"/>
      <c r="BH433" s="274"/>
    </row>
    <row r="434" spans="4:60" s="270" customFormat="1" x14ac:dyDescent="0.25">
      <c r="D434" s="271"/>
      <c r="L434" s="282"/>
      <c r="AM434" s="283"/>
      <c r="AN434" s="283"/>
      <c r="AO434" s="283"/>
      <c r="AP434" s="283"/>
      <c r="AU434" s="284"/>
      <c r="BB434" s="274"/>
      <c r="BD434" s="274"/>
      <c r="BF434" s="274"/>
      <c r="BH434" s="274"/>
    </row>
    <row r="435" spans="4:60" s="270" customFormat="1" x14ac:dyDescent="0.25">
      <c r="D435" s="271"/>
      <c r="L435" s="282"/>
      <c r="AM435" s="283"/>
      <c r="AN435" s="283"/>
      <c r="AO435" s="283"/>
      <c r="AP435" s="283"/>
      <c r="AU435" s="284"/>
      <c r="BB435" s="274"/>
      <c r="BD435" s="274"/>
      <c r="BF435" s="274"/>
      <c r="BH435" s="274"/>
    </row>
    <row r="436" spans="4:60" s="270" customFormat="1" x14ac:dyDescent="0.25">
      <c r="D436" s="271"/>
      <c r="L436" s="282"/>
      <c r="AM436" s="283"/>
      <c r="AN436" s="283"/>
      <c r="AO436" s="283"/>
      <c r="AP436" s="283"/>
      <c r="AU436" s="284"/>
      <c r="BB436" s="274"/>
      <c r="BD436" s="274"/>
      <c r="BF436" s="274"/>
      <c r="BH436" s="274"/>
    </row>
    <row r="437" spans="4:60" s="270" customFormat="1" x14ac:dyDescent="0.25">
      <c r="D437" s="271"/>
      <c r="L437" s="282"/>
      <c r="AM437" s="283"/>
      <c r="AN437" s="283"/>
      <c r="AO437" s="283"/>
      <c r="AP437" s="283"/>
      <c r="AU437" s="284"/>
      <c r="BB437" s="274"/>
      <c r="BD437" s="274"/>
      <c r="BF437" s="274"/>
      <c r="BH437" s="274"/>
    </row>
    <row r="438" spans="4:60" s="270" customFormat="1" x14ac:dyDescent="0.25">
      <c r="D438" s="271"/>
      <c r="L438" s="282"/>
      <c r="AM438" s="283"/>
      <c r="AN438" s="283"/>
      <c r="AO438" s="283"/>
      <c r="AP438" s="283"/>
      <c r="AU438" s="284"/>
      <c r="BB438" s="274"/>
      <c r="BD438" s="274"/>
      <c r="BF438" s="274"/>
      <c r="BH438" s="274"/>
    </row>
    <row r="439" spans="4:60" s="270" customFormat="1" x14ac:dyDescent="0.25">
      <c r="D439" s="271"/>
      <c r="L439" s="282"/>
      <c r="AM439" s="283"/>
      <c r="AN439" s="283"/>
      <c r="AO439" s="283"/>
      <c r="AP439" s="283"/>
      <c r="AU439" s="284"/>
      <c r="BB439" s="274"/>
      <c r="BD439" s="274"/>
      <c r="BF439" s="274"/>
      <c r="BH439" s="274"/>
    </row>
    <row r="440" spans="4:60" s="270" customFormat="1" x14ac:dyDescent="0.25">
      <c r="D440" s="271"/>
      <c r="L440" s="282"/>
      <c r="AM440" s="283"/>
      <c r="AN440" s="283"/>
      <c r="AO440" s="283"/>
      <c r="AP440" s="283"/>
      <c r="AU440" s="284"/>
      <c r="BB440" s="274"/>
      <c r="BD440" s="274"/>
      <c r="BF440" s="274"/>
      <c r="BH440" s="274"/>
    </row>
    <row r="441" spans="4:60" s="270" customFormat="1" x14ac:dyDescent="0.25">
      <c r="D441" s="271"/>
      <c r="L441" s="282"/>
      <c r="AM441" s="283"/>
      <c r="AN441" s="283"/>
      <c r="AO441" s="283"/>
      <c r="AP441" s="283"/>
      <c r="AU441" s="284"/>
      <c r="BB441" s="274"/>
      <c r="BD441" s="274"/>
      <c r="BF441" s="274"/>
      <c r="BH441" s="274"/>
    </row>
    <row r="442" spans="4:60" s="270" customFormat="1" x14ac:dyDescent="0.25">
      <c r="D442" s="271"/>
      <c r="L442" s="282"/>
      <c r="AM442" s="283"/>
      <c r="AN442" s="283"/>
      <c r="AO442" s="283"/>
      <c r="AP442" s="283"/>
      <c r="AU442" s="284"/>
      <c r="BB442" s="274"/>
      <c r="BD442" s="274"/>
      <c r="BF442" s="274"/>
      <c r="BH442" s="274"/>
    </row>
    <row r="443" spans="4:60" s="270" customFormat="1" x14ac:dyDescent="0.25">
      <c r="D443" s="271"/>
      <c r="L443" s="282"/>
      <c r="AM443" s="283"/>
      <c r="AN443" s="283"/>
      <c r="AO443" s="283"/>
      <c r="AP443" s="283"/>
      <c r="AU443" s="284"/>
      <c r="BB443" s="274"/>
      <c r="BD443" s="274"/>
      <c r="BF443" s="274"/>
      <c r="BH443" s="274"/>
    </row>
    <row r="444" spans="4:60" s="270" customFormat="1" x14ac:dyDescent="0.25">
      <c r="D444" s="271"/>
      <c r="L444" s="282"/>
      <c r="AM444" s="283"/>
      <c r="AN444" s="283"/>
      <c r="AO444" s="283"/>
      <c r="AP444" s="283"/>
      <c r="AU444" s="284"/>
      <c r="BB444" s="274"/>
      <c r="BD444" s="274"/>
      <c r="BF444" s="274"/>
      <c r="BH444" s="274"/>
    </row>
    <row r="445" spans="4:60" s="270" customFormat="1" x14ac:dyDescent="0.25">
      <c r="D445" s="271"/>
      <c r="L445" s="282"/>
      <c r="AM445" s="283"/>
      <c r="AN445" s="283"/>
      <c r="AO445" s="283"/>
      <c r="AP445" s="283"/>
      <c r="AU445" s="284"/>
      <c r="BB445" s="274"/>
      <c r="BD445" s="274"/>
      <c r="BF445" s="274"/>
      <c r="BH445" s="274"/>
    </row>
    <row r="446" spans="4:60" s="270" customFormat="1" x14ac:dyDescent="0.25">
      <c r="D446" s="271"/>
      <c r="L446" s="282"/>
      <c r="AM446" s="283"/>
      <c r="AN446" s="283"/>
      <c r="AO446" s="283"/>
      <c r="AP446" s="283"/>
      <c r="AU446" s="284"/>
      <c r="BB446" s="274"/>
      <c r="BD446" s="274"/>
      <c r="BF446" s="274"/>
      <c r="BH446" s="274"/>
    </row>
    <row r="447" spans="4:60" s="270" customFormat="1" x14ac:dyDescent="0.25">
      <c r="D447" s="271"/>
      <c r="L447" s="282"/>
      <c r="AM447" s="283"/>
      <c r="AN447" s="283"/>
      <c r="AO447" s="283"/>
      <c r="AP447" s="283"/>
      <c r="AU447" s="284"/>
      <c r="BB447" s="274"/>
      <c r="BD447" s="274"/>
      <c r="BF447" s="274"/>
      <c r="BH447" s="274"/>
    </row>
    <row r="448" spans="4:60" s="270" customFormat="1" x14ac:dyDescent="0.25">
      <c r="D448" s="271"/>
      <c r="L448" s="282"/>
      <c r="AM448" s="283"/>
      <c r="AN448" s="283"/>
      <c r="AO448" s="283"/>
      <c r="AP448" s="283"/>
      <c r="AU448" s="284"/>
      <c r="BB448" s="274"/>
      <c r="BD448" s="274"/>
      <c r="BF448" s="274"/>
      <c r="BH448" s="274"/>
    </row>
    <row r="449" spans="4:60" s="270" customFormat="1" x14ac:dyDescent="0.25">
      <c r="D449" s="271"/>
      <c r="L449" s="282"/>
      <c r="AM449" s="283"/>
      <c r="AN449" s="283"/>
      <c r="AO449" s="283"/>
      <c r="AP449" s="283"/>
      <c r="AU449" s="284"/>
      <c r="BB449" s="274"/>
      <c r="BD449" s="274"/>
      <c r="BF449" s="274"/>
      <c r="BH449" s="274"/>
    </row>
    <row r="450" spans="4:60" s="270" customFormat="1" x14ac:dyDescent="0.25">
      <c r="D450" s="271"/>
      <c r="L450" s="282"/>
      <c r="AM450" s="283"/>
      <c r="AN450" s="283"/>
      <c r="AO450" s="283"/>
      <c r="AP450" s="283"/>
      <c r="AU450" s="284"/>
      <c r="BB450" s="274"/>
      <c r="BD450" s="274"/>
      <c r="BF450" s="274"/>
      <c r="BH450" s="274"/>
    </row>
    <row r="451" spans="4:60" s="270" customFormat="1" x14ac:dyDescent="0.25">
      <c r="D451" s="271"/>
      <c r="L451" s="282"/>
      <c r="AM451" s="283"/>
      <c r="AN451" s="283"/>
      <c r="AO451" s="283"/>
      <c r="AP451" s="283"/>
      <c r="AU451" s="284"/>
      <c r="BB451" s="274"/>
      <c r="BD451" s="274"/>
      <c r="BF451" s="274"/>
      <c r="BH451" s="274"/>
    </row>
    <row r="452" spans="4:60" s="270" customFormat="1" x14ac:dyDescent="0.25">
      <c r="D452" s="271"/>
      <c r="L452" s="282"/>
      <c r="AM452" s="283"/>
      <c r="AN452" s="283"/>
      <c r="AO452" s="283"/>
      <c r="AP452" s="283"/>
      <c r="AU452" s="284"/>
      <c r="BB452" s="274"/>
      <c r="BD452" s="274"/>
      <c r="BF452" s="274"/>
      <c r="BH452" s="274"/>
    </row>
    <row r="453" spans="4:60" s="270" customFormat="1" x14ac:dyDescent="0.25">
      <c r="D453" s="271"/>
      <c r="L453" s="282"/>
      <c r="AM453" s="283"/>
      <c r="AN453" s="283"/>
      <c r="AO453" s="283"/>
      <c r="AP453" s="283"/>
      <c r="AU453" s="284"/>
      <c r="BB453" s="274"/>
      <c r="BD453" s="274"/>
      <c r="BF453" s="274"/>
      <c r="BH453" s="274"/>
    </row>
    <row r="454" spans="4:60" s="270" customFormat="1" x14ac:dyDescent="0.25">
      <c r="D454" s="271"/>
      <c r="L454" s="282"/>
      <c r="AM454" s="283"/>
      <c r="AN454" s="283"/>
      <c r="AO454" s="283"/>
      <c r="AP454" s="283"/>
      <c r="AU454" s="284"/>
      <c r="BB454" s="274"/>
      <c r="BD454" s="274"/>
      <c r="BF454" s="274"/>
      <c r="BH454" s="274"/>
    </row>
    <row r="455" spans="4:60" s="270" customFormat="1" x14ac:dyDescent="0.25">
      <c r="D455" s="271"/>
      <c r="L455" s="282"/>
      <c r="AM455" s="283"/>
      <c r="AN455" s="283"/>
      <c r="AO455" s="283"/>
      <c r="AP455" s="283"/>
      <c r="AU455" s="284"/>
      <c r="BB455" s="274"/>
      <c r="BD455" s="274"/>
      <c r="BF455" s="274"/>
      <c r="BH455" s="274"/>
    </row>
    <row r="456" spans="4:60" s="270" customFormat="1" x14ac:dyDescent="0.25">
      <c r="D456" s="271"/>
      <c r="L456" s="282"/>
      <c r="AM456" s="283"/>
      <c r="AN456" s="283"/>
      <c r="AO456" s="283"/>
      <c r="AP456" s="283"/>
      <c r="AU456" s="284"/>
      <c r="BB456" s="274"/>
      <c r="BD456" s="274"/>
      <c r="BF456" s="274"/>
      <c r="BH456" s="274"/>
    </row>
    <row r="457" spans="4:60" s="270" customFormat="1" x14ac:dyDescent="0.25">
      <c r="D457" s="271"/>
      <c r="L457" s="282"/>
      <c r="AM457" s="283"/>
      <c r="AN457" s="283"/>
      <c r="AO457" s="283"/>
      <c r="AP457" s="283"/>
      <c r="AU457" s="284"/>
      <c r="BB457" s="274"/>
      <c r="BD457" s="274"/>
      <c r="BF457" s="274"/>
      <c r="BH457" s="274"/>
    </row>
    <row r="458" spans="4:60" s="270" customFormat="1" x14ac:dyDescent="0.25">
      <c r="D458" s="271"/>
      <c r="L458" s="282"/>
      <c r="AM458" s="283"/>
      <c r="AN458" s="283"/>
      <c r="AO458" s="283"/>
      <c r="AP458" s="283"/>
      <c r="AU458" s="284"/>
      <c r="BB458" s="274"/>
      <c r="BD458" s="274"/>
      <c r="BF458" s="274"/>
      <c r="BH458" s="274"/>
    </row>
    <row r="459" spans="4:60" s="270" customFormat="1" x14ac:dyDescent="0.25">
      <c r="D459" s="271"/>
      <c r="L459" s="282"/>
      <c r="AM459" s="283"/>
      <c r="AN459" s="283"/>
      <c r="AO459" s="283"/>
      <c r="AP459" s="283"/>
      <c r="AU459" s="284"/>
      <c r="BB459" s="274"/>
      <c r="BD459" s="274"/>
      <c r="BF459" s="274"/>
      <c r="BH459" s="274"/>
    </row>
    <row r="460" spans="4:60" s="270" customFormat="1" x14ac:dyDescent="0.25">
      <c r="D460" s="271"/>
      <c r="L460" s="282"/>
      <c r="AM460" s="283"/>
      <c r="AN460" s="283"/>
      <c r="AO460" s="283"/>
      <c r="AP460" s="283"/>
      <c r="AU460" s="284"/>
      <c r="BB460" s="274"/>
      <c r="BD460" s="274"/>
      <c r="BF460" s="274"/>
      <c r="BH460" s="274"/>
    </row>
    <row r="461" spans="4:60" s="270" customFormat="1" x14ac:dyDescent="0.25">
      <c r="D461" s="271"/>
      <c r="L461" s="282"/>
      <c r="AM461" s="283"/>
      <c r="AN461" s="283"/>
      <c r="AO461" s="283"/>
      <c r="AP461" s="283"/>
      <c r="AU461" s="284"/>
      <c r="BB461" s="274"/>
      <c r="BD461" s="274"/>
      <c r="BF461" s="274"/>
      <c r="BH461" s="274"/>
    </row>
    <row r="462" spans="4:60" s="270" customFormat="1" x14ac:dyDescent="0.25">
      <c r="D462" s="271"/>
      <c r="L462" s="282"/>
      <c r="AM462" s="283"/>
      <c r="AN462" s="283"/>
      <c r="AO462" s="283"/>
      <c r="AP462" s="283"/>
      <c r="AU462" s="284"/>
      <c r="BB462" s="274"/>
      <c r="BD462" s="274"/>
      <c r="BF462" s="274"/>
      <c r="BH462" s="274"/>
    </row>
    <row r="463" spans="4:60" s="270" customFormat="1" x14ac:dyDescent="0.25">
      <c r="D463" s="271"/>
      <c r="L463" s="282"/>
      <c r="AM463" s="283"/>
      <c r="AN463" s="283"/>
      <c r="AO463" s="283"/>
      <c r="AP463" s="283"/>
      <c r="AU463" s="284"/>
      <c r="BB463" s="274"/>
      <c r="BD463" s="274"/>
      <c r="BF463" s="274"/>
      <c r="BH463" s="274"/>
    </row>
    <row r="464" spans="4:60" s="270" customFormat="1" x14ac:dyDescent="0.25">
      <c r="D464" s="271"/>
      <c r="L464" s="282"/>
      <c r="AM464" s="283"/>
      <c r="AN464" s="283"/>
      <c r="AO464" s="283"/>
      <c r="AP464" s="283"/>
      <c r="AU464" s="284"/>
      <c r="BB464" s="274"/>
      <c r="BD464" s="274"/>
      <c r="BF464" s="274"/>
      <c r="BH464" s="274"/>
    </row>
    <row r="465" spans="4:60" s="270" customFormat="1" x14ac:dyDescent="0.25">
      <c r="D465" s="271"/>
      <c r="L465" s="282"/>
      <c r="AM465" s="283"/>
      <c r="AN465" s="283"/>
      <c r="AO465" s="283"/>
      <c r="AP465" s="283"/>
      <c r="AU465" s="284"/>
      <c r="BB465" s="274"/>
      <c r="BD465" s="274"/>
      <c r="BF465" s="274"/>
      <c r="BH465" s="274"/>
    </row>
    <row r="466" spans="4:60" s="270" customFormat="1" x14ac:dyDescent="0.25">
      <c r="D466" s="271"/>
      <c r="L466" s="282"/>
      <c r="AM466" s="283"/>
      <c r="AN466" s="283"/>
      <c r="AO466" s="283"/>
      <c r="AP466" s="283"/>
      <c r="AU466" s="284"/>
      <c r="BB466" s="274"/>
      <c r="BD466" s="274"/>
      <c r="BF466" s="274"/>
      <c r="BH466" s="274"/>
    </row>
    <row r="467" spans="4:60" s="270" customFormat="1" x14ac:dyDescent="0.25">
      <c r="D467" s="271"/>
      <c r="L467" s="282"/>
      <c r="AM467" s="283"/>
      <c r="AN467" s="283"/>
      <c r="AO467" s="283"/>
      <c r="AP467" s="283"/>
      <c r="AU467" s="284"/>
      <c r="BB467" s="274"/>
      <c r="BD467" s="274"/>
      <c r="BF467" s="274"/>
      <c r="BH467" s="274"/>
    </row>
    <row r="468" spans="4:60" s="270" customFormat="1" x14ac:dyDescent="0.25">
      <c r="D468" s="271"/>
      <c r="L468" s="282"/>
      <c r="AM468" s="283"/>
      <c r="AN468" s="283"/>
      <c r="AO468" s="283"/>
      <c r="AP468" s="283"/>
      <c r="AU468" s="284"/>
      <c r="BB468" s="274"/>
      <c r="BD468" s="274"/>
      <c r="BF468" s="274"/>
      <c r="BH468" s="274"/>
    </row>
    <row r="469" spans="4:60" s="270" customFormat="1" x14ac:dyDescent="0.25">
      <c r="D469" s="271"/>
      <c r="L469" s="282"/>
      <c r="AM469" s="283"/>
      <c r="AN469" s="283"/>
      <c r="AO469" s="283"/>
      <c r="AP469" s="283"/>
      <c r="AU469" s="284"/>
      <c r="BB469" s="274"/>
      <c r="BD469" s="274"/>
      <c r="BF469" s="274"/>
      <c r="BH469" s="274"/>
    </row>
    <row r="470" spans="4:60" s="270" customFormat="1" x14ac:dyDescent="0.25">
      <c r="D470" s="271"/>
      <c r="L470" s="282"/>
      <c r="AM470" s="283"/>
      <c r="AN470" s="283"/>
      <c r="AO470" s="283"/>
      <c r="AP470" s="283"/>
      <c r="AU470" s="284"/>
      <c r="BB470" s="274"/>
      <c r="BD470" s="274"/>
      <c r="BF470" s="274"/>
      <c r="BH470" s="274"/>
    </row>
    <row r="471" spans="4:60" s="270" customFormat="1" x14ac:dyDescent="0.25">
      <c r="D471" s="271"/>
      <c r="L471" s="282"/>
      <c r="AM471" s="283"/>
      <c r="AN471" s="283"/>
      <c r="AO471" s="283"/>
      <c r="AP471" s="283"/>
      <c r="AU471" s="284"/>
      <c r="BB471" s="274"/>
      <c r="BD471" s="274"/>
      <c r="BF471" s="274"/>
      <c r="BH471" s="274"/>
    </row>
    <row r="472" spans="4:60" s="270" customFormat="1" x14ac:dyDescent="0.25">
      <c r="D472" s="271"/>
      <c r="L472" s="282"/>
      <c r="AM472" s="283"/>
      <c r="AN472" s="283"/>
      <c r="AO472" s="283"/>
      <c r="AP472" s="283"/>
      <c r="AU472" s="284"/>
      <c r="BB472" s="274"/>
      <c r="BD472" s="274"/>
      <c r="BF472" s="274"/>
      <c r="BH472" s="274"/>
    </row>
    <row r="473" spans="4:60" s="270" customFormat="1" x14ac:dyDescent="0.25">
      <c r="D473" s="271"/>
      <c r="L473" s="282"/>
      <c r="AM473" s="283"/>
      <c r="AN473" s="283"/>
      <c r="AO473" s="283"/>
      <c r="AP473" s="283"/>
      <c r="AU473" s="284"/>
      <c r="BB473" s="274"/>
      <c r="BD473" s="274"/>
      <c r="BF473" s="274"/>
      <c r="BH473" s="274"/>
    </row>
    <row r="474" spans="4:60" s="270" customFormat="1" x14ac:dyDescent="0.25">
      <c r="D474" s="271"/>
      <c r="L474" s="282"/>
      <c r="AM474" s="283"/>
      <c r="AN474" s="283"/>
      <c r="AO474" s="283"/>
      <c r="AP474" s="283"/>
      <c r="AU474" s="284"/>
      <c r="BB474" s="274"/>
      <c r="BD474" s="274"/>
      <c r="BF474" s="274"/>
      <c r="BH474" s="274"/>
    </row>
    <row r="475" spans="4:60" s="270" customFormat="1" x14ac:dyDescent="0.25">
      <c r="D475" s="271"/>
      <c r="L475" s="282"/>
      <c r="AM475" s="283"/>
      <c r="AN475" s="283"/>
      <c r="AO475" s="283"/>
      <c r="AP475" s="283"/>
      <c r="AU475" s="284"/>
      <c r="BB475" s="274"/>
      <c r="BD475" s="274"/>
      <c r="BF475" s="274"/>
      <c r="BH475" s="274"/>
    </row>
    <row r="476" spans="4:60" s="270" customFormat="1" x14ac:dyDescent="0.25">
      <c r="D476" s="271"/>
      <c r="L476" s="282"/>
      <c r="AM476" s="283"/>
      <c r="AN476" s="283"/>
      <c r="AO476" s="283"/>
      <c r="AP476" s="283"/>
      <c r="AU476" s="284"/>
      <c r="BB476" s="274"/>
      <c r="BD476" s="274"/>
      <c r="BF476" s="274"/>
      <c r="BH476" s="274"/>
    </row>
    <row r="477" spans="4:60" s="270" customFormat="1" x14ac:dyDescent="0.25">
      <c r="D477" s="271"/>
      <c r="L477" s="282"/>
      <c r="AM477" s="283"/>
      <c r="AN477" s="283"/>
      <c r="AO477" s="283"/>
      <c r="AP477" s="283"/>
      <c r="AU477" s="284"/>
      <c r="BB477" s="274"/>
      <c r="BD477" s="274"/>
      <c r="BF477" s="274"/>
      <c r="BH477" s="274"/>
    </row>
    <row r="478" spans="4:60" s="270" customFormat="1" x14ac:dyDescent="0.25">
      <c r="D478" s="271"/>
      <c r="L478" s="282"/>
      <c r="AM478" s="283"/>
      <c r="AN478" s="283"/>
      <c r="AO478" s="283"/>
      <c r="AP478" s="283"/>
      <c r="AU478" s="284"/>
      <c r="BB478" s="274"/>
      <c r="BD478" s="274"/>
      <c r="BF478" s="274"/>
      <c r="BH478" s="274"/>
    </row>
    <row r="479" spans="4:60" s="270" customFormat="1" x14ac:dyDescent="0.25">
      <c r="D479" s="271"/>
      <c r="L479" s="282"/>
      <c r="AM479" s="283"/>
      <c r="AN479" s="283"/>
      <c r="AO479" s="283"/>
      <c r="AP479" s="283"/>
      <c r="AU479" s="284"/>
      <c r="BB479" s="274"/>
      <c r="BD479" s="274"/>
      <c r="BF479" s="274"/>
      <c r="BH479" s="274"/>
    </row>
    <row r="480" spans="4:60" s="270" customFormat="1" x14ac:dyDescent="0.25">
      <c r="D480" s="271"/>
      <c r="L480" s="282"/>
      <c r="AM480" s="283"/>
      <c r="AN480" s="283"/>
      <c r="AO480" s="283"/>
      <c r="AP480" s="283"/>
      <c r="AU480" s="284"/>
      <c r="BB480" s="274"/>
      <c r="BD480" s="274"/>
      <c r="BF480" s="274"/>
      <c r="BH480" s="274"/>
    </row>
    <row r="481" spans="4:60" s="270" customFormat="1" x14ac:dyDescent="0.25">
      <c r="D481" s="271"/>
      <c r="L481" s="282"/>
      <c r="AM481" s="283"/>
      <c r="AN481" s="283"/>
      <c r="AO481" s="283"/>
      <c r="AP481" s="283"/>
      <c r="AU481" s="284"/>
      <c r="BB481" s="274"/>
      <c r="BD481" s="274"/>
      <c r="BF481" s="274"/>
      <c r="BH481" s="274"/>
    </row>
    <row r="482" spans="4:60" s="270" customFormat="1" x14ac:dyDescent="0.25">
      <c r="D482" s="271"/>
      <c r="L482" s="282"/>
      <c r="AM482" s="283"/>
      <c r="AN482" s="283"/>
      <c r="AO482" s="283"/>
      <c r="AP482" s="283"/>
      <c r="AU482" s="284"/>
      <c r="BB482" s="274"/>
      <c r="BD482" s="274"/>
      <c r="BF482" s="274"/>
      <c r="BH482" s="274"/>
    </row>
    <row r="483" spans="4:60" s="270" customFormat="1" x14ac:dyDescent="0.25">
      <c r="D483" s="271"/>
      <c r="L483" s="282"/>
      <c r="AM483" s="283"/>
      <c r="AN483" s="283"/>
      <c r="AO483" s="283"/>
      <c r="AP483" s="283"/>
      <c r="AU483" s="284"/>
      <c r="BB483" s="274"/>
      <c r="BD483" s="274"/>
      <c r="BF483" s="274"/>
      <c r="BH483" s="274"/>
    </row>
    <row r="484" spans="4:60" s="270" customFormat="1" x14ac:dyDescent="0.25">
      <c r="D484" s="271"/>
      <c r="L484" s="282"/>
      <c r="AM484" s="283"/>
      <c r="AN484" s="283"/>
      <c r="AO484" s="283"/>
      <c r="AP484" s="283"/>
      <c r="AU484" s="284"/>
      <c r="BB484" s="274"/>
      <c r="BD484" s="274"/>
      <c r="BF484" s="274"/>
      <c r="BH484" s="274"/>
    </row>
    <row r="485" spans="4:60" s="270" customFormat="1" x14ac:dyDescent="0.25">
      <c r="D485" s="271"/>
      <c r="L485" s="282"/>
      <c r="AM485" s="283"/>
      <c r="AN485" s="283"/>
      <c r="AO485" s="283"/>
      <c r="AP485" s="283"/>
      <c r="AU485" s="284"/>
      <c r="BB485" s="274"/>
      <c r="BD485" s="274"/>
      <c r="BF485" s="274"/>
      <c r="BH485" s="274"/>
    </row>
    <row r="486" spans="4:60" s="270" customFormat="1" x14ac:dyDescent="0.25">
      <c r="D486" s="271"/>
      <c r="L486" s="282"/>
      <c r="AM486" s="283"/>
      <c r="AN486" s="283"/>
      <c r="AO486" s="283"/>
      <c r="AP486" s="283"/>
      <c r="AU486" s="284"/>
      <c r="BB486" s="274"/>
      <c r="BD486" s="274"/>
      <c r="BF486" s="274"/>
      <c r="BH486" s="274"/>
    </row>
    <row r="487" spans="4:60" s="270" customFormat="1" x14ac:dyDescent="0.25">
      <c r="D487" s="271"/>
      <c r="L487" s="282"/>
      <c r="AM487" s="283"/>
      <c r="AN487" s="283"/>
      <c r="AO487" s="283"/>
      <c r="AP487" s="283"/>
      <c r="AU487" s="284"/>
      <c r="BB487" s="274"/>
      <c r="BD487" s="274"/>
      <c r="BF487" s="274"/>
      <c r="BH487" s="274"/>
    </row>
    <row r="488" spans="4:60" s="270" customFormat="1" x14ac:dyDescent="0.25">
      <c r="D488" s="271"/>
      <c r="L488" s="282"/>
      <c r="AM488" s="283"/>
      <c r="AN488" s="283"/>
      <c r="AO488" s="283"/>
      <c r="AP488" s="283"/>
      <c r="AU488" s="284"/>
      <c r="BB488" s="274"/>
      <c r="BD488" s="274"/>
      <c r="BF488" s="274"/>
      <c r="BH488" s="274"/>
    </row>
    <row r="489" spans="4:60" s="270" customFormat="1" x14ac:dyDescent="0.25">
      <c r="D489" s="271"/>
      <c r="L489" s="282"/>
      <c r="AM489" s="283"/>
      <c r="AN489" s="283"/>
      <c r="AO489" s="283"/>
      <c r="AP489" s="283"/>
      <c r="AU489" s="284"/>
      <c r="BB489" s="274"/>
      <c r="BD489" s="274"/>
      <c r="BF489" s="274"/>
      <c r="BH489" s="274"/>
    </row>
    <row r="490" spans="4:60" s="270" customFormat="1" x14ac:dyDescent="0.25">
      <c r="D490" s="271"/>
      <c r="L490" s="282"/>
      <c r="AM490" s="283"/>
      <c r="AN490" s="283"/>
      <c r="AO490" s="283"/>
      <c r="AP490" s="283"/>
      <c r="AU490" s="284"/>
      <c r="BB490" s="274"/>
      <c r="BD490" s="274"/>
      <c r="BF490" s="274"/>
      <c r="BH490" s="274"/>
    </row>
    <row r="491" spans="4:60" s="270" customFormat="1" x14ac:dyDescent="0.25">
      <c r="D491" s="271"/>
      <c r="L491" s="282"/>
      <c r="AM491" s="283"/>
      <c r="AN491" s="283"/>
      <c r="AO491" s="283"/>
      <c r="AP491" s="283"/>
      <c r="AU491" s="284"/>
      <c r="BB491" s="274"/>
      <c r="BD491" s="274"/>
      <c r="BF491" s="274"/>
      <c r="BH491" s="274"/>
    </row>
    <row r="492" spans="4:60" s="270" customFormat="1" x14ac:dyDescent="0.25">
      <c r="D492" s="271"/>
      <c r="L492" s="282"/>
      <c r="AM492" s="283"/>
      <c r="AN492" s="283"/>
      <c r="AO492" s="283"/>
      <c r="AP492" s="283"/>
      <c r="AU492" s="284"/>
      <c r="BB492" s="274"/>
      <c r="BD492" s="274"/>
      <c r="BF492" s="274"/>
      <c r="BH492" s="274"/>
    </row>
    <row r="493" spans="4:60" s="270" customFormat="1" x14ac:dyDescent="0.25">
      <c r="D493" s="271"/>
      <c r="L493" s="282"/>
      <c r="AM493" s="283"/>
      <c r="AN493" s="283"/>
      <c r="AO493" s="283"/>
      <c r="AP493" s="283"/>
      <c r="AU493" s="284"/>
      <c r="BB493" s="274"/>
      <c r="BD493" s="274"/>
      <c r="BF493" s="274"/>
      <c r="BH493" s="274"/>
    </row>
    <row r="494" spans="4:60" s="270" customFormat="1" x14ac:dyDescent="0.25">
      <c r="D494" s="271"/>
      <c r="L494" s="282"/>
      <c r="AM494" s="283"/>
      <c r="AN494" s="283"/>
      <c r="AO494" s="283"/>
      <c r="AP494" s="283"/>
      <c r="AU494" s="284"/>
      <c r="BB494" s="274"/>
      <c r="BD494" s="274"/>
      <c r="BF494" s="274"/>
      <c r="BH494" s="274"/>
    </row>
    <row r="495" spans="4:60" s="270" customFormat="1" x14ac:dyDescent="0.25">
      <c r="D495" s="271"/>
      <c r="L495" s="282"/>
      <c r="AM495" s="283"/>
      <c r="AN495" s="283"/>
      <c r="AO495" s="283"/>
      <c r="AP495" s="283"/>
      <c r="AU495" s="284"/>
      <c r="BB495" s="274"/>
      <c r="BD495" s="274"/>
      <c r="BF495" s="274"/>
      <c r="BH495" s="274"/>
    </row>
    <row r="496" spans="4:60" s="270" customFormat="1" x14ac:dyDescent="0.25">
      <c r="D496" s="271"/>
      <c r="L496" s="282"/>
      <c r="AM496" s="283"/>
      <c r="AN496" s="283"/>
      <c r="AO496" s="283"/>
      <c r="AP496" s="283"/>
      <c r="AU496" s="284"/>
      <c r="BB496" s="274"/>
      <c r="BD496" s="274"/>
      <c r="BF496" s="274"/>
      <c r="BH496" s="274"/>
    </row>
    <row r="497" spans="4:60" s="270" customFormat="1" x14ac:dyDescent="0.25">
      <c r="D497" s="271"/>
      <c r="L497" s="282"/>
      <c r="AM497" s="283"/>
      <c r="AN497" s="283"/>
      <c r="AO497" s="283"/>
      <c r="AP497" s="283"/>
      <c r="AU497" s="284"/>
      <c r="BB497" s="274"/>
      <c r="BD497" s="274"/>
      <c r="BF497" s="274"/>
      <c r="BH497" s="274"/>
    </row>
    <row r="498" spans="4:60" s="270" customFormat="1" x14ac:dyDescent="0.25">
      <c r="D498" s="271"/>
      <c r="L498" s="282"/>
      <c r="AM498" s="283"/>
      <c r="AN498" s="283"/>
      <c r="AO498" s="283"/>
      <c r="AP498" s="283"/>
      <c r="AU498" s="284"/>
      <c r="BB498" s="274"/>
      <c r="BD498" s="274"/>
      <c r="BF498" s="274"/>
      <c r="BH498" s="274"/>
    </row>
    <row r="499" spans="4:60" s="270" customFormat="1" x14ac:dyDescent="0.25">
      <c r="D499" s="271"/>
      <c r="L499" s="282"/>
      <c r="AM499" s="283"/>
      <c r="AN499" s="283"/>
      <c r="AO499" s="283"/>
      <c r="AP499" s="283"/>
      <c r="AU499" s="284"/>
      <c r="BB499" s="274"/>
      <c r="BD499" s="274"/>
      <c r="BF499" s="274"/>
      <c r="BH499" s="274"/>
    </row>
    <row r="500" spans="4:60" s="270" customFormat="1" x14ac:dyDescent="0.25">
      <c r="D500" s="271"/>
      <c r="L500" s="282"/>
      <c r="AM500" s="283"/>
      <c r="AN500" s="283"/>
      <c r="AO500" s="283"/>
      <c r="AP500" s="283"/>
      <c r="AU500" s="284"/>
      <c r="BB500" s="274"/>
      <c r="BD500" s="274"/>
      <c r="BF500" s="274"/>
      <c r="BH500" s="274"/>
    </row>
    <row r="501" spans="4:60" s="270" customFormat="1" x14ac:dyDescent="0.25">
      <c r="D501" s="271"/>
      <c r="L501" s="282"/>
      <c r="AM501" s="283"/>
      <c r="AN501" s="283"/>
      <c r="AO501" s="283"/>
      <c r="AP501" s="283"/>
      <c r="AU501" s="284"/>
      <c r="BB501" s="274"/>
      <c r="BD501" s="274"/>
      <c r="BF501" s="274"/>
      <c r="BH501" s="274"/>
    </row>
    <row r="502" spans="4:60" s="270" customFormat="1" x14ac:dyDescent="0.25">
      <c r="D502" s="271"/>
      <c r="L502" s="282"/>
      <c r="AM502" s="283"/>
      <c r="AN502" s="283"/>
      <c r="AO502" s="283"/>
      <c r="AP502" s="283"/>
      <c r="AU502" s="284"/>
      <c r="BB502" s="274"/>
      <c r="BD502" s="274"/>
      <c r="BF502" s="274"/>
      <c r="BH502" s="274"/>
    </row>
    <row r="503" spans="4:60" s="270" customFormat="1" x14ac:dyDescent="0.25">
      <c r="D503" s="271"/>
      <c r="L503" s="282"/>
      <c r="AM503" s="283"/>
      <c r="AN503" s="283"/>
      <c r="AO503" s="283"/>
      <c r="AP503" s="283"/>
      <c r="AU503" s="284"/>
      <c r="BB503" s="274"/>
      <c r="BD503" s="274"/>
      <c r="BF503" s="274"/>
      <c r="BH503" s="274"/>
    </row>
    <row r="504" spans="4:60" s="270" customFormat="1" x14ac:dyDescent="0.25">
      <c r="D504" s="271"/>
      <c r="L504" s="282"/>
      <c r="AM504" s="283"/>
      <c r="AN504" s="283"/>
      <c r="AO504" s="283"/>
      <c r="AP504" s="283"/>
      <c r="AU504" s="284"/>
      <c r="BB504" s="274"/>
      <c r="BD504" s="274"/>
      <c r="BF504" s="274"/>
      <c r="BH504" s="274"/>
    </row>
    <row r="505" spans="4:60" s="270" customFormat="1" x14ac:dyDescent="0.25">
      <c r="D505" s="271"/>
      <c r="L505" s="282"/>
      <c r="AM505" s="283"/>
      <c r="AN505" s="283"/>
      <c r="AO505" s="283"/>
      <c r="AP505" s="283"/>
      <c r="AU505" s="284"/>
      <c r="BB505" s="274"/>
      <c r="BD505" s="274"/>
      <c r="BF505" s="274"/>
      <c r="BH505" s="274"/>
    </row>
    <row r="506" spans="4:60" s="270" customFormat="1" x14ac:dyDescent="0.25">
      <c r="D506" s="271"/>
      <c r="L506" s="282"/>
      <c r="AM506" s="283"/>
      <c r="AN506" s="283"/>
      <c r="AO506" s="283"/>
      <c r="AP506" s="283"/>
      <c r="AU506" s="284"/>
      <c r="BB506" s="274"/>
      <c r="BD506" s="274"/>
      <c r="BF506" s="274"/>
      <c r="BH506" s="274"/>
    </row>
    <row r="507" spans="4:60" s="270" customFormat="1" x14ac:dyDescent="0.25">
      <c r="D507" s="271"/>
      <c r="L507" s="282"/>
      <c r="AM507" s="283"/>
      <c r="AN507" s="283"/>
      <c r="AO507" s="283"/>
      <c r="AP507" s="283"/>
      <c r="AU507" s="284"/>
      <c r="BB507" s="274"/>
      <c r="BD507" s="274"/>
      <c r="BF507" s="274"/>
      <c r="BH507" s="274"/>
    </row>
    <row r="508" spans="4:60" s="270" customFormat="1" x14ac:dyDescent="0.25">
      <c r="D508" s="271"/>
      <c r="L508" s="282"/>
      <c r="AM508" s="283"/>
      <c r="AN508" s="283"/>
      <c r="AO508" s="283"/>
      <c r="AP508" s="283"/>
      <c r="AU508" s="284"/>
      <c r="BB508" s="274"/>
      <c r="BD508" s="274"/>
      <c r="BF508" s="274"/>
      <c r="BH508" s="274"/>
    </row>
    <row r="509" spans="4:60" s="270" customFormat="1" x14ac:dyDescent="0.25">
      <c r="D509" s="271"/>
      <c r="L509" s="282"/>
      <c r="AM509" s="283"/>
      <c r="AN509" s="283"/>
      <c r="AO509" s="283"/>
      <c r="AP509" s="283"/>
      <c r="AU509" s="284"/>
      <c r="BB509" s="274"/>
      <c r="BD509" s="274"/>
      <c r="BF509" s="274"/>
      <c r="BH509" s="274"/>
    </row>
    <row r="510" spans="4:60" s="270" customFormat="1" x14ac:dyDescent="0.25">
      <c r="D510" s="271"/>
      <c r="L510" s="282"/>
      <c r="AM510" s="283"/>
      <c r="AN510" s="283"/>
      <c r="AO510" s="283"/>
      <c r="AP510" s="283"/>
      <c r="AU510" s="284"/>
      <c r="BB510" s="274"/>
      <c r="BD510" s="274"/>
      <c r="BF510" s="274"/>
      <c r="BH510" s="274"/>
    </row>
    <row r="511" spans="4:60" s="270" customFormat="1" x14ac:dyDescent="0.25">
      <c r="D511" s="271"/>
      <c r="L511" s="282"/>
      <c r="AM511" s="283"/>
      <c r="AN511" s="283"/>
      <c r="AO511" s="283"/>
      <c r="AP511" s="283"/>
      <c r="AU511" s="284"/>
      <c r="BB511" s="274"/>
      <c r="BD511" s="274"/>
      <c r="BF511" s="274"/>
      <c r="BH511" s="274"/>
    </row>
    <row r="512" spans="4:60" s="270" customFormat="1" x14ac:dyDescent="0.25">
      <c r="D512" s="271"/>
      <c r="L512" s="282"/>
      <c r="AM512" s="283"/>
      <c r="AN512" s="283"/>
      <c r="AO512" s="283"/>
      <c r="AP512" s="283"/>
      <c r="AU512" s="284"/>
      <c r="BB512" s="274"/>
      <c r="BD512" s="274"/>
      <c r="BF512" s="274"/>
      <c r="BH512" s="274"/>
    </row>
    <row r="513" spans="4:60" s="270" customFormat="1" x14ac:dyDescent="0.25">
      <c r="D513" s="271"/>
      <c r="L513" s="282"/>
      <c r="AM513" s="283"/>
      <c r="AN513" s="283"/>
      <c r="AO513" s="283"/>
      <c r="AP513" s="283"/>
      <c r="AU513" s="284"/>
      <c r="BB513" s="274"/>
      <c r="BD513" s="274"/>
      <c r="BF513" s="274"/>
      <c r="BH513" s="274"/>
    </row>
    <row r="514" spans="4:60" s="270" customFormat="1" x14ac:dyDescent="0.25">
      <c r="D514" s="271"/>
      <c r="L514" s="282"/>
      <c r="AM514" s="283"/>
      <c r="AN514" s="283"/>
      <c r="AO514" s="283"/>
      <c r="AP514" s="283"/>
      <c r="AU514" s="284"/>
      <c r="BB514" s="274"/>
      <c r="BD514" s="274"/>
      <c r="BF514" s="274"/>
      <c r="BH514" s="274"/>
    </row>
    <row r="515" spans="4:60" s="270" customFormat="1" x14ac:dyDescent="0.25">
      <c r="D515" s="271"/>
      <c r="L515" s="282"/>
      <c r="AM515" s="283"/>
      <c r="AN515" s="283"/>
      <c r="AO515" s="283"/>
      <c r="AP515" s="283"/>
      <c r="AU515" s="284"/>
      <c r="BB515" s="274"/>
      <c r="BD515" s="274"/>
      <c r="BF515" s="274"/>
      <c r="BH515" s="274"/>
    </row>
    <row r="516" spans="4:60" s="270" customFormat="1" x14ac:dyDescent="0.25">
      <c r="D516" s="271"/>
      <c r="L516" s="282"/>
      <c r="AM516" s="283"/>
      <c r="AN516" s="283"/>
      <c r="AO516" s="283"/>
      <c r="AP516" s="283"/>
      <c r="AU516" s="284"/>
      <c r="BB516" s="274"/>
      <c r="BD516" s="274"/>
      <c r="BF516" s="274"/>
      <c r="BH516" s="274"/>
    </row>
    <row r="517" spans="4:60" s="270" customFormat="1" x14ac:dyDescent="0.25">
      <c r="D517" s="271"/>
      <c r="L517" s="282"/>
      <c r="AM517" s="283"/>
      <c r="AN517" s="283"/>
      <c r="AO517" s="283"/>
      <c r="AP517" s="283"/>
      <c r="AU517" s="284"/>
      <c r="BB517" s="274"/>
      <c r="BD517" s="274"/>
      <c r="BF517" s="274"/>
      <c r="BH517" s="274"/>
    </row>
    <row r="518" spans="4:60" s="270" customFormat="1" x14ac:dyDescent="0.25">
      <c r="D518" s="271"/>
      <c r="L518" s="282"/>
      <c r="AM518" s="283"/>
      <c r="AN518" s="283"/>
      <c r="AO518" s="283"/>
      <c r="AP518" s="283"/>
      <c r="AU518" s="284"/>
      <c r="BB518" s="274"/>
      <c r="BD518" s="274"/>
      <c r="BF518" s="274"/>
      <c r="BH518" s="274"/>
    </row>
    <row r="519" spans="4:60" s="270" customFormat="1" x14ac:dyDescent="0.25">
      <c r="D519" s="271"/>
      <c r="L519" s="282"/>
      <c r="AM519" s="283"/>
      <c r="AN519" s="283"/>
      <c r="AO519" s="283"/>
      <c r="AP519" s="283"/>
      <c r="AU519" s="284"/>
      <c r="BB519" s="274"/>
      <c r="BD519" s="274"/>
      <c r="BF519" s="274"/>
      <c r="BH519" s="274"/>
    </row>
    <row r="520" spans="4:60" s="270" customFormat="1" x14ac:dyDescent="0.25">
      <c r="D520" s="271"/>
      <c r="L520" s="282"/>
      <c r="AM520" s="283"/>
      <c r="AN520" s="283"/>
      <c r="AO520" s="283"/>
      <c r="AP520" s="283"/>
      <c r="AU520" s="284"/>
      <c r="BB520" s="274"/>
      <c r="BD520" s="274"/>
      <c r="BF520" s="274"/>
      <c r="BH520" s="274"/>
    </row>
    <row r="521" spans="4:60" s="270" customFormat="1" x14ac:dyDescent="0.25">
      <c r="D521" s="271"/>
      <c r="L521" s="282"/>
      <c r="AM521" s="283"/>
      <c r="AN521" s="283"/>
      <c r="AO521" s="283"/>
      <c r="AP521" s="283"/>
      <c r="AU521" s="284"/>
      <c r="BB521" s="274"/>
      <c r="BD521" s="274"/>
      <c r="BF521" s="274"/>
      <c r="BH521" s="274"/>
    </row>
    <row r="522" spans="4:60" s="270" customFormat="1" x14ac:dyDescent="0.25">
      <c r="D522" s="271"/>
      <c r="L522" s="282"/>
      <c r="AM522" s="283"/>
      <c r="AN522" s="283"/>
      <c r="AO522" s="283"/>
      <c r="AP522" s="283"/>
      <c r="AU522" s="284"/>
      <c r="BB522" s="274"/>
      <c r="BD522" s="274"/>
      <c r="BF522" s="274"/>
      <c r="BH522" s="274"/>
    </row>
    <row r="523" spans="4:60" s="270" customFormat="1" x14ac:dyDescent="0.25">
      <c r="D523" s="271"/>
      <c r="L523" s="282"/>
      <c r="AM523" s="283"/>
      <c r="AN523" s="283"/>
      <c r="AO523" s="283"/>
      <c r="AP523" s="283"/>
      <c r="AU523" s="284"/>
      <c r="BB523" s="274"/>
      <c r="BD523" s="274"/>
      <c r="BF523" s="274"/>
      <c r="BH523" s="274"/>
    </row>
    <row r="524" spans="4:60" s="270" customFormat="1" x14ac:dyDescent="0.25">
      <c r="D524" s="271"/>
      <c r="L524" s="282"/>
      <c r="AM524" s="283"/>
      <c r="AN524" s="283"/>
      <c r="AO524" s="283"/>
      <c r="AP524" s="283"/>
      <c r="AU524" s="284"/>
      <c r="BB524" s="274"/>
      <c r="BD524" s="274"/>
      <c r="BF524" s="274"/>
      <c r="BH524" s="274"/>
    </row>
    <row r="525" spans="4:60" s="270" customFormat="1" x14ac:dyDescent="0.25">
      <c r="D525" s="271"/>
      <c r="L525" s="282"/>
      <c r="AM525" s="283"/>
      <c r="AN525" s="283"/>
      <c r="AO525" s="283"/>
      <c r="AP525" s="283"/>
      <c r="AU525" s="284"/>
      <c r="BB525" s="274"/>
      <c r="BD525" s="274"/>
      <c r="BF525" s="274"/>
      <c r="BH525" s="274"/>
    </row>
    <row r="526" spans="4:60" s="270" customFormat="1" x14ac:dyDescent="0.25">
      <c r="D526" s="271"/>
      <c r="L526" s="282"/>
      <c r="AM526" s="283"/>
      <c r="AN526" s="283"/>
      <c r="AO526" s="283"/>
      <c r="AP526" s="283"/>
      <c r="AU526" s="284"/>
      <c r="BB526" s="274"/>
      <c r="BD526" s="274"/>
      <c r="BF526" s="274"/>
      <c r="BH526" s="274"/>
    </row>
    <row r="527" spans="4:60" s="270" customFormat="1" x14ac:dyDescent="0.25">
      <c r="D527" s="271"/>
      <c r="L527" s="282"/>
      <c r="AM527" s="283"/>
      <c r="AN527" s="283"/>
      <c r="AO527" s="283"/>
      <c r="AP527" s="283"/>
      <c r="AU527" s="284"/>
      <c r="BB527" s="274"/>
      <c r="BD527" s="274"/>
      <c r="BF527" s="274"/>
      <c r="BH527" s="274"/>
    </row>
    <row r="528" spans="4:60" s="270" customFormat="1" x14ac:dyDescent="0.25">
      <c r="D528" s="271"/>
      <c r="L528" s="282"/>
      <c r="AM528" s="283"/>
      <c r="AN528" s="283"/>
      <c r="AO528" s="283"/>
      <c r="AP528" s="283"/>
      <c r="AU528" s="284"/>
      <c r="BB528" s="274"/>
      <c r="BD528" s="274"/>
      <c r="BF528" s="274"/>
      <c r="BH528" s="274"/>
    </row>
    <row r="529" spans="4:60" s="270" customFormat="1" x14ac:dyDescent="0.25">
      <c r="D529" s="271"/>
      <c r="L529" s="282"/>
      <c r="AM529" s="283"/>
      <c r="AN529" s="283"/>
      <c r="AO529" s="283"/>
      <c r="AP529" s="283"/>
      <c r="AU529" s="284"/>
      <c r="BB529" s="274"/>
      <c r="BD529" s="274"/>
      <c r="BF529" s="274"/>
      <c r="BH529" s="274"/>
    </row>
    <row r="530" spans="4:60" s="270" customFormat="1" x14ac:dyDescent="0.25">
      <c r="D530" s="271"/>
      <c r="L530" s="282"/>
      <c r="AM530" s="283"/>
      <c r="AN530" s="283"/>
      <c r="AO530" s="283"/>
      <c r="AP530" s="283"/>
      <c r="AU530" s="284"/>
      <c r="BB530" s="274"/>
      <c r="BD530" s="274"/>
      <c r="BF530" s="274"/>
      <c r="BH530" s="274"/>
    </row>
    <row r="531" spans="4:60" s="270" customFormat="1" x14ac:dyDescent="0.25">
      <c r="D531" s="271"/>
      <c r="L531" s="282"/>
      <c r="AM531" s="283"/>
      <c r="AN531" s="283"/>
      <c r="AO531" s="283"/>
      <c r="AP531" s="283"/>
      <c r="AU531" s="284"/>
      <c r="BB531" s="274"/>
      <c r="BD531" s="274"/>
      <c r="BF531" s="274"/>
      <c r="BH531" s="274"/>
    </row>
    <row r="532" spans="4:60" s="270" customFormat="1" x14ac:dyDescent="0.25">
      <c r="D532" s="271"/>
      <c r="L532" s="282"/>
      <c r="AM532" s="283"/>
      <c r="AN532" s="283"/>
      <c r="AO532" s="283"/>
      <c r="AP532" s="283"/>
      <c r="AU532" s="284"/>
      <c r="BB532" s="274"/>
      <c r="BD532" s="274"/>
      <c r="BF532" s="274"/>
      <c r="BH532" s="274"/>
    </row>
    <row r="533" spans="4:60" s="270" customFormat="1" x14ac:dyDescent="0.25">
      <c r="D533" s="271"/>
      <c r="L533" s="282"/>
      <c r="AM533" s="283"/>
      <c r="AN533" s="283"/>
      <c r="AO533" s="283"/>
      <c r="AP533" s="283"/>
      <c r="AU533" s="284"/>
      <c r="BB533" s="274"/>
      <c r="BD533" s="274"/>
      <c r="BF533" s="274"/>
      <c r="BH533" s="274"/>
    </row>
    <row r="534" spans="4:60" s="270" customFormat="1" x14ac:dyDescent="0.25">
      <c r="D534" s="271"/>
      <c r="L534" s="282"/>
      <c r="AM534" s="283"/>
      <c r="AN534" s="283"/>
      <c r="AO534" s="283"/>
      <c r="AP534" s="283"/>
      <c r="AU534" s="284"/>
      <c r="BB534" s="274"/>
      <c r="BD534" s="274"/>
      <c r="BF534" s="274"/>
      <c r="BH534" s="274"/>
    </row>
    <row r="535" spans="4:60" s="270" customFormat="1" x14ac:dyDescent="0.25">
      <c r="D535" s="271"/>
      <c r="L535" s="282"/>
      <c r="AM535" s="283"/>
      <c r="AN535" s="283"/>
      <c r="AO535" s="283"/>
      <c r="AP535" s="283"/>
      <c r="AU535" s="284"/>
      <c r="BB535" s="274"/>
      <c r="BD535" s="274"/>
      <c r="BF535" s="274"/>
      <c r="BH535" s="274"/>
    </row>
    <row r="536" spans="4:60" s="270" customFormat="1" x14ac:dyDescent="0.25">
      <c r="D536" s="271"/>
      <c r="L536" s="282"/>
      <c r="AM536" s="283"/>
      <c r="AN536" s="283"/>
      <c r="AO536" s="283"/>
      <c r="AP536" s="283"/>
      <c r="AU536" s="284"/>
      <c r="BB536" s="274"/>
      <c r="BD536" s="274"/>
      <c r="BF536" s="274"/>
      <c r="BH536" s="274"/>
    </row>
    <row r="537" spans="4:60" s="270" customFormat="1" x14ac:dyDescent="0.25">
      <c r="D537" s="271"/>
      <c r="L537" s="282"/>
      <c r="AM537" s="283"/>
      <c r="AN537" s="283"/>
      <c r="AO537" s="283"/>
      <c r="AP537" s="283"/>
      <c r="AU537" s="284"/>
      <c r="BB537" s="274"/>
      <c r="BD537" s="274"/>
      <c r="BF537" s="274"/>
      <c r="BH537" s="274"/>
    </row>
    <row r="538" spans="4:60" s="270" customFormat="1" x14ac:dyDescent="0.25">
      <c r="D538" s="271"/>
      <c r="L538" s="282"/>
      <c r="AM538" s="283"/>
      <c r="AN538" s="283"/>
      <c r="AO538" s="283"/>
      <c r="AP538" s="283"/>
      <c r="AU538" s="284"/>
      <c r="BB538" s="274"/>
      <c r="BD538" s="274"/>
      <c r="BF538" s="274"/>
      <c r="BH538" s="274"/>
    </row>
    <row r="539" spans="4:60" s="270" customFormat="1" x14ac:dyDescent="0.25">
      <c r="D539" s="271"/>
      <c r="L539" s="282"/>
      <c r="AM539" s="283"/>
      <c r="AN539" s="283"/>
      <c r="AO539" s="283"/>
      <c r="AP539" s="283"/>
      <c r="AU539" s="284"/>
      <c r="BB539" s="274"/>
      <c r="BD539" s="274"/>
      <c r="BF539" s="274"/>
      <c r="BH539" s="274"/>
    </row>
    <row r="540" spans="4:60" s="270" customFormat="1" x14ac:dyDescent="0.25">
      <c r="D540" s="271"/>
      <c r="L540" s="282"/>
      <c r="AM540" s="283"/>
      <c r="AN540" s="283"/>
      <c r="AO540" s="283"/>
      <c r="AP540" s="283"/>
      <c r="AU540" s="284"/>
      <c r="BB540" s="274"/>
      <c r="BD540" s="274"/>
      <c r="BF540" s="274"/>
      <c r="BH540" s="274"/>
    </row>
    <row r="541" spans="4:60" s="270" customFormat="1" x14ac:dyDescent="0.25">
      <c r="D541" s="271"/>
      <c r="L541" s="282"/>
      <c r="AM541" s="283"/>
      <c r="AN541" s="283"/>
      <c r="AO541" s="283"/>
      <c r="AP541" s="283"/>
      <c r="AU541" s="284"/>
      <c r="BB541" s="274"/>
      <c r="BD541" s="274"/>
      <c r="BF541" s="274"/>
      <c r="BH541" s="274"/>
    </row>
    <row r="542" spans="4:60" s="270" customFormat="1" x14ac:dyDescent="0.25">
      <c r="D542" s="271"/>
      <c r="L542" s="282"/>
      <c r="AM542" s="283"/>
      <c r="AN542" s="283"/>
      <c r="AO542" s="283"/>
      <c r="AP542" s="283"/>
      <c r="AU542" s="284"/>
      <c r="BB542" s="274"/>
      <c r="BD542" s="274"/>
      <c r="BF542" s="274"/>
      <c r="BH542" s="274"/>
    </row>
    <row r="543" spans="4:60" s="270" customFormat="1" x14ac:dyDescent="0.25">
      <c r="D543" s="271"/>
      <c r="L543" s="282"/>
      <c r="AM543" s="283"/>
      <c r="AN543" s="283"/>
      <c r="AO543" s="283"/>
      <c r="AP543" s="283"/>
      <c r="AU543" s="284"/>
      <c r="BB543" s="274"/>
      <c r="BD543" s="274"/>
      <c r="BF543" s="274"/>
      <c r="BH543" s="274"/>
    </row>
    <row r="544" spans="4:60" s="270" customFormat="1" x14ac:dyDescent="0.25">
      <c r="D544" s="271"/>
      <c r="L544" s="282"/>
      <c r="AM544" s="283"/>
      <c r="AN544" s="283"/>
      <c r="AO544" s="283"/>
      <c r="AP544" s="283"/>
      <c r="AU544" s="284"/>
      <c r="BB544" s="274"/>
      <c r="BD544" s="274"/>
      <c r="BF544" s="274"/>
      <c r="BH544" s="274"/>
    </row>
    <row r="545" spans="1:60" s="270" customFormat="1" x14ac:dyDescent="0.25">
      <c r="D545" s="271"/>
      <c r="L545" s="282"/>
      <c r="AM545" s="283"/>
      <c r="AN545" s="283"/>
      <c r="AO545" s="283"/>
      <c r="AP545" s="283"/>
      <c r="AU545" s="284"/>
      <c r="BB545" s="274"/>
      <c r="BD545" s="274"/>
      <c r="BF545" s="274"/>
      <c r="BH545" s="274"/>
    </row>
    <row r="546" spans="1:60" s="270" customFormat="1" x14ac:dyDescent="0.25">
      <c r="D546" s="271"/>
      <c r="L546" s="282"/>
      <c r="AM546" s="283"/>
      <c r="AN546" s="283"/>
      <c r="AO546" s="283"/>
      <c r="AP546" s="283"/>
      <c r="AU546" s="284"/>
      <c r="BB546" s="274"/>
      <c r="BD546" s="274"/>
      <c r="BF546" s="274"/>
      <c r="BH546" s="274"/>
    </row>
    <row r="547" spans="1:60" s="270" customFormat="1" x14ac:dyDescent="0.25">
      <c r="D547" s="271"/>
      <c r="L547" s="282"/>
      <c r="AM547" s="283"/>
      <c r="AN547" s="283"/>
      <c r="AO547" s="283"/>
      <c r="AP547" s="283"/>
      <c r="AU547" s="284"/>
      <c r="BB547" s="274"/>
      <c r="BD547" s="274"/>
      <c r="BF547" s="274"/>
      <c r="BH547" s="274"/>
    </row>
    <row r="548" spans="1:60" s="270" customFormat="1" x14ac:dyDescent="0.25">
      <c r="D548" s="271"/>
      <c r="L548" s="282"/>
      <c r="AM548" s="283"/>
      <c r="AN548" s="283"/>
      <c r="AO548" s="283"/>
      <c r="AP548" s="283"/>
      <c r="AU548" s="284"/>
      <c r="BB548" s="274"/>
      <c r="BD548" s="274"/>
      <c r="BF548" s="274"/>
      <c r="BH548" s="274"/>
    </row>
    <row r="549" spans="1:60" s="270" customFormat="1" x14ac:dyDescent="0.25">
      <c r="D549" s="271"/>
      <c r="L549" s="282"/>
      <c r="AM549" s="283"/>
      <c r="AN549" s="283"/>
      <c r="AO549" s="283"/>
      <c r="AP549" s="283"/>
      <c r="AU549" s="284"/>
      <c r="BB549" s="274"/>
      <c r="BD549" s="274"/>
      <c r="BF549" s="274"/>
      <c r="BH549" s="274"/>
    </row>
    <row r="550" spans="1:60" s="270" customFormat="1" x14ac:dyDescent="0.25">
      <c r="D550" s="271"/>
      <c r="L550" s="282"/>
      <c r="AM550" s="283"/>
      <c r="AN550" s="283"/>
      <c r="AO550" s="283"/>
      <c r="AP550" s="283"/>
      <c r="AU550" s="284"/>
      <c r="BB550" s="274"/>
      <c r="BD550" s="274"/>
      <c r="BF550" s="274"/>
      <c r="BH550" s="274"/>
    </row>
    <row r="551" spans="1:60" s="270" customFormat="1" x14ac:dyDescent="0.25">
      <c r="D551" s="271"/>
      <c r="L551" s="282"/>
      <c r="AM551" s="283"/>
      <c r="AN551" s="283"/>
      <c r="AO551" s="283"/>
      <c r="AP551" s="283"/>
      <c r="AU551" s="284"/>
      <c r="BB551" s="274"/>
      <c r="BD551" s="274"/>
      <c r="BF551" s="274"/>
      <c r="BH551" s="274"/>
    </row>
    <row r="552" spans="1:60" s="270" customFormat="1" x14ac:dyDescent="0.25">
      <c r="D552" s="271"/>
      <c r="L552" s="282"/>
      <c r="AM552" s="283"/>
      <c r="AN552" s="283"/>
      <c r="AO552" s="283"/>
      <c r="AP552" s="283"/>
      <c r="AU552" s="284"/>
      <c r="BB552" s="274"/>
      <c r="BD552" s="274"/>
      <c r="BF552" s="274"/>
      <c r="BH552" s="274"/>
    </row>
    <row r="553" spans="1:60" s="270" customFormat="1" x14ac:dyDescent="0.25">
      <c r="D553" s="271"/>
      <c r="L553" s="282"/>
      <c r="AM553" s="283"/>
      <c r="AN553" s="283"/>
      <c r="AO553" s="283"/>
      <c r="AP553" s="283"/>
      <c r="AU553" s="284"/>
      <c r="BB553" s="274"/>
      <c r="BD553" s="274"/>
      <c r="BF553" s="274"/>
      <c r="BH553" s="274"/>
    </row>
    <row r="554" spans="1:60" x14ac:dyDescent="0.25">
      <c r="A554" s="270"/>
    </row>
  </sheetData>
  <sheetProtection formatCells="0" formatColumns="0" formatRows="0"/>
  <dataConsolidate/>
  <mergeCells count="106">
    <mergeCell ref="CE49:CL49"/>
    <mergeCell ref="CE50:CL50"/>
    <mergeCell ref="CE51:CL51"/>
    <mergeCell ref="CE52:CL52"/>
    <mergeCell ref="CE53:CL53"/>
    <mergeCell ref="CE44:CL44"/>
    <mergeCell ref="CE45:CL45"/>
    <mergeCell ref="CE46:CL46"/>
    <mergeCell ref="CE47:CL47"/>
    <mergeCell ref="CE48:CL48"/>
    <mergeCell ref="CE39:CL39"/>
    <mergeCell ref="CE40:CL40"/>
    <mergeCell ref="CE41:CL41"/>
    <mergeCell ref="CE42:CL42"/>
    <mergeCell ref="CE43:CL43"/>
    <mergeCell ref="CE34:CL34"/>
    <mergeCell ref="CE35:CL35"/>
    <mergeCell ref="CE36:CL36"/>
    <mergeCell ref="CE37:CL37"/>
    <mergeCell ref="CE38:CL38"/>
    <mergeCell ref="BV21:CC21"/>
    <mergeCell ref="BV22:CC22"/>
    <mergeCell ref="CE29:CL29"/>
    <mergeCell ref="CE30:CL30"/>
    <mergeCell ref="CE31:CL31"/>
    <mergeCell ref="CE32:CL32"/>
    <mergeCell ref="CE33:CL33"/>
    <mergeCell ref="CE24:CL24"/>
    <mergeCell ref="CE25:CL25"/>
    <mergeCell ref="CE26:CL26"/>
    <mergeCell ref="CE27:CL27"/>
    <mergeCell ref="CE28:CL28"/>
    <mergeCell ref="BV24:CC24"/>
    <mergeCell ref="BV25:CC25"/>
    <mergeCell ref="BV26:CC26"/>
    <mergeCell ref="BV27:CC27"/>
    <mergeCell ref="BV28:CC28"/>
    <mergeCell ref="BV14:CC16"/>
    <mergeCell ref="CE14:CL16"/>
    <mergeCell ref="BV17:CC17"/>
    <mergeCell ref="CE17:CL17"/>
    <mergeCell ref="BM27:BT27"/>
    <mergeCell ref="BM28:BT28"/>
    <mergeCell ref="BM22:BT22"/>
    <mergeCell ref="BM23:BT23"/>
    <mergeCell ref="BM24:BT24"/>
    <mergeCell ref="BM25:BT25"/>
    <mergeCell ref="BM26:BT26"/>
    <mergeCell ref="BM19:BT19"/>
    <mergeCell ref="BM20:BT20"/>
    <mergeCell ref="BM21:BT21"/>
    <mergeCell ref="BV23:CC23"/>
    <mergeCell ref="CE18:CL18"/>
    <mergeCell ref="CE19:CL19"/>
    <mergeCell ref="CE20:CL20"/>
    <mergeCell ref="CE21:CL21"/>
    <mergeCell ref="CE22:CL22"/>
    <mergeCell ref="CE23:CL23"/>
    <mergeCell ref="BV18:CC18"/>
    <mergeCell ref="BV19:CC19"/>
    <mergeCell ref="BV20:CC20"/>
    <mergeCell ref="F15:F16"/>
    <mergeCell ref="P15:AE15"/>
    <mergeCell ref="AI15:AI16"/>
    <mergeCell ref="H17:I17"/>
    <mergeCell ref="H18:I18"/>
    <mergeCell ref="H19:I19"/>
    <mergeCell ref="H20:I20"/>
    <mergeCell ref="H21:I21"/>
    <mergeCell ref="AQ15:AQ16"/>
    <mergeCell ref="AO15:AO16"/>
    <mergeCell ref="AY15:AY16"/>
    <mergeCell ref="H15:I16"/>
    <mergeCell ref="N15:N16"/>
    <mergeCell ref="AI14:AW14"/>
    <mergeCell ref="H14:AE14"/>
    <mergeCell ref="BM17:BT17"/>
    <mergeCell ref="BM18:BT18"/>
    <mergeCell ref="AW15:AW16"/>
    <mergeCell ref="AM15:AM16"/>
    <mergeCell ref="AG15:AG16"/>
    <mergeCell ref="BA14:BK15"/>
    <mergeCell ref="A1:E3"/>
    <mergeCell ref="F1:O1"/>
    <mergeCell ref="P1:Q1"/>
    <mergeCell ref="F2:O2"/>
    <mergeCell ref="P2:Q2"/>
    <mergeCell ref="F3:O3"/>
    <mergeCell ref="P3:S3"/>
    <mergeCell ref="B30:AA30"/>
    <mergeCell ref="BM14:BT16"/>
    <mergeCell ref="H5:AE5"/>
    <mergeCell ref="AF15:AF16"/>
    <mergeCell ref="AK15:AK16"/>
    <mergeCell ref="AV15:AV16"/>
    <mergeCell ref="AX15:AX16"/>
    <mergeCell ref="AS15:AS16"/>
    <mergeCell ref="H28:I28"/>
    <mergeCell ref="H27:I27"/>
    <mergeCell ref="H24:I24"/>
    <mergeCell ref="H22:I22"/>
    <mergeCell ref="H23:I23"/>
    <mergeCell ref="H26:I26"/>
    <mergeCell ref="H25:I25"/>
    <mergeCell ref="L15:L16"/>
    <mergeCell ref="AU15:AU16"/>
  </mergeCells>
  <conditionalFormatting sqref="J8 N8:N9 I9 J9:L12">
    <cfRule type="expression" dxfId="608" priority="2827">
      <formula>+IF($L$8="Sede Direccion General",1,0)</formula>
    </cfRule>
    <cfRule type="expression" dxfId="607" priority="2828">
      <formula>+IF($L$8="",1,0)</formula>
    </cfRule>
  </conditionalFormatting>
  <conditionalFormatting sqref="J8 N8 J9:L12">
    <cfRule type="expression" dxfId="606" priority="2826">
      <formula>+IF($L$9="",1,0)</formula>
    </cfRule>
  </conditionalFormatting>
  <conditionalFormatting sqref="AQ17:AR17 AE17:AG17">
    <cfRule type="cellIs" dxfId="605" priority="940" operator="equal">
      <formula>"EXTREMA-INACEPTABLE 25"</formula>
    </cfRule>
    <cfRule type="cellIs" dxfId="604" priority="941" operator="equal">
      <formula>"EXTREMA-INACEPTABLE 20"</formula>
    </cfRule>
    <cfRule type="cellIs" dxfId="603" priority="942" operator="equal">
      <formula>"EXTREMA-INACEPTABLE 15"</formula>
    </cfRule>
    <cfRule type="cellIs" dxfId="602" priority="943" operator="equal">
      <formula>"EXTREMA-INACEPTABLE 10"</formula>
    </cfRule>
    <cfRule type="cellIs" dxfId="601" priority="944" operator="equal">
      <formula>"EXTREMA-INACEPTABLE 20"</formula>
    </cfRule>
    <cfRule type="cellIs" dxfId="600" priority="945" operator="equal">
      <formula>"EXTREMA-INACEPTABLE 16"</formula>
    </cfRule>
    <cfRule type="cellIs" dxfId="599" priority="946" operator="equal">
      <formula>"EXTREMA-INACEPTABLE 12"</formula>
    </cfRule>
    <cfRule type="cellIs" dxfId="598" priority="947" operator="equal">
      <formula>"EXTREMA- INACEPTABLE 15"</formula>
    </cfRule>
    <cfRule type="cellIs" dxfId="597" priority="948" operator="equal">
      <formula>"ALTA-IMPORTANTE 5"</formula>
    </cfRule>
    <cfRule type="cellIs" dxfId="596" priority="949" operator="equal">
      <formula>"ALTA-IMPORTANTE 8"</formula>
    </cfRule>
    <cfRule type="cellIs" dxfId="595" priority="950" operator="equal">
      <formula>"ALTA-IMPORTANTE 4"</formula>
    </cfRule>
    <cfRule type="cellIs" dxfId="594" priority="951" operator="equal">
      <formula>"ALTA-IMPORTANTE 12"</formula>
    </cfRule>
    <cfRule type="cellIs" dxfId="593" priority="952" operator="equal">
      <formula>"ALTA-IMPORTANTE 9"</formula>
    </cfRule>
    <cfRule type="cellIs" dxfId="592" priority="953" operator="equal">
      <formula>"ALTA-IMPORTANTE 10"</formula>
    </cfRule>
    <cfRule type="cellIs" dxfId="591" priority="954" operator="equal">
      <formula>"ALTA-IMPORTANTE 8"</formula>
    </cfRule>
    <cfRule type="cellIs" dxfId="590" priority="955" operator="equal">
      <formula>"ALTA-IMPORTANTE 5"</formula>
    </cfRule>
    <cfRule type="cellIs" dxfId="589" priority="956" operator="equal">
      <formula>"MODERADO 4"</formula>
    </cfRule>
    <cfRule type="cellIs" dxfId="588" priority="957" operator="equal">
      <formula>"MODERADO 6"</formula>
    </cfRule>
    <cfRule type="cellIs" dxfId="587" priority="958" operator="equal">
      <formula>"MODERADO 6"</formula>
    </cfRule>
    <cfRule type="cellIs" dxfId="586" priority="959" operator="equal">
      <formula>"MODERADO 3"</formula>
    </cfRule>
    <cfRule type="cellIs" dxfId="585" priority="960" operator="equal">
      <formula>"BAJO-TRIVIAL 3"</formula>
    </cfRule>
    <cfRule type="cellIs" dxfId="584" priority="961" operator="equal">
      <formula>"BAJO-ACEPTABLE 4"</formula>
    </cfRule>
    <cfRule type="cellIs" dxfId="583" priority="962" operator="equal">
      <formula>"BAJO-TRIVIAL 2"</formula>
    </cfRule>
    <cfRule type="cellIs" dxfId="582" priority="963" operator="equal">
      <formula>"BAJO-ACEPTABLE 2"</formula>
    </cfRule>
    <cfRule type="cellIs" dxfId="581" priority="964" operator="equal">
      <formula>"BAJO-TRIVIAL 1"</formula>
    </cfRule>
  </conditionalFormatting>
  <conditionalFormatting sqref="AW17">
    <cfRule type="cellIs" dxfId="580" priority="915" operator="equal">
      <formula>"EXTREMA-INACEPTABLE 25"</formula>
    </cfRule>
    <cfRule type="cellIs" dxfId="579" priority="916" operator="equal">
      <formula>"EXTREMA-INACEPTABLE 20"</formula>
    </cfRule>
    <cfRule type="cellIs" dxfId="578" priority="917" operator="equal">
      <formula>"EXTREMA-INACEPTABLE 15"</formula>
    </cfRule>
    <cfRule type="cellIs" dxfId="577" priority="918" operator="equal">
      <formula>"EXTREMA-INACEPTABLE 5"</formula>
    </cfRule>
    <cfRule type="cellIs" dxfId="576" priority="919" operator="equal">
      <formula>"EXTREMA-INACEPTABLE 20"</formula>
    </cfRule>
    <cfRule type="cellIs" dxfId="575" priority="920" operator="equal">
      <formula>"EXTREMA-INACEPTABLE 16"</formula>
    </cfRule>
    <cfRule type="cellIs" dxfId="574" priority="921" operator="equal">
      <formula>"EXTREMA-INACEPTABLE 12"</formula>
    </cfRule>
    <cfRule type="cellIs" dxfId="573" priority="922" operator="equal">
      <formula>"EXTREMA- INACEPTABLE 15"</formula>
    </cfRule>
    <cfRule type="cellIs" dxfId="572" priority="923" operator="equal">
      <formula>"ALTA-IMPORTANTE 5"</formula>
    </cfRule>
    <cfRule type="cellIs" dxfId="571" priority="924" operator="equal">
      <formula>"ALTA-IMPORTANTE 8"</formula>
    </cfRule>
    <cfRule type="cellIs" dxfId="570" priority="925" operator="equal">
      <formula>"ALTA-IMPORTANTE 4"</formula>
    </cfRule>
    <cfRule type="cellIs" dxfId="569" priority="926" operator="equal">
      <formula>"ALTA-IMPORTANTE 12"</formula>
    </cfRule>
    <cfRule type="cellIs" dxfId="568" priority="927" operator="equal">
      <formula>"ALTA-IMPORTANTE 9"</formula>
    </cfRule>
    <cfRule type="cellIs" dxfId="567" priority="928" operator="equal">
      <formula>"ALTA-IMPORTANTE 10"</formula>
    </cfRule>
    <cfRule type="cellIs" dxfId="566" priority="929" operator="equal">
      <formula>"ALTA-IMPORTANTE 8"</formula>
    </cfRule>
    <cfRule type="cellIs" dxfId="565" priority="930" operator="equal">
      <formula>"ALTA-IMPORTANTE 5"</formula>
    </cfRule>
    <cfRule type="cellIs" dxfId="564" priority="931" operator="equal">
      <formula>"MODERADO 4"</formula>
    </cfRule>
    <cfRule type="cellIs" dxfId="563" priority="932" operator="equal">
      <formula>"MODERADO 6"</formula>
    </cfRule>
    <cfRule type="cellIs" dxfId="562" priority="933" operator="equal">
      <formula>"MODERADO 6"</formula>
    </cfRule>
    <cfRule type="cellIs" dxfId="561" priority="934" operator="equal">
      <formula>"MODERADO 3"</formula>
    </cfRule>
    <cfRule type="cellIs" dxfId="560" priority="935" operator="equal">
      <formula>"BAJO-TRIVIAL 3"</formula>
    </cfRule>
    <cfRule type="cellIs" dxfId="559" priority="936" operator="equal">
      <formula>"BAJO-ACEPTABLE 4"</formula>
    </cfRule>
    <cfRule type="cellIs" dxfId="558" priority="937" operator="equal">
      <formula>"BAJO-TRIVIAL 2"</formula>
    </cfRule>
    <cfRule type="cellIs" dxfId="557" priority="938" operator="equal">
      <formula>"BAJO-ACEPTABLE 2"</formula>
    </cfRule>
    <cfRule type="cellIs" dxfId="556" priority="939" operator="equal">
      <formula>"BAJO-TRIVIAL 1"</formula>
    </cfRule>
  </conditionalFormatting>
  <conditionalFormatting sqref="AS17">
    <cfRule type="cellIs" dxfId="555" priority="206" operator="equal">
      <formula>"EXTREMA-INACEPTABLE 25"</formula>
    </cfRule>
    <cfRule type="cellIs" dxfId="554" priority="207" operator="equal">
      <formula>"EXTREMA-INACEPTABLE 20"</formula>
    </cfRule>
    <cfRule type="cellIs" dxfId="553" priority="208" operator="equal">
      <formula>"EXTREMA-INACEPTABLE 15"</formula>
    </cfRule>
    <cfRule type="cellIs" dxfId="552" priority="209" operator="equal">
      <formula>"EXTREMA-INACEPTABLE 10"</formula>
    </cfRule>
    <cfRule type="cellIs" dxfId="551" priority="210" operator="equal">
      <formula>"EXTREMA-INACEPTABLE 20"</formula>
    </cfRule>
    <cfRule type="cellIs" dxfId="550" priority="211" operator="equal">
      <formula>"EXTREMA-INACEPTABLE 16"</formula>
    </cfRule>
    <cfRule type="cellIs" dxfId="549" priority="212" operator="equal">
      <formula>"EXTREMA-INACEPTABLE 12"</formula>
    </cfRule>
    <cfRule type="cellIs" dxfId="548" priority="213" operator="equal">
      <formula>"EXTREMA- INACEPTABLE 15"</formula>
    </cfRule>
    <cfRule type="cellIs" dxfId="547" priority="214" operator="equal">
      <formula>"ALTA-IMPORTANTE 5"</formula>
    </cfRule>
    <cfRule type="cellIs" dxfId="546" priority="215" operator="equal">
      <formula>"ALTA-IMPORTANTE 8"</formula>
    </cfRule>
    <cfRule type="cellIs" dxfId="545" priority="216" operator="equal">
      <formula>"ALTA-IMPORTANTE 4"</formula>
    </cfRule>
    <cfRule type="cellIs" dxfId="544" priority="217" operator="equal">
      <formula>"ALTA-IMPORTANTE 12"</formula>
    </cfRule>
    <cfRule type="cellIs" dxfId="543" priority="218" operator="equal">
      <formula>"ALTA-IMPORTANTE 9"</formula>
    </cfRule>
    <cfRule type="cellIs" dxfId="542" priority="219" operator="equal">
      <formula>"ALTA-IMPORTANTE 10"</formula>
    </cfRule>
    <cfRule type="cellIs" dxfId="541" priority="220" operator="equal">
      <formula>"ALTA-IMPORTANTE 8"</formula>
    </cfRule>
    <cfRule type="cellIs" dxfId="540" priority="221" operator="equal">
      <formula>"ALTA-IMPORTANTE 5"</formula>
    </cfRule>
    <cfRule type="cellIs" dxfId="539" priority="222" operator="equal">
      <formula>"MODERADO 4"</formula>
    </cfRule>
    <cfRule type="cellIs" dxfId="538" priority="223" operator="equal">
      <formula>"MODERADO 6"</formula>
    </cfRule>
    <cfRule type="cellIs" dxfId="537" priority="224" operator="equal">
      <formula>"MODERADO 6"</formula>
    </cfRule>
    <cfRule type="cellIs" dxfId="536" priority="225" operator="equal">
      <formula>"MODERADO 3"</formula>
    </cfRule>
    <cfRule type="cellIs" dxfId="535" priority="226" operator="equal">
      <formula>"BAJO-TRIVIAL 3"</formula>
    </cfRule>
    <cfRule type="cellIs" dxfId="534" priority="227" operator="equal">
      <formula>"BAJO-ACEPTABLE 4"</formula>
    </cfRule>
    <cfRule type="cellIs" dxfId="533" priority="228" operator="equal">
      <formula>"BAJO-TRIVIAL 2"</formula>
    </cfRule>
    <cfRule type="cellIs" dxfId="532" priority="229" operator="equal">
      <formula>"BAJO-ACEPTABLE 2"</formula>
    </cfRule>
    <cfRule type="cellIs" dxfId="531" priority="230" operator="equal">
      <formula>"BAJO-TRIVIAL 1"</formula>
    </cfRule>
  </conditionalFormatting>
  <conditionalFormatting sqref="AQ18:AR28 AE18:AG28">
    <cfRule type="cellIs" dxfId="530" priority="81" operator="equal">
      <formula>"EXTREMA-INACEPTABLE 25"</formula>
    </cfRule>
    <cfRule type="cellIs" dxfId="529" priority="82" operator="equal">
      <formula>"EXTREMA-INACEPTABLE 20"</formula>
    </cfRule>
    <cfRule type="cellIs" dxfId="528" priority="83" operator="equal">
      <formula>"EXTREMA-INACEPTABLE 15"</formula>
    </cfRule>
    <cfRule type="cellIs" dxfId="527" priority="84" operator="equal">
      <formula>"EXTREMA-INACEPTABLE 10"</formula>
    </cfRule>
    <cfRule type="cellIs" dxfId="526" priority="85" operator="equal">
      <formula>"EXTREMA-INACEPTABLE 20"</formula>
    </cfRule>
    <cfRule type="cellIs" dxfId="525" priority="86" operator="equal">
      <formula>"EXTREMA-INACEPTABLE 16"</formula>
    </cfRule>
    <cfRule type="cellIs" dxfId="524" priority="87" operator="equal">
      <formula>"EXTREMA-INACEPTABLE 12"</formula>
    </cfRule>
    <cfRule type="cellIs" dxfId="523" priority="88" operator="equal">
      <formula>"EXTREMA- INACEPTABLE 15"</formula>
    </cfRule>
    <cfRule type="cellIs" dxfId="522" priority="89" operator="equal">
      <formula>"ALTA-IMPORTANTE 5"</formula>
    </cfRule>
    <cfRule type="cellIs" dxfId="521" priority="90" operator="equal">
      <formula>"ALTA-IMPORTANTE 8"</formula>
    </cfRule>
    <cfRule type="cellIs" dxfId="520" priority="91" operator="equal">
      <formula>"ALTA-IMPORTANTE 4"</formula>
    </cfRule>
    <cfRule type="cellIs" dxfId="519" priority="92" operator="equal">
      <formula>"ALTA-IMPORTANTE 12"</formula>
    </cfRule>
    <cfRule type="cellIs" dxfId="518" priority="93" operator="equal">
      <formula>"ALTA-IMPORTANTE 9"</formula>
    </cfRule>
    <cfRule type="cellIs" dxfId="517" priority="94" operator="equal">
      <formula>"ALTA-IMPORTANTE 10"</formula>
    </cfRule>
    <cfRule type="cellIs" dxfId="516" priority="95" operator="equal">
      <formula>"ALTA-IMPORTANTE 8"</formula>
    </cfRule>
    <cfRule type="cellIs" dxfId="515" priority="96" operator="equal">
      <formula>"ALTA-IMPORTANTE 5"</formula>
    </cfRule>
    <cfRule type="cellIs" dxfId="514" priority="97" operator="equal">
      <formula>"MODERADO 4"</formula>
    </cfRule>
    <cfRule type="cellIs" dxfId="513" priority="98" operator="equal">
      <formula>"MODERADO 6"</formula>
    </cfRule>
    <cfRule type="cellIs" dxfId="512" priority="99" operator="equal">
      <formula>"MODERADO 6"</formula>
    </cfRule>
    <cfRule type="cellIs" dxfId="511" priority="100" operator="equal">
      <formula>"MODERADO 3"</formula>
    </cfRule>
    <cfRule type="cellIs" dxfId="510" priority="101" operator="equal">
      <formula>"BAJO-TRIVIAL 3"</formula>
    </cfRule>
    <cfRule type="cellIs" dxfId="509" priority="102" operator="equal">
      <formula>"BAJO-ACEPTABLE 4"</formula>
    </cfRule>
    <cfRule type="cellIs" dxfId="508" priority="103" operator="equal">
      <formula>"BAJO-TRIVIAL 2"</formula>
    </cfRule>
    <cfRule type="cellIs" dxfId="507" priority="104" operator="equal">
      <formula>"BAJO-ACEPTABLE 2"</formula>
    </cfRule>
    <cfRule type="cellIs" dxfId="506" priority="105" operator="equal">
      <formula>"BAJO-TRIVIAL 1"</formula>
    </cfRule>
  </conditionalFormatting>
  <conditionalFormatting sqref="AW18:AW28">
    <cfRule type="cellIs" dxfId="505" priority="56" operator="equal">
      <formula>"EXTREMA-INACEPTABLE 25"</formula>
    </cfRule>
    <cfRule type="cellIs" dxfId="504" priority="57" operator="equal">
      <formula>"EXTREMA-INACEPTABLE 20"</formula>
    </cfRule>
    <cfRule type="cellIs" dxfId="503" priority="58" operator="equal">
      <formula>"EXTREMA-INACEPTABLE 15"</formula>
    </cfRule>
    <cfRule type="cellIs" dxfId="502" priority="59" operator="equal">
      <formula>"EXTREMA-INACEPTABLE 5"</formula>
    </cfRule>
    <cfRule type="cellIs" dxfId="501" priority="60" operator="equal">
      <formula>"EXTREMA-INACEPTABLE 20"</formula>
    </cfRule>
    <cfRule type="cellIs" dxfId="500" priority="61" operator="equal">
      <formula>"EXTREMA-INACEPTABLE 16"</formula>
    </cfRule>
    <cfRule type="cellIs" dxfId="499" priority="62" operator="equal">
      <formula>"EXTREMA-INACEPTABLE 12"</formula>
    </cfRule>
    <cfRule type="cellIs" dxfId="498" priority="63" operator="equal">
      <formula>"EXTREMA- INACEPTABLE 15"</formula>
    </cfRule>
    <cfRule type="cellIs" dxfId="497" priority="64" operator="equal">
      <formula>"ALTA-IMPORTANTE 5"</formula>
    </cfRule>
    <cfRule type="cellIs" dxfId="496" priority="65" operator="equal">
      <formula>"ALTA-IMPORTANTE 8"</formula>
    </cfRule>
    <cfRule type="cellIs" dxfId="495" priority="66" operator="equal">
      <formula>"ALTA-IMPORTANTE 4"</formula>
    </cfRule>
    <cfRule type="cellIs" dxfId="494" priority="67" operator="equal">
      <formula>"ALTA-IMPORTANTE 12"</formula>
    </cfRule>
    <cfRule type="cellIs" dxfId="493" priority="68" operator="equal">
      <formula>"ALTA-IMPORTANTE 9"</formula>
    </cfRule>
    <cfRule type="cellIs" dxfId="492" priority="69" operator="equal">
      <formula>"ALTA-IMPORTANTE 10"</formula>
    </cfRule>
    <cfRule type="cellIs" dxfId="491" priority="70" operator="equal">
      <formula>"ALTA-IMPORTANTE 8"</formula>
    </cfRule>
    <cfRule type="cellIs" dxfId="490" priority="71" operator="equal">
      <formula>"ALTA-IMPORTANTE 5"</formula>
    </cfRule>
    <cfRule type="cellIs" dxfId="489" priority="72" operator="equal">
      <formula>"MODERADO 4"</formula>
    </cfRule>
    <cfRule type="cellIs" dxfId="488" priority="73" operator="equal">
      <formula>"MODERADO 6"</formula>
    </cfRule>
    <cfRule type="cellIs" dxfId="487" priority="74" operator="equal">
      <formula>"MODERADO 6"</formula>
    </cfRule>
    <cfRule type="cellIs" dxfId="486" priority="75" operator="equal">
      <formula>"MODERADO 3"</formula>
    </cfRule>
    <cfRule type="cellIs" dxfId="485" priority="76" operator="equal">
      <formula>"BAJO-TRIVIAL 3"</formula>
    </cfRule>
    <cfRule type="cellIs" dxfId="484" priority="77" operator="equal">
      <formula>"BAJO-ACEPTABLE 4"</formula>
    </cfRule>
    <cfRule type="cellIs" dxfId="483" priority="78" operator="equal">
      <formula>"BAJO-TRIVIAL 2"</formula>
    </cfRule>
    <cfRule type="cellIs" dxfId="482" priority="79" operator="equal">
      <formula>"BAJO-ACEPTABLE 2"</formula>
    </cfRule>
    <cfRule type="cellIs" dxfId="481" priority="80" operator="equal">
      <formula>"BAJO-TRIVIAL 1"</formula>
    </cfRule>
  </conditionalFormatting>
  <conditionalFormatting sqref="AS18:AS28">
    <cfRule type="cellIs" dxfId="480" priority="1" operator="equal">
      <formula>"EXTREMA-INACEPTABLE 25"</formula>
    </cfRule>
    <cfRule type="cellIs" dxfId="479" priority="2" operator="equal">
      <formula>"EXTREMA-INACEPTABLE 20"</formula>
    </cfRule>
    <cfRule type="cellIs" dxfId="478" priority="3" operator="equal">
      <formula>"EXTREMA-INACEPTABLE 15"</formula>
    </cfRule>
    <cfRule type="cellIs" dxfId="477" priority="4" operator="equal">
      <formula>"EXTREMA-INACEPTABLE 10"</formula>
    </cfRule>
    <cfRule type="cellIs" dxfId="476" priority="5" operator="equal">
      <formula>"EXTREMA-INACEPTABLE 20"</formula>
    </cfRule>
    <cfRule type="cellIs" dxfId="475" priority="6" operator="equal">
      <formula>"EXTREMA-INACEPTABLE 16"</formula>
    </cfRule>
    <cfRule type="cellIs" dxfId="474" priority="7" operator="equal">
      <formula>"EXTREMA-INACEPTABLE 12"</formula>
    </cfRule>
    <cfRule type="cellIs" dxfId="473" priority="8" operator="equal">
      <formula>"EXTREMA- INACEPTABLE 15"</formula>
    </cfRule>
    <cfRule type="cellIs" dxfId="472" priority="9" operator="equal">
      <formula>"ALTA-IMPORTANTE 5"</formula>
    </cfRule>
    <cfRule type="cellIs" dxfId="471" priority="10" operator="equal">
      <formula>"ALTA-IMPORTANTE 8"</formula>
    </cfRule>
    <cfRule type="cellIs" dxfId="470" priority="11" operator="equal">
      <formula>"ALTA-IMPORTANTE 4"</formula>
    </cfRule>
    <cfRule type="cellIs" dxfId="469" priority="12" operator="equal">
      <formula>"ALTA-IMPORTANTE 12"</formula>
    </cfRule>
    <cfRule type="cellIs" dxfId="468" priority="13" operator="equal">
      <formula>"ALTA-IMPORTANTE 9"</formula>
    </cfRule>
    <cfRule type="cellIs" dxfId="467" priority="14" operator="equal">
      <formula>"ALTA-IMPORTANTE 10"</formula>
    </cfRule>
    <cfRule type="cellIs" dxfId="466" priority="15" operator="equal">
      <formula>"ALTA-IMPORTANTE 8"</formula>
    </cfRule>
    <cfRule type="cellIs" dxfId="465" priority="16" operator="equal">
      <formula>"ALTA-IMPORTANTE 5"</formula>
    </cfRule>
    <cfRule type="cellIs" dxfId="464" priority="17" operator="equal">
      <formula>"MODERADO 4"</formula>
    </cfRule>
    <cfRule type="cellIs" dxfId="463" priority="18" operator="equal">
      <formula>"MODERADO 6"</formula>
    </cfRule>
    <cfRule type="cellIs" dxfId="462" priority="19" operator="equal">
      <formula>"MODERADO 6"</formula>
    </cfRule>
    <cfRule type="cellIs" dxfId="461" priority="20" operator="equal">
      <formula>"MODERADO 3"</formula>
    </cfRule>
    <cfRule type="cellIs" dxfId="460" priority="21" operator="equal">
      <formula>"BAJO-TRIVIAL 3"</formula>
    </cfRule>
    <cfRule type="cellIs" dxfId="459" priority="22" operator="equal">
      <formula>"BAJO-ACEPTABLE 4"</formula>
    </cfRule>
    <cfRule type="cellIs" dxfId="458" priority="23" operator="equal">
      <formula>"BAJO-TRIVIAL 2"</formula>
    </cfRule>
    <cfRule type="cellIs" dxfId="457" priority="24" operator="equal">
      <formula>"BAJO-ACEPTABLE 2"</formula>
    </cfRule>
    <cfRule type="cellIs" dxfId="456" priority="25" operator="equal">
      <formula>"BAJO-TRIVIAL 1"</formula>
    </cfRule>
  </conditionalFormatting>
  <dataValidations xWindow="142" yWindow="351" count="3">
    <dataValidation type="list" allowBlank="1" showInputMessage="1" showErrorMessage="1" sqref="AR17:AR28" xr:uid="{00000000-0002-0000-0300-000000000000}">
      <formula1>ZONA_RIESGOS</formula1>
    </dataValidation>
    <dataValidation type="list" allowBlank="1" showInputMessage="1" showErrorMessage="1" sqref="AQ17:AQ28" xr:uid="{00000000-0002-0000-0300-000001000000}">
      <formula1>CONTROLES_PROBABILIDAD</formula1>
    </dataValidation>
    <dataValidation allowBlank="1" showInputMessage="1" showErrorMessage="1" promptTitle="FECHA" prompt="INGRESE DD/MM/AA" sqref="I11" xr:uid="{00000000-0002-0000-0300-000003000000}"/>
  </dataValidations>
  <pageMargins left="0.7" right="0.7" top="0.75" bottom="0.75" header="0.3" footer="0.3"/>
  <pageSetup orientation="portrait" horizontalDpi="300" verticalDpi="300" r:id="rId1"/>
  <ignoredErrors>
    <ignoredError sqref="AI17" unlockedFormula="1"/>
  </ignoredErrors>
  <drawing r:id="rId2"/>
  <legacyDrawing r:id="rId3"/>
  <controls>
    <mc:AlternateContent xmlns:mc="http://schemas.openxmlformats.org/markup-compatibility/2006">
      <mc:Choice Requires="x14">
        <control shapeId="2091" r:id="rId4" name="CmdDI">
          <controlPr defaultSize="0" autoLine="0" r:id="rId5">
            <anchor moveWithCells="1">
              <from>
                <xdr:col>18</xdr:col>
                <xdr:colOff>0</xdr:colOff>
                <xdr:row>16</xdr:row>
                <xdr:rowOff>0</xdr:rowOff>
              </from>
              <to>
                <xdr:col>18</xdr:col>
                <xdr:colOff>304800</xdr:colOff>
                <xdr:row>16</xdr:row>
                <xdr:rowOff>247650</xdr:rowOff>
              </to>
            </anchor>
          </controlPr>
        </control>
      </mc:Choice>
      <mc:Fallback>
        <control shapeId="2091" r:id="rId4" name="CmdDI"/>
      </mc:Fallback>
    </mc:AlternateContent>
  </controls>
  <extLst>
    <ext xmlns:x14="http://schemas.microsoft.com/office/spreadsheetml/2009/9/main" uri="{78C0D931-6437-407d-A8EE-F0AAD7539E65}">
      <x14:conditionalFormattings>
        <x14:conditionalFormatting xmlns:xm="http://schemas.microsoft.com/office/excel/2006/main">
          <x14:cfRule type="cellIs" priority="256" operator="equal" id="{E0AEEC95-5EB9-4DD0-B0AA-DE331D558B14}">
            <xm:f>DATOS!$BF$22</xm:f>
            <x14:dxf>
              <fill>
                <patternFill>
                  <bgColor rgb="FFFFFF00"/>
                </patternFill>
              </fill>
            </x14:dxf>
          </x14:cfRule>
          <x14:cfRule type="cellIs" priority="257" operator="equal" id="{00741B51-0978-4779-9043-50B934713931}">
            <xm:f>DATOS!$BF$21</xm:f>
            <x14:dxf>
              <fill>
                <patternFill>
                  <bgColor rgb="FFFFC000"/>
                </patternFill>
              </fill>
            </x14:dxf>
          </x14:cfRule>
          <x14:cfRule type="cellIs" priority="258" operator="equal" id="{E84BEF85-B79A-4D7B-BCED-5D83A10F6524}">
            <xm:f>DATOS!$BF$20</xm:f>
            <x14:dxf>
              <fill>
                <patternFill>
                  <bgColor rgb="FFFF0000"/>
                </patternFill>
              </fill>
            </x14:dxf>
          </x14:cfRule>
          <x14:cfRule type="cellIs" priority="259" operator="equal" id="{72CC8BA8-5BAE-4F04-84D0-6045353EF26A}">
            <xm:f>DATOS!$BF$19</xm:f>
            <x14:dxf>
              <fill>
                <patternFill>
                  <bgColor rgb="FFFF0000"/>
                </patternFill>
              </fill>
            </x14:dxf>
          </x14:cfRule>
          <x14:cfRule type="cellIs" priority="260" operator="equal" id="{A2064864-E340-46DC-8BF1-DB49C8ECB141}">
            <xm:f>DATOS!$BF$18</xm:f>
            <x14:dxf>
              <fill>
                <patternFill>
                  <bgColor rgb="FFFF0000"/>
                </patternFill>
              </fill>
            </x14:dxf>
          </x14:cfRule>
          <x14:cfRule type="cellIs" priority="261" operator="equal" id="{6889AD77-1BA0-4464-90DB-7CD42E9A64B2}">
            <xm:f>DATOS!$BE$22</xm:f>
            <x14:dxf>
              <fill>
                <patternFill>
                  <bgColor theme="9"/>
                </patternFill>
              </fill>
            </x14:dxf>
          </x14:cfRule>
          <x14:cfRule type="cellIs" priority="262" operator="equal" id="{89F4CE92-7911-4AFA-8ECE-C994E3B7FBA3}">
            <xm:f>DATOS!$BE$21</xm:f>
            <x14:dxf>
              <fill>
                <patternFill>
                  <bgColor rgb="FFFFFF00"/>
                </patternFill>
              </fill>
            </x14:dxf>
          </x14:cfRule>
          <x14:cfRule type="cellIs" priority="263" operator="equal" id="{CA18B779-748F-4F41-8427-45562D1A3BC6}">
            <xm:f>DATOS!$BE$20</xm:f>
            <x14:dxf>
              <fill>
                <patternFill>
                  <bgColor rgb="FFFFC000"/>
                </patternFill>
              </fill>
            </x14:dxf>
          </x14:cfRule>
          <x14:cfRule type="cellIs" priority="264" operator="equal" id="{D1F941CE-9BDB-4EA6-946C-A435CD9806C2}">
            <xm:f>DATOS!$BE$19</xm:f>
            <x14:dxf>
              <fill>
                <patternFill>
                  <bgColor rgb="FFFFC000"/>
                </patternFill>
              </fill>
            </x14:dxf>
          </x14:cfRule>
          <x14:cfRule type="cellIs" priority="265" operator="equal" id="{3AA0F3F8-92CC-42C6-9752-74E1EB74DD22}">
            <xm:f>DATOS!$BE$18</xm:f>
            <x14:dxf>
              <fill>
                <patternFill>
                  <bgColor rgb="FFFFC000"/>
                </patternFill>
              </fill>
            </x14:dxf>
          </x14:cfRule>
          <x14:cfRule type="cellIs" priority="266" operator="equal" id="{47B18FD7-3B7B-451B-88DC-5E0D92F1D699}">
            <xm:f>DATOS!$BD$22</xm:f>
            <x14:dxf>
              <fill>
                <patternFill>
                  <bgColor theme="9"/>
                </patternFill>
              </fill>
            </x14:dxf>
          </x14:cfRule>
          <x14:cfRule type="cellIs" priority="267" operator="equal" id="{5D2BE9CC-475C-49EA-9A16-7C33C2F7518C}">
            <xm:f>DATOS!$BD$21</xm:f>
            <x14:dxf>
              <fill>
                <patternFill>
                  <bgColor theme="9"/>
                </patternFill>
              </fill>
            </x14:dxf>
          </x14:cfRule>
          <x14:cfRule type="cellIs" priority="268" operator="equal" id="{91F03120-B789-4ADF-B29C-E0ED80FA34BE}">
            <xm:f>DATOS!$BD$20</xm:f>
            <x14:dxf>
              <fill>
                <patternFill>
                  <bgColor rgb="FFFFFF00"/>
                </patternFill>
              </fill>
            </x14:dxf>
          </x14:cfRule>
          <x14:cfRule type="cellIs" priority="269" operator="equal" id="{037047CF-3AEE-4256-8C24-08416FDFD818}">
            <xm:f>DATOS!$BD$19</xm:f>
            <x14:dxf>
              <fill>
                <patternFill>
                  <bgColor rgb="FFFFFF00"/>
                </patternFill>
              </fill>
            </x14:dxf>
          </x14:cfRule>
          <x14:cfRule type="cellIs" priority="270" operator="equal" id="{A50FBDDE-00F7-41C9-A332-85649E4BEAD4}">
            <xm:f>DATOS!$BD$18</xm:f>
            <x14:dxf>
              <fill>
                <patternFill>
                  <bgColor rgb="FFFFFF00"/>
                </patternFill>
              </fill>
            </x14:dxf>
          </x14:cfRule>
          <xm:sqref>AW17</xm:sqref>
        </x14:conditionalFormatting>
        <x14:conditionalFormatting xmlns:xm="http://schemas.microsoft.com/office/excel/2006/main">
          <x14:cfRule type="cellIs" priority="271" operator="equal" id="{EDCD60E6-E08D-40D2-B77D-D8754211065E}">
            <xm:f>DATOS!$BF$20</xm:f>
            <x14:dxf>
              <fill>
                <patternFill>
                  <bgColor rgb="FFFF0000"/>
                </patternFill>
              </fill>
            </x14:dxf>
          </x14:cfRule>
          <x14:cfRule type="cellIs" priority="272" operator="equal" id="{013E0093-45B7-448D-A4A8-E8A2BC160DFF}">
            <xm:f>DATOS!$BF$19</xm:f>
            <x14:dxf>
              <fill>
                <patternFill>
                  <bgColor rgb="FFFF0000"/>
                </patternFill>
              </fill>
            </x14:dxf>
          </x14:cfRule>
          <x14:cfRule type="cellIs" priority="273" operator="equal" id="{F9B34DC5-C919-4D0F-9BC9-71D3D5AF53C7}">
            <xm:f>DATOS!$BF$18</xm:f>
            <x14:dxf>
              <fill>
                <patternFill>
                  <bgColor rgb="FFFF0000"/>
                </patternFill>
              </fill>
            </x14:dxf>
          </x14:cfRule>
          <x14:cfRule type="cellIs" priority="274" operator="equal" id="{F8C15B56-F5BC-4EFC-A257-7916F6AFDC06}">
            <xm:f>DATOS!$BF$21</xm:f>
            <x14:dxf>
              <fill>
                <patternFill>
                  <bgColor rgb="FFFFC000"/>
                </patternFill>
              </fill>
            </x14:dxf>
          </x14:cfRule>
          <x14:cfRule type="cellIs" priority="275" operator="equal" id="{5835E5F1-D2BB-4363-8C4A-1813ADCC600F}">
            <xm:f>DATOS!$BE$20</xm:f>
            <x14:dxf>
              <fill>
                <patternFill>
                  <bgColor rgb="FFFFC000"/>
                </patternFill>
              </fill>
            </x14:dxf>
          </x14:cfRule>
          <x14:cfRule type="cellIs" priority="276" operator="equal" id="{FE30F1E6-805B-4A7C-9D7D-E435B6B17323}">
            <xm:f>DATOS!$BE$19</xm:f>
            <x14:dxf>
              <fill>
                <patternFill>
                  <bgColor rgb="FFFFC000"/>
                </patternFill>
              </fill>
            </x14:dxf>
          </x14:cfRule>
          <x14:cfRule type="cellIs" priority="278" operator="equal" id="{266CEFC0-C77B-405E-95F0-CF4EF85EA145}">
            <xm:f>DATOS!$BE$18</xm:f>
            <x14:dxf>
              <fill>
                <patternFill>
                  <bgColor rgb="FFFFC000"/>
                </patternFill>
              </fill>
            </x14:dxf>
          </x14:cfRule>
          <x14:cfRule type="cellIs" priority="279" operator="equal" id="{650B0DC9-D1A3-467F-AB91-5128A7DE32DB}">
            <xm:f>DATOS!$BF$22</xm:f>
            <x14:dxf>
              <fill>
                <patternFill>
                  <bgColor rgb="FFFFFF00"/>
                </patternFill>
              </fill>
            </x14:dxf>
          </x14:cfRule>
          <x14:cfRule type="cellIs" priority="280" operator="equal" id="{EDEC8ED2-D9AB-4328-B9D8-2DF9094705DB}">
            <xm:f>DATOS!$BE$21</xm:f>
            <x14:dxf>
              <fill>
                <patternFill>
                  <bgColor rgb="FFFFFF00"/>
                </patternFill>
              </fill>
            </x14:dxf>
          </x14:cfRule>
          <x14:cfRule type="cellIs" priority="281" operator="equal" id="{9432A00B-B2F7-4952-8DDD-ACA7C44A99F9}">
            <xm:f>DATOS!$BD$20</xm:f>
            <x14:dxf>
              <fill>
                <patternFill>
                  <bgColor rgb="FFFFFF00"/>
                </patternFill>
              </fill>
            </x14:dxf>
          </x14:cfRule>
          <x14:cfRule type="cellIs" priority="282" operator="equal" id="{DE180D60-B768-4464-A3EB-98E059A16ECA}">
            <xm:f>DATOS!$BD$19</xm:f>
            <x14:dxf>
              <fill>
                <patternFill>
                  <bgColor rgb="FFFFFF00"/>
                </patternFill>
              </fill>
            </x14:dxf>
          </x14:cfRule>
          <x14:cfRule type="cellIs" priority="283" operator="equal" id="{7FDFEAD2-6200-4566-BBE4-40EA7630331A}">
            <xm:f>DATOS!$BD$18</xm:f>
            <x14:dxf>
              <fill>
                <patternFill>
                  <bgColor rgb="FFFFFF00"/>
                </patternFill>
              </fill>
            </x14:dxf>
          </x14:cfRule>
          <x14:cfRule type="cellIs" priority="284" operator="equal" id="{D4B26F65-617F-4ABD-86AE-FADFDA0D34A3}">
            <xm:f>DATOS!$BE$22</xm:f>
            <x14:dxf>
              <fill>
                <patternFill>
                  <bgColor theme="9"/>
                </patternFill>
              </fill>
            </x14:dxf>
          </x14:cfRule>
          <x14:cfRule type="cellIs" priority="285" operator="equal" id="{5AE04E5C-0FD4-40DE-8410-E6ADDABFF3D2}">
            <xm:f>DATOS!$BD$21</xm:f>
            <x14:dxf>
              <fill>
                <patternFill>
                  <bgColor theme="9"/>
                </patternFill>
              </fill>
            </x14:dxf>
          </x14:cfRule>
          <x14:cfRule type="cellIs" priority="286" operator="equal" id="{82509C84-6EEC-4556-961B-ACAA175C7242}">
            <xm:f>DATOS!$BD$22</xm:f>
            <x14:dxf>
              <fill>
                <patternFill>
                  <bgColor theme="9"/>
                </patternFill>
              </fill>
            </x14:dxf>
          </x14:cfRule>
          <xm:sqref>AE17</xm:sqref>
        </x14:conditionalFormatting>
        <x14:conditionalFormatting xmlns:xm="http://schemas.microsoft.com/office/excel/2006/main">
          <x14:cfRule type="cellIs" priority="26" operator="equal" id="{D798F4EB-190F-413A-832A-218BF9D6DD63}">
            <xm:f>DATOS!$BF$22</xm:f>
            <x14:dxf>
              <fill>
                <patternFill>
                  <bgColor rgb="FFFFFF00"/>
                </patternFill>
              </fill>
            </x14:dxf>
          </x14:cfRule>
          <x14:cfRule type="cellIs" priority="27" operator="equal" id="{255F70C1-314C-40BE-9A0E-3173982EC559}">
            <xm:f>DATOS!$BF$21</xm:f>
            <x14:dxf>
              <fill>
                <patternFill>
                  <bgColor rgb="FFFFC000"/>
                </patternFill>
              </fill>
            </x14:dxf>
          </x14:cfRule>
          <x14:cfRule type="cellIs" priority="28" operator="equal" id="{D350078A-599B-4F8D-934C-3F72E36EEE3A}">
            <xm:f>DATOS!$BF$20</xm:f>
            <x14:dxf>
              <fill>
                <patternFill>
                  <bgColor rgb="FFFF0000"/>
                </patternFill>
              </fill>
            </x14:dxf>
          </x14:cfRule>
          <x14:cfRule type="cellIs" priority="29" operator="equal" id="{70DA37F9-F43D-4505-B8B1-D7BE43CBEC2B}">
            <xm:f>DATOS!$BF$19</xm:f>
            <x14:dxf>
              <fill>
                <patternFill>
                  <bgColor rgb="FFFF0000"/>
                </patternFill>
              </fill>
            </x14:dxf>
          </x14:cfRule>
          <x14:cfRule type="cellIs" priority="30" operator="equal" id="{17924811-4F34-44A4-AC2C-376155A74CFE}">
            <xm:f>DATOS!$BF$18</xm:f>
            <x14:dxf>
              <fill>
                <patternFill>
                  <bgColor rgb="FFFF0000"/>
                </patternFill>
              </fill>
            </x14:dxf>
          </x14:cfRule>
          <x14:cfRule type="cellIs" priority="31" operator="equal" id="{65242BA1-CDBB-4211-9F37-75B8415C83DE}">
            <xm:f>DATOS!$BE$22</xm:f>
            <x14:dxf>
              <fill>
                <patternFill>
                  <bgColor theme="9"/>
                </patternFill>
              </fill>
            </x14:dxf>
          </x14:cfRule>
          <x14:cfRule type="cellIs" priority="32" operator="equal" id="{ABF582EC-F29F-47F5-B747-744ABCF4D573}">
            <xm:f>DATOS!$BE$21</xm:f>
            <x14:dxf>
              <fill>
                <patternFill>
                  <bgColor rgb="FFFFFF00"/>
                </patternFill>
              </fill>
            </x14:dxf>
          </x14:cfRule>
          <x14:cfRule type="cellIs" priority="33" operator="equal" id="{E5A7EE69-9FFA-45BA-93EA-00C59390E170}">
            <xm:f>DATOS!$BE$20</xm:f>
            <x14:dxf>
              <fill>
                <patternFill>
                  <bgColor rgb="FFFFC000"/>
                </patternFill>
              </fill>
            </x14:dxf>
          </x14:cfRule>
          <x14:cfRule type="cellIs" priority="34" operator="equal" id="{2AF47893-390C-433A-8122-B7A8B1E04387}">
            <xm:f>DATOS!$BE$19</xm:f>
            <x14:dxf>
              <fill>
                <patternFill>
                  <bgColor rgb="FFFFC000"/>
                </patternFill>
              </fill>
            </x14:dxf>
          </x14:cfRule>
          <x14:cfRule type="cellIs" priority="35" operator="equal" id="{C1DDC59B-57FA-41D5-8FDD-8192A6A2F524}">
            <xm:f>DATOS!$BE$18</xm:f>
            <x14:dxf>
              <fill>
                <patternFill>
                  <bgColor rgb="FFFFC000"/>
                </patternFill>
              </fill>
            </x14:dxf>
          </x14:cfRule>
          <x14:cfRule type="cellIs" priority="36" operator="equal" id="{593065FE-C118-4E22-86FB-8558E696FED8}">
            <xm:f>DATOS!$BD$22</xm:f>
            <x14:dxf>
              <fill>
                <patternFill>
                  <bgColor theme="9"/>
                </patternFill>
              </fill>
            </x14:dxf>
          </x14:cfRule>
          <x14:cfRule type="cellIs" priority="37" operator="equal" id="{6B537161-F1BE-4C0B-B4E2-FFE5817D653B}">
            <xm:f>DATOS!$BD$21</xm:f>
            <x14:dxf>
              <fill>
                <patternFill>
                  <bgColor theme="9"/>
                </patternFill>
              </fill>
            </x14:dxf>
          </x14:cfRule>
          <x14:cfRule type="cellIs" priority="38" operator="equal" id="{ACA2469E-A61B-4AD5-827B-26D336A71AB4}">
            <xm:f>DATOS!$BD$20</xm:f>
            <x14:dxf>
              <fill>
                <patternFill>
                  <bgColor rgb="FFFFFF00"/>
                </patternFill>
              </fill>
            </x14:dxf>
          </x14:cfRule>
          <x14:cfRule type="cellIs" priority="39" operator="equal" id="{3CB442C3-402A-40D4-B36F-E60ED5775A0F}">
            <xm:f>DATOS!$BD$19</xm:f>
            <x14:dxf>
              <fill>
                <patternFill>
                  <bgColor rgb="FFFFFF00"/>
                </patternFill>
              </fill>
            </x14:dxf>
          </x14:cfRule>
          <x14:cfRule type="cellIs" priority="40" operator="equal" id="{46AC3F39-3554-4F3D-A716-88FD091F7AED}">
            <xm:f>DATOS!$BD$18</xm:f>
            <x14:dxf>
              <fill>
                <patternFill>
                  <bgColor rgb="FFFFFF00"/>
                </patternFill>
              </fill>
            </x14:dxf>
          </x14:cfRule>
          <xm:sqref>AW18:AW28</xm:sqref>
        </x14:conditionalFormatting>
        <x14:conditionalFormatting xmlns:xm="http://schemas.microsoft.com/office/excel/2006/main">
          <x14:cfRule type="cellIs" priority="41" operator="equal" id="{55C3790D-EDD5-49D9-AE54-6EC0B7234B35}">
            <xm:f>DATOS!$BF$20</xm:f>
            <x14:dxf>
              <fill>
                <patternFill>
                  <bgColor rgb="FFFF0000"/>
                </patternFill>
              </fill>
            </x14:dxf>
          </x14:cfRule>
          <x14:cfRule type="cellIs" priority="42" operator="equal" id="{E4CA42A6-0798-4480-B3DA-83A6A610C4C2}">
            <xm:f>DATOS!$BF$19</xm:f>
            <x14:dxf>
              <fill>
                <patternFill>
                  <bgColor rgb="FFFF0000"/>
                </patternFill>
              </fill>
            </x14:dxf>
          </x14:cfRule>
          <x14:cfRule type="cellIs" priority="43" operator="equal" id="{EF02DC78-26C8-452A-AB9A-154D5B5DD687}">
            <xm:f>DATOS!$BF$18</xm:f>
            <x14:dxf>
              <fill>
                <patternFill>
                  <bgColor rgb="FFFF0000"/>
                </patternFill>
              </fill>
            </x14:dxf>
          </x14:cfRule>
          <x14:cfRule type="cellIs" priority="44" operator="equal" id="{58EA6505-4484-4601-95C4-E5F075F1E3D0}">
            <xm:f>DATOS!$BF$21</xm:f>
            <x14:dxf>
              <fill>
                <patternFill>
                  <bgColor rgb="FFFFC000"/>
                </patternFill>
              </fill>
            </x14:dxf>
          </x14:cfRule>
          <x14:cfRule type="cellIs" priority="45" operator="equal" id="{5B853172-9621-42BA-98A6-BECE5FFB9FCC}">
            <xm:f>DATOS!$BE$20</xm:f>
            <x14:dxf>
              <fill>
                <patternFill>
                  <bgColor rgb="FFFFC000"/>
                </patternFill>
              </fill>
            </x14:dxf>
          </x14:cfRule>
          <x14:cfRule type="cellIs" priority="46" operator="equal" id="{4950C9CB-63DB-43F2-9D35-32ED73373CED}">
            <xm:f>DATOS!$BE$19</xm:f>
            <x14:dxf>
              <fill>
                <patternFill>
                  <bgColor rgb="FFFFC000"/>
                </patternFill>
              </fill>
            </x14:dxf>
          </x14:cfRule>
          <x14:cfRule type="cellIs" priority="47" operator="equal" id="{9798F30D-CDDA-47B0-9F9B-E159C18E6994}">
            <xm:f>DATOS!$BE$18</xm:f>
            <x14:dxf>
              <fill>
                <patternFill>
                  <bgColor rgb="FFFFC000"/>
                </patternFill>
              </fill>
            </x14:dxf>
          </x14:cfRule>
          <x14:cfRule type="cellIs" priority="48" operator="equal" id="{594F6F58-D678-4E70-BD2B-E8C8F4BF384F}">
            <xm:f>DATOS!$BF$22</xm:f>
            <x14:dxf>
              <fill>
                <patternFill>
                  <bgColor rgb="FFFFFF00"/>
                </patternFill>
              </fill>
            </x14:dxf>
          </x14:cfRule>
          <x14:cfRule type="cellIs" priority="49" operator="equal" id="{FFEB0B67-EA23-4BFA-8B11-2086337A5823}">
            <xm:f>DATOS!$BE$21</xm:f>
            <x14:dxf>
              <fill>
                <patternFill>
                  <bgColor rgb="FFFFFF00"/>
                </patternFill>
              </fill>
            </x14:dxf>
          </x14:cfRule>
          <x14:cfRule type="cellIs" priority="50" operator="equal" id="{1FA735F6-1701-4696-BCD6-FA3789DAC807}">
            <xm:f>DATOS!$BD$20</xm:f>
            <x14:dxf>
              <fill>
                <patternFill>
                  <bgColor rgb="FFFFFF00"/>
                </patternFill>
              </fill>
            </x14:dxf>
          </x14:cfRule>
          <x14:cfRule type="cellIs" priority="51" operator="equal" id="{DDE9852E-A79C-4B5F-992B-26E4DD2644C9}">
            <xm:f>DATOS!$BD$19</xm:f>
            <x14:dxf>
              <fill>
                <patternFill>
                  <bgColor rgb="FFFFFF00"/>
                </patternFill>
              </fill>
            </x14:dxf>
          </x14:cfRule>
          <x14:cfRule type="cellIs" priority="52" operator="equal" id="{8E540934-692B-4712-B7FB-601F9C5A122C}">
            <xm:f>DATOS!$BD$18</xm:f>
            <x14:dxf>
              <fill>
                <patternFill>
                  <bgColor rgb="FFFFFF00"/>
                </patternFill>
              </fill>
            </x14:dxf>
          </x14:cfRule>
          <x14:cfRule type="cellIs" priority="53" operator="equal" id="{3E0271A3-42F5-408D-BF72-03735631F1B7}">
            <xm:f>DATOS!$BE$22</xm:f>
            <x14:dxf>
              <fill>
                <patternFill>
                  <bgColor theme="9"/>
                </patternFill>
              </fill>
            </x14:dxf>
          </x14:cfRule>
          <x14:cfRule type="cellIs" priority="54" operator="equal" id="{082993D0-D2B9-472E-9DF7-E16321F0C314}">
            <xm:f>DATOS!$BD$21</xm:f>
            <x14:dxf>
              <fill>
                <patternFill>
                  <bgColor theme="9"/>
                </patternFill>
              </fill>
            </x14:dxf>
          </x14:cfRule>
          <x14:cfRule type="cellIs" priority="55" operator="equal" id="{FBBA36E3-CE01-4E2B-A404-11C39D14BFE1}">
            <xm:f>DATOS!$BD$22</xm:f>
            <x14:dxf>
              <fill>
                <patternFill>
                  <bgColor theme="9"/>
                </patternFill>
              </fill>
            </x14:dxf>
          </x14:cfRule>
          <xm:sqref>AE18:AE28</xm:sqref>
        </x14:conditionalFormatting>
      </x14:conditionalFormattings>
    </ext>
    <ext xmlns:x14="http://schemas.microsoft.com/office/spreadsheetml/2009/9/main" uri="{CCE6A557-97BC-4b89-ADB6-D9C93CAAB3DF}">
      <x14:dataValidations xmlns:xm="http://schemas.microsoft.com/office/excel/2006/main" xWindow="142" yWindow="351" count="2">
        <x14:dataValidation type="list" allowBlank="1" showInputMessage="1" showErrorMessage="1" xr:uid="{00000000-0002-0000-0300-000004000000}">
          <x14:formula1>
            <xm:f>DATOS!$AU$14:$AU$18</xm:f>
          </x14:formula1>
          <xm:sqref>P17:P28</xm:sqref>
        </x14:dataValidation>
        <x14:dataValidation type="list" allowBlank="1" showInputMessage="1" showErrorMessage="1" xr:uid="{5F0DDE48-BBFA-4450-9BD3-2DE38536F327}">
          <x14:formula1>
            <xm:f>DATOS!$AS$76:$AS$78</xm:f>
          </x14:formula1>
          <xm:sqref>AS17:AS28</xm:sqref>
        </x14:dataValidation>
      </x14:dataValidations>
    </ex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9">
    <tabColor theme="8" tint="-0.249977111117893"/>
  </sheetPr>
  <dimension ref="A1:BK595"/>
  <sheetViews>
    <sheetView topLeftCell="A7" zoomScale="70" zoomScaleNormal="70" workbookViewId="0">
      <selection activeCell="G21" sqref="G21"/>
    </sheetView>
  </sheetViews>
  <sheetFormatPr baseColWidth="10" defaultRowHeight="15" x14ac:dyDescent="0.25"/>
  <cols>
    <col min="1" max="1" width="1.28515625" style="1" customWidth="1"/>
    <col min="2" max="3" width="1" style="8" customWidth="1"/>
    <col min="4" max="4" width="15.28515625" style="73" customWidth="1"/>
    <col min="5" max="5" width="0.7109375" style="8" customWidth="1"/>
    <col min="6" max="6" width="12.7109375" style="8" customWidth="1"/>
    <col min="7" max="7" width="31.42578125" customWidth="1"/>
    <col min="8" max="8" width="36.85546875" customWidth="1"/>
    <col min="9" max="9" width="39.7109375" bestFit="1" customWidth="1"/>
    <col min="10" max="10" width="36.7109375" customWidth="1"/>
    <col min="11" max="11" width="30.140625" bestFit="1" customWidth="1"/>
    <col min="12" max="12" width="20.85546875" bestFit="1" customWidth="1"/>
    <col min="13" max="13" width="26" style="106" bestFit="1" customWidth="1"/>
    <col min="14" max="14" width="26" style="106" customWidth="1"/>
    <col min="15" max="15" width="22.42578125" bestFit="1" customWidth="1"/>
    <col min="16" max="16" width="21.140625" style="106" bestFit="1" customWidth="1"/>
    <col min="17" max="17" width="21" bestFit="1" customWidth="1"/>
    <col min="18" max="18" width="27.42578125" bestFit="1" customWidth="1"/>
    <col min="19" max="19" width="55.7109375" customWidth="1"/>
    <col min="20" max="20" width="21" bestFit="1" customWidth="1"/>
    <col min="21" max="21" width="46.5703125" bestFit="1" customWidth="1"/>
    <col min="22" max="22" width="26.7109375" customWidth="1"/>
    <col min="23" max="23" width="20.28515625" bestFit="1" customWidth="1"/>
    <col min="24" max="24" width="0.7109375" customWidth="1"/>
    <col min="25" max="30" width="12.7109375" customWidth="1"/>
  </cols>
  <sheetData>
    <row r="1" spans="1:63" s="1" customFormat="1" ht="30" customHeight="1" x14ac:dyDescent="0.25">
      <c r="A1" s="653"/>
      <c r="B1" s="653"/>
      <c r="C1" s="653"/>
      <c r="D1" s="653"/>
      <c r="E1" s="653"/>
      <c r="F1" s="557" t="s">
        <v>3</v>
      </c>
      <c r="G1" s="557"/>
      <c r="H1" s="557"/>
      <c r="I1" s="557"/>
      <c r="J1" s="557"/>
      <c r="K1" s="557"/>
      <c r="L1" s="456" t="s">
        <v>1726</v>
      </c>
      <c r="M1" s="457">
        <v>43441</v>
      </c>
      <c r="N1" s="458"/>
      <c r="O1" s="459"/>
      <c r="P1" s="460"/>
      <c r="Q1" s="461"/>
      <c r="R1" s="461"/>
      <c r="S1" s="403"/>
      <c r="AA1" s="403"/>
      <c r="AB1" s="403"/>
      <c r="AC1" s="403"/>
      <c r="AD1" s="462"/>
      <c r="AE1" s="463"/>
      <c r="AF1" s="462"/>
      <c r="AG1" s="462"/>
      <c r="AH1" s="462"/>
      <c r="AM1" s="9"/>
    </row>
    <row r="2" spans="1:63" s="1" customFormat="1" ht="30" customHeight="1" x14ac:dyDescent="0.25">
      <c r="A2" s="653"/>
      <c r="B2" s="653"/>
      <c r="C2" s="653"/>
      <c r="D2" s="653"/>
      <c r="E2" s="653"/>
      <c r="F2" s="560" t="s">
        <v>1721</v>
      </c>
      <c r="G2" s="560"/>
      <c r="H2" s="560"/>
      <c r="I2" s="560"/>
      <c r="J2" s="560"/>
      <c r="K2" s="560"/>
      <c r="L2" s="464" t="s">
        <v>1771</v>
      </c>
      <c r="M2" s="464" t="s">
        <v>1774</v>
      </c>
      <c r="N2" s="465"/>
      <c r="O2" s="459"/>
      <c r="P2" s="460"/>
      <c r="Q2" s="461"/>
      <c r="R2" s="461"/>
      <c r="S2" s="403"/>
      <c r="AA2" s="403"/>
      <c r="AB2" s="403"/>
      <c r="AC2" s="403"/>
      <c r="AD2" s="462"/>
      <c r="AE2" s="463"/>
      <c r="AF2" s="462"/>
      <c r="AG2" s="462"/>
      <c r="AH2" s="462"/>
      <c r="AM2" s="9"/>
    </row>
    <row r="3" spans="1:63" s="1" customFormat="1" ht="30" customHeight="1" x14ac:dyDescent="0.25">
      <c r="A3" s="653"/>
      <c r="B3" s="653"/>
      <c r="C3" s="653"/>
      <c r="D3" s="653"/>
      <c r="E3" s="653"/>
      <c r="F3" s="561" t="s">
        <v>1831</v>
      </c>
      <c r="G3" s="561"/>
      <c r="H3" s="561"/>
      <c r="I3" s="561"/>
      <c r="J3" s="561"/>
      <c r="K3" s="561"/>
      <c r="L3" s="562" t="s">
        <v>1722</v>
      </c>
      <c r="M3" s="562"/>
      <c r="N3" s="466"/>
      <c r="O3" s="467"/>
      <c r="P3" s="467"/>
      <c r="Q3" s="461"/>
      <c r="R3" s="461"/>
      <c r="S3" s="403"/>
      <c r="V3" s="468"/>
      <c r="W3" s="468"/>
      <c r="AA3" s="403"/>
      <c r="AB3" s="403"/>
      <c r="AC3" s="403"/>
      <c r="AD3" s="462"/>
      <c r="AE3" s="463"/>
      <c r="AF3" s="462"/>
      <c r="AG3" s="462"/>
      <c r="AH3" s="462"/>
      <c r="AM3" s="9"/>
    </row>
    <row r="4" spans="1:63" s="216" customFormat="1" x14ac:dyDescent="0.25">
      <c r="A4" s="1"/>
      <c r="B4" s="407"/>
      <c r="C4" s="407"/>
      <c r="D4" s="408"/>
      <c r="E4" s="407"/>
      <c r="F4" s="407"/>
      <c r="G4" s="407"/>
      <c r="H4" s="407"/>
      <c r="I4" s="407"/>
      <c r="J4" s="407"/>
      <c r="K4" s="409"/>
      <c r="L4" s="469"/>
      <c r="M4" s="409"/>
      <c r="N4" s="409"/>
      <c r="O4" s="412"/>
      <c r="P4" s="409"/>
      <c r="Q4" s="409"/>
      <c r="R4" s="409"/>
      <c r="S4" s="409"/>
      <c r="T4" s="407"/>
      <c r="U4" s="407"/>
      <c r="V4" s="468"/>
      <c r="W4" s="468"/>
      <c r="X4" s="407"/>
      <c r="Y4" s="243"/>
      <c r="Z4" s="243"/>
      <c r="AA4" s="243"/>
      <c r="AB4" s="243"/>
      <c r="AC4" s="243"/>
      <c r="AD4" s="243"/>
      <c r="AE4" s="243"/>
      <c r="AF4" s="470"/>
      <c r="AG4" s="243"/>
      <c r="AH4" s="347"/>
      <c r="AI4" s="243"/>
      <c r="AJ4" s="243"/>
      <c r="AK4" s="243"/>
      <c r="AL4" s="243"/>
      <c r="AM4" s="243"/>
      <c r="AN4" s="243"/>
      <c r="AO4" s="243"/>
      <c r="AP4" s="243"/>
      <c r="AQ4" s="471"/>
      <c r="AR4" s="243"/>
      <c r="AS4" s="243"/>
      <c r="AT4" s="243"/>
      <c r="AU4" s="243"/>
      <c r="AV4" s="243"/>
      <c r="AW4" s="243"/>
      <c r="AX4" s="243"/>
      <c r="AY4" s="243"/>
      <c r="AZ4" s="243"/>
      <c r="BA4" s="243"/>
      <c r="BB4" s="243"/>
      <c r="BC4" s="243"/>
      <c r="BD4" s="243"/>
      <c r="BE4" s="243"/>
      <c r="BF4" s="243"/>
      <c r="BG4" s="243"/>
      <c r="BH4" s="243"/>
      <c r="BI4" s="243"/>
    </row>
    <row r="5" spans="1:63" s="216" customFormat="1" ht="15.75" hidden="1" customHeight="1" x14ac:dyDescent="0.25">
      <c r="A5" s="1"/>
      <c r="B5" s="404"/>
      <c r="C5" s="404"/>
      <c r="D5" s="414"/>
      <c r="E5" s="404"/>
      <c r="F5" s="404"/>
      <c r="G5" s="404"/>
      <c r="H5" s="633" t="s">
        <v>1723</v>
      </c>
      <c r="I5" s="633"/>
      <c r="J5" s="633"/>
      <c r="K5" s="633"/>
      <c r="L5" s="633"/>
      <c r="M5" s="633"/>
      <c r="N5" s="633"/>
      <c r="O5" s="633"/>
      <c r="P5" s="633"/>
      <c r="Q5" s="633"/>
      <c r="R5" s="633"/>
      <c r="S5" s="633"/>
      <c r="T5" s="633"/>
      <c r="U5" s="472"/>
      <c r="V5" s="468"/>
      <c r="W5" s="468"/>
      <c r="X5" s="415"/>
      <c r="Y5" s="473"/>
      <c r="Z5" s="473"/>
      <c r="AA5" s="473"/>
      <c r="AB5" s="473"/>
      <c r="AC5" s="473"/>
      <c r="AD5" s="473"/>
      <c r="AE5" s="473"/>
      <c r="AF5" s="473"/>
      <c r="AG5" s="473"/>
      <c r="AH5" s="473"/>
      <c r="AI5" s="473"/>
      <c r="AJ5" s="473"/>
      <c r="AK5" s="473"/>
      <c r="AL5" s="473"/>
      <c r="AM5" s="473"/>
      <c r="AN5" s="473"/>
      <c r="AO5" s="473"/>
      <c r="AP5" s="473"/>
      <c r="AQ5" s="474"/>
    </row>
    <row r="6" spans="1:63" s="216" customFormat="1" hidden="1" x14ac:dyDescent="0.25">
      <c r="A6" s="1"/>
      <c r="B6" s="407"/>
      <c r="C6" s="407"/>
      <c r="D6" s="408"/>
      <c r="E6" s="407"/>
      <c r="F6" s="407"/>
      <c r="G6" s="407"/>
      <c r="H6" s="407"/>
      <c r="I6" s="407"/>
      <c r="J6" s="407"/>
      <c r="K6" s="409"/>
      <c r="L6" s="469"/>
      <c r="M6" s="409"/>
      <c r="N6" s="409"/>
      <c r="O6" s="412"/>
      <c r="P6" s="409"/>
      <c r="Q6" s="409"/>
      <c r="R6" s="409"/>
      <c r="S6" s="409"/>
      <c r="T6" s="407"/>
      <c r="U6" s="407"/>
      <c r="V6" s="468"/>
      <c r="W6" s="468"/>
      <c r="X6" s="407"/>
      <c r="Y6" s="243"/>
      <c r="Z6" s="243"/>
      <c r="AA6" s="243"/>
      <c r="AB6" s="243"/>
      <c r="AC6" s="243"/>
      <c r="AD6" s="243"/>
      <c r="AE6" s="243"/>
      <c r="AF6" s="470"/>
      <c r="AG6" s="243"/>
      <c r="AH6" s="347"/>
      <c r="AI6" s="243"/>
      <c r="AJ6" s="243"/>
      <c r="AK6" s="243"/>
      <c r="AL6" s="243"/>
      <c r="AM6" s="243"/>
      <c r="AN6" s="243"/>
      <c r="AO6" s="243"/>
      <c r="AP6" s="243"/>
      <c r="AQ6" s="471"/>
      <c r="AR6" s="243"/>
      <c r="AS6" s="243"/>
      <c r="AT6" s="243"/>
      <c r="AU6" s="243"/>
      <c r="AV6" s="243"/>
      <c r="AW6" s="243"/>
      <c r="AX6" s="243"/>
      <c r="AY6" s="243"/>
      <c r="AZ6" s="243"/>
      <c r="BA6" s="243"/>
      <c r="BB6" s="243"/>
      <c r="BC6" s="243"/>
      <c r="BD6" s="243"/>
      <c r="BE6" s="243"/>
      <c r="BF6" s="243"/>
      <c r="BG6" s="243"/>
      <c r="BH6" s="243"/>
      <c r="BI6" s="243"/>
    </row>
    <row r="7" spans="1:63" s="99" customFormat="1" x14ac:dyDescent="0.25">
      <c r="A7" s="3"/>
      <c r="B7" s="331"/>
      <c r="C7" s="331"/>
      <c r="D7" s="334"/>
      <c r="E7" s="331"/>
      <c r="F7" s="331"/>
      <c r="G7" s="331"/>
      <c r="H7" s="331"/>
      <c r="I7" s="331"/>
      <c r="J7" s="331"/>
      <c r="K7" s="331"/>
      <c r="L7" s="427"/>
      <c r="M7" s="331"/>
      <c r="N7" s="331"/>
      <c r="O7" s="427"/>
      <c r="P7" s="331"/>
      <c r="Q7" s="331"/>
      <c r="R7" s="331"/>
      <c r="S7" s="331"/>
      <c r="T7" s="418"/>
      <c r="U7" s="418"/>
      <c r="V7" s="468"/>
      <c r="W7" s="468"/>
      <c r="X7" s="418"/>
      <c r="Y7" s="471"/>
      <c r="Z7" s="471"/>
      <c r="AA7" s="471"/>
      <c r="AB7" s="471"/>
      <c r="AC7" s="471"/>
      <c r="AD7" s="471"/>
      <c r="AE7" s="471"/>
      <c r="AF7" s="475"/>
      <c r="AG7" s="471"/>
      <c r="AH7" s="476"/>
      <c r="AI7" s="471"/>
      <c r="AJ7" s="471"/>
      <c r="AK7" s="471"/>
      <c r="AL7" s="471"/>
      <c r="AM7" s="471"/>
      <c r="AN7" s="471"/>
      <c r="AO7" s="471"/>
      <c r="AP7" s="471"/>
      <c r="AQ7" s="243"/>
      <c r="AR7" s="471"/>
      <c r="AS7" s="471"/>
      <c r="AT7" s="471"/>
      <c r="AU7" s="471"/>
      <c r="AV7" s="471"/>
      <c r="AW7" s="471"/>
      <c r="AX7" s="471"/>
      <c r="AY7" s="471"/>
      <c r="AZ7" s="471"/>
      <c r="BA7" s="471"/>
      <c r="BB7" s="471"/>
      <c r="BC7" s="471"/>
      <c r="BD7" s="471"/>
      <c r="BE7" s="471"/>
      <c r="BF7" s="471"/>
      <c r="BG7" s="471"/>
      <c r="BH7" s="471"/>
      <c r="BI7" s="471"/>
    </row>
    <row r="8" spans="1:63" s="99" customFormat="1" x14ac:dyDescent="0.25">
      <c r="A8" s="3"/>
      <c r="B8" s="331"/>
      <c r="C8" s="331"/>
      <c r="D8" s="334"/>
      <c r="E8" s="331"/>
      <c r="F8" s="331"/>
      <c r="G8" s="331"/>
      <c r="H8" s="384" t="s">
        <v>3</v>
      </c>
      <c r="I8" s="328" t="str">
        <f>IF('1. IDENTIFICACION DEL RIESGO'!K8="","",'1. IDENTIFICACION DEL RIESGO'!K8)</f>
        <v>Relación con el ciudadano</v>
      </c>
      <c r="J8" s="331"/>
      <c r="K8" s="422"/>
      <c r="L8" s="477"/>
      <c r="M8" s="331"/>
      <c r="N8" s="331"/>
      <c r="O8" s="422"/>
      <c r="P8" s="331"/>
      <c r="Q8" s="422"/>
      <c r="R8" s="424"/>
      <c r="S8" s="424"/>
      <c r="T8" s="424"/>
      <c r="U8" s="424"/>
      <c r="V8" s="468"/>
      <c r="W8" s="468"/>
      <c r="X8" s="424"/>
      <c r="Y8" s="478"/>
      <c r="Z8" s="478"/>
      <c r="AA8" s="478"/>
      <c r="AB8" s="478"/>
      <c r="AC8" s="478"/>
      <c r="AD8" s="478"/>
      <c r="AE8" s="478"/>
      <c r="AF8" s="478"/>
      <c r="AG8" s="475"/>
      <c r="AH8" s="475"/>
      <c r="AI8" s="471"/>
      <c r="AJ8" s="471"/>
      <c r="AK8" s="471"/>
      <c r="AL8" s="478"/>
      <c r="AM8" s="479"/>
      <c r="AN8" s="471"/>
      <c r="AO8" s="471"/>
      <c r="AP8" s="471"/>
      <c r="AQ8" s="471"/>
      <c r="AR8" s="243"/>
      <c r="AS8" s="471"/>
      <c r="AT8" s="471"/>
      <c r="AU8" s="471"/>
      <c r="AV8" s="471"/>
      <c r="AW8" s="471"/>
      <c r="AX8" s="471"/>
      <c r="AY8" s="471"/>
      <c r="AZ8" s="471"/>
      <c r="BA8" s="471"/>
      <c r="BB8" s="471"/>
      <c r="BC8" s="471"/>
      <c r="BD8" s="471"/>
      <c r="BE8" s="471"/>
      <c r="BF8" s="471"/>
      <c r="BG8" s="471"/>
      <c r="BH8" s="471"/>
      <c r="BI8" s="471"/>
      <c r="BJ8" s="471"/>
      <c r="BK8" s="471"/>
    </row>
    <row r="9" spans="1:63" s="99" customFormat="1" x14ac:dyDescent="0.25">
      <c r="A9" s="3"/>
      <c r="B9" s="331"/>
      <c r="C9" s="331"/>
      <c r="D9" s="334"/>
      <c r="E9" s="331"/>
      <c r="F9" s="331"/>
      <c r="G9" s="331"/>
      <c r="H9" s="331"/>
      <c r="I9" s="427"/>
      <c r="J9" s="331"/>
      <c r="K9" s="422"/>
      <c r="L9" s="480"/>
      <c r="M9" s="331"/>
      <c r="N9" s="331"/>
      <c r="O9" s="422"/>
      <c r="P9" s="422"/>
      <c r="Q9" s="422"/>
      <c r="R9" s="424"/>
      <c r="S9" s="424"/>
      <c r="T9" s="424"/>
      <c r="U9" s="424"/>
      <c r="V9" s="468"/>
      <c r="W9" s="468"/>
      <c r="X9" s="424"/>
      <c r="Y9" s="478"/>
      <c r="Z9" s="478"/>
      <c r="AA9" s="478"/>
      <c r="AB9" s="478"/>
      <c r="AC9" s="478"/>
      <c r="AD9" s="478"/>
      <c r="AE9" s="478"/>
      <c r="AF9" s="478"/>
      <c r="AG9" s="475"/>
      <c r="AH9" s="475"/>
      <c r="AI9" s="471"/>
      <c r="AJ9" s="471"/>
      <c r="AK9" s="471"/>
      <c r="AL9" s="478"/>
      <c r="AM9" s="479"/>
      <c r="AN9" s="471"/>
      <c r="AO9" s="471"/>
      <c r="AP9" s="471"/>
      <c r="AQ9" s="471"/>
      <c r="AR9" s="243"/>
      <c r="AS9" s="471"/>
      <c r="AT9" s="471"/>
      <c r="AU9" s="471"/>
      <c r="AV9" s="471"/>
      <c r="AW9" s="471"/>
      <c r="AX9" s="471"/>
      <c r="AY9" s="471"/>
      <c r="AZ9" s="471"/>
      <c r="BA9" s="471"/>
      <c r="BB9" s="471"/>
      <c r="BC9" s="471"/>
      <c r="BD9" s="471"/>
      <c r="BE9" s="471"/>
      <c r="BF9" s="471"/>
      <c r="BG9" s="471"/>
      <c r="BH9" s="471"/>
      <c r="BI9" s="471"/>
      <c r="BJ9" s="471"/>
      <c r="BK9" s="471"/>
    </row>
    <row r="10" spans="1:63" s="99" customFormat="1" hidden="1" x14ac:dyDescent="0.25">
      <c r="A10" s="3"/>
      <c r="B10" s="331"/>
      <c r="C10" s="331"/>
      <c r="D10" s="334"/>
      <c r="E10" s="331"/>
      <c r="F10" s="331"/>
      <c r="G10" s="331"/>
      <c r="H10" s="384" t="s">
        <v>1284</v>
      </c>
      <c r="I10" s="329"/>
      <c r="J10" s="331"/>
      <c r="K10" s="422"/>
      <c r="L10" s="480"/>
      <c r="M10" s="331"/>
      <c r="N10" s="331"/>
      <c r="O10" s="422"/>
      <c r="P10" s="422"/>
      <c r="Q10" s="422"/>
      <c r="R10" s="424"/>
      <c r="S10" s="424"/>
      <c r="T10" s="424"/>
      <c r="U10" s="424"/>
      <c r="V10" s="468"/>
      <c r="W10" s="468"/>
      <c r="X10" s="424"/>
      <c r="Y10" s="478"/>
      <c r="Z10" s="478"/>
      <c r="AA10" s="478"/>
      <c r="AB10" s="478"/>
      <c r="AC10" s="478"/>
      <c r="AD10" s="478"/>
      <c r="AE10" s="478"/>
      <c r="AF10" s="478"/>
      <c r="AG10" s="475"/>
      <c r="AH10" s="475"/>
      <c r="AI10" s="471"/>
      <c r="AJ10" s="471"/>
      <c r="AK10" s="471"/>
      <c r="AL10" s="478"/>
      <c r="AM10" s="479"/>
      <c r="AN10" s="471"/>
      <c r="AO10" s="471"/>
      <c r="AP10" s="471"/>
      <c r="AQ10" s="471"/>
      <c r="AR10" s="243"/>
      <c r="AS10" s="471"/>
      <c r="AT10" s="471"/>
      <c r="AU10" s="471"/>
      <c r="AV10" s="471"/>
      <c r="AW10" s="471"/>
      <c r="AX10" s="471"/>
      <c r="AY10" s="471"/>
      <c r="AZ10" s="471"/>
      <c r="BA10" s="471"/>
      <c r="BB10" s="471"/>
      <c r="BC10" s="471"/>
      <c r="BD10" s="471"/>
      <c r="BE10" s="471"/>
      <c r="BF10" s="471"/>
      <c r="BG10" s="471"/>
      <c r="BH10" s="471"/>
      <c r="BI10" s="471"/>
      <c r="BJ10" s="471"/>
      <c r="BK10" s="471"/>
    </row>
    <row r="11" spans="1:63" s="99" customFormat="1" x14ac:dyDescent="0.25">
      <c r="A11" s="3"/>
      <c r="B11" s="331"/>
      <c r="C11" s="331"/>
      <c r="D11" s="334"/>
      <c r="E11" s="331"/>
      <c r="F11" s="331"/>
      <c r="G11" s="331"/>
      <c r="H11" s="331"/>
      <c r="I11" s="427"/>
      <c r="J11" s="331"/>
      <c r="K11" s="422"/>
      <c r="L11" s="480"/>
      <c r="M11" s="331"/>
      <c r="N11" s="331"/>
      <c r="O11" s="422"/>
      <c r="P11" s="422"/>
      <c r="Q11" s="418"/>
      <c r="R11" s="418"/>
      <c r="S11" s="418"/>
      <c r="T11" s="418"/>
      <c r="U11" s="418"/>
      <c r="V11" s="468"/>
      <c r="W11" s="468"/>
      <c r="X11" s="418"/>
      <c r="Y11" s="471"/>
      <c r="Z11" s="471"/>
      <c r="AA11" s="471"/>
      <c r="AB11" s="471"/>
      <c r="AC11" s="471"/>
      <c r="AD11" s="471"/>
      <c r="AE11" s="471"/>
      <c r="AF11" s="471"/>
      <c r="AG11" s="475"/>
      <c r="AH11" s="475"/>
      <c r="AI11" s="471"/>
      <c r="AJ11" s="471"/>
      <c r="AK11" s="471"/>
      <c r="AL11" s="471"/>
      <c r="AM11" s="476"/>
      <c r="AN11" s="471"/>
      <c r="AO11" s="471"/>
      <c r="AP11" s="471"/>
      <c r="AQ11" s="471"/>
      <c r="AR11" s="243"/>
      <c r="AS11" s="471"/>
      <c r="AT11" s="471"/>
      <c r="AU11" s="471"/>
      <c r="AV11" s="471"/>
      <c r="AW11" s="471"/>
      <c r="AX11" s="471"/>
      <c r="AY11" s="471"/>
      <c r="AZ11" s="471"/>
      <c r="BA11" s="471"/>
      <c r="BB11" s="471"/>
      <c r="BC11" s="471"/>
      <c r="BD11" s="471"/>
      <c r="BE11" s="471"/>
      <c r="BF11" s="471"/>
      <c r="BG11" s="471"/>
      <c r="BH11" s="471"/>
      <c r="BI11" s="471"/>
      <c r="BJ11" s="471"/>
      <c r="BK11" s="471"/>
    </row>
    <row r="12" spans="1:63" s="99" customFormat="1" x14ac:dyDescent="0.25">
      <c r="A12" s="3"/>
      <c r="B12" s="331"/>
      <c r="C12" s="331"/>
      <c r="D12" s="334"/>
      <c r="E12" s="331"/>
      <c r="F12" s="331"/>
      <c r="G12" s="331"/>
      <c r="H12" s="384" t="s">
        <v>1285</v>
      </c>
      <c r="I12" s="329" t="str">
        <f>IF(ISBLANK('2. ANALISIS DEL RIESGO'!$I$11),"",'2. ANALISIS DEL RIESGO'!$I$11)</f>
        <v>07 de Diciembre de 2018</v>
      </c>
      <c r="J12" s="331"/>
      <c r="K12" s="422"/>
      <c r="L12" s="480"/>
      <c r="M12" s="331"/>
      <c r="N12" s="331"/>
      <c r="O12" s="422"/>
      <c r="P12" s="422"/>
      <c r="Q12" s="418"/>
      <c r="R12" s="418"/>
      <c r="S12" s="418"/>
      <c r="T12" s="418"/>
      <c r="U12" s="418"/>
      <c r="V12" s="468"/>
      <c r="W12" s="468"/>
      <c r="X12" s="418"/>
      <c r="Y12" s="471"/>
      <c r="Z12" s="471"/>
      <c r="AA12" s="471"/>
      <c r="AB12" s="471"/>
      <c r="AC12" s="471"/>
      <c r="AD12" s="471"/>
      <c r="AE12" s="471"/>
      <c r="AF12" s="471"/>
      <c r="AG12" s="481"/>
      <c r="AH12" s="481"/>
      <c r="AI12" s="243"/>
      <c r="AJ12" s="243"/>
      <c r="AK12" s="243"/>
      <c r="AL12" s="471"/>
      <c r="AM12" s="476"/>
      <c r="AN12" s="471"/>
      <c r="AO12" s="243"/>
      <c r="AP12" s="482"/>
      <c r="AQ12" s="482"/>
      <c r="AR12" s="243"/>
      <c r="AS12" s="471"/>
      <c r="AT12" s="471"/>
      <c r="AU12" s="471"/>
      <c r="AV12" s="471"/>
      <c r="AW12" s="471"/>
      <c r="AX12" s="471"/>
      <c r="AY12" s="471"/>
      <c r="AZ12" s="471"/>
      <c r="BA12" s="471"/>
      <c r="BB12" s="471"/>
      <c r="BC12" s="471"/>
      <c r="BD12" s="471"/>
      <c r="BE12" s="471"/>
      <c r="BF12" s="471"/>
      <c r="BG12" s="471"/>
      <c r="BH12" s="471"/>
      <c r="BI12" s="471"/>
      <c r="BJ12" s="471"/>
      <c r="BK12" s="471"/>
    </row>
    <row r="13" spans="1:63" s="99" customFormat="1" x14ac:dyDescent="0.25">
      <c r="A13" s="3"/>
      <c r="B13" s="331"/>
      <c r="C13" s="331"/>
      <c r="D13" s="334"/>
      <c r="E13" s="331"/>
      <c r="F13" s="331"/>
      <c r="G13" s="331"/>
      <c r="H13" s="331"/>
      <c r="I13" s="331"/>
      <c r="J13" s="331"/>
      <c r="K13" s="422"/>
      <c r="L13" s="480"/>
      <c r="M13" s="331"/>
      <c r="N13" s="331"/>
      <c r="O13" s="422"/>
      <c r="P13" s="422"/>
      <c r="Q13" s="331"/>
      <c r="R13" s="331"/>
      <c r="S13" s="331"/>
      <c r="T13" s="418"/>
      <c r="U13" s="418"/>
      <c r="V13" s="468"/>
      <c r="W13" s="468"/>
      <c r="X13" s="418"/>
      <c r="Y13" s="471"/>
      <c r="Z13" s="471"/>
      <c r="AA13" s="471"/>
      <c r="AB13" s="471"/>
      <c r="AC13" s="471"/>
      <c r="AD13" s="471"/>
      <c r="AE13" s="243"/>
      <c r="AF13" s="470"/>
      <c r="AG13" s="471"/>
      <c r="AH13" s="476"/>
      <c r="AI13" s="471"/>
      <c r="AJ13" s="471"/>
      <c r="AK13" s="471"/>
      <c r="AL13" s="243"/>
      <c r="AM13" s="243"/>
      <c r="AN13" s="243"/>
      <c r="AO13" s="243"/>
      <c r="AP13" s="243"/>
      <c r="AQ13" s="243"/>
      <c r="AR13" s="471"/>
      <c r="AS13" s="471"/>
      <c r="AT13" s="471"/>
      <c r="AU13" s="471"/>
      <c r="AV13" s="471"/>
      <c r="AW13" s="471"/>
      <c r="AX13" s="471"/>
      <c r="AY13" s="471"/>
      <c r="AZ13" s="471"/>
      <c r="BA13" s="471"/>
      <c r="BB13" s="471"/>
      <c r="BC13" s="471"/>
      <c r="BD13" s="471"/>
      <c r="BE13" s="471"/>
      <c r="BF13" s="471"/>
      <c r="BG13" s="471"/>
      <c r="BH13" s="471"/>
      <c r="BI13" s="471"/>
    </row>
    <row r="14" spans="1:63" s="99" customFormat="1" x14ac:dyDescent="0.25">
      <c r="A14" s="3"/>
      <c r="B14" s="331"/>
      <c r="C14" s="331"/>
      <c r="D14" s="334"/>
      <c r="E14" s="331"/>
      <c r="F14" s="331"/>
      <c r="G14" s="483"/>
      <c r="H14" s="331"/>
      <c r="I14" s="331"/>
      <c r="J14" s="331"/>
      <c r="K14" s="331"/>
      <c r="L14" s="427"/>
      <c r="M14" s="331"/>
      <c r="N14" s="331"/>
      <c r="O14" s="427"/>
      <c r="P14" s="331"/>
      <c r="Q14" s="331"/>
      <c r="R14" s="331"/>
      <c r="S14" s="331"/>
      <c r="T14" s="331"/>
      <c r="U14" s="331"/>
      <c r="V14" s="468"/>
      <c r="W14" s="468"/>
      <c r="X14" s="331"/>
      <c r="Y14" s="243"/>
      <c r="Z14" s="243"/>
      <c r="AA14" s="243"/>
      <c r="AB14" s="243"/>
      <c r="AC14" s="243"/>
      <c r="AD14" s="243"/>
      <c r="AE14" s="243"/>
      <c r="AF14" s="470"/>
      <c r="AG14" s="243"/>
      <c r="AH14" s="347"/>
      <c r="AI14" s="470"/>
      <c r="AJ14" s="470"/>
      <c r="AK14" s="470"/>
      <c r="AL14" s="470"/>
      <c r="AM14" s="470"/>
      <c r="AN14" s="470"/>
      <c r="AO14" s="470"/>
      <c r="AP14" s="470"/>
      <c r="AQ14" s="470"/>
      <c r="AR14" s="471"/>
      <c r="AS14" s="471"/>
      <c r="AT14" s="471"/>
      <c r="AU14" s="471"/>
      <c r="AV14" s="471"/>
      <c r="AW14" s="471"/>
      <c r="AX14" s="471"/>
      <c r="AY14" s="471"/>
      <c r="AZ14" s="471"/>
      <c r="BA14" s="471"/>
      <c r="BB14" s="471"/>
      <c r="BC14" s="471"/>
      <c r="BD14" s="471"/>
      <c r="BE14" s="471"/>
      <c r="BF14" s="471"/>
      <c r="BG14" s="471"/>
      <c r="BH14" s="471"/>
      <c r="BI14" s="471"/>
    </row>
    <row r="15" spans="1:63" s="99" customFormat="1" x14ac:dyDescent="0.25">
      <c r="A15" s="3"/>
      <c r="B15" s="331"/>
      <c r="C15" s="331"/>
      <c r="D15" s="334"/>
      <c r="E15" s="433"/>
      <c r="F15" s="339"/>
      <c r="G15" s="339"/>
      <c r="H15" s="339"/>
      <c r="I15" s="339"/>
      <c r="J15" s="339"/>
      <c r="K15" s="484" t="s">
        <v>1675</v>
      </c>
      <c r="L15" s="485"/>
      <c r="M15" s="339"/>
      <c r="N15" s="339"/>
      <c r="O15" s="485"/>
      <c r="P15" s="339"/>
      <c r="Q15" s="339"/>
      <c r="R15" s="339"/>
      <c r="S15" s="339"/>
      <c r="T15" s="339"/>
      <c r="U15" s="339"/>
      <c r="V15" s="468"/>
      <c r="W15" s="468"/>
      <c r="X15" s="339"/>
      <c r="Y15" s="243"/>
      <c r="Z15" s="243"/>
      <c r="AA15" s="243"/>
      <c r="AB15" s="243"/>
      <c r="AC15" s="243"/>
      <c r="AD15" s="243"/>
      <c r="AE15" s="243"/>
      <c r="AF15" s="470"/>
      <c r="AG15" s="243"/>
      <c r="AH15" s="347"/>
      <c r="AI15" s="243"/>
      <c r="AJ15" s="243"/>
      <c r="AK15" s="243"/>
      <c r="AL15" s="470"/>
      <c r="AM15" s="470"/>
      <c r="AN15" s="470"/>
      <c r="AO15" s="650"/>
      <c r="AP15" s="650"/>
      <c r="AQ15" s="650"/>
      <c r="AR15" s="216"/>
      <c r="AS15" s="216"/>
      <c r="AT15" s="216"/>
      <c r="AU15" s="216"/>
      <c r="AV15" s="216"/>
      <c r="AW15" s="216"/>
    </row>
    <row r="16" spans="1:63" s="99" customFormat="1" x14ac:dyDescent="0.25">
      <c r="A16" s="3"/>
      <c r="B16" s="331"/>
      <c r="C16" s="331"/>
      <c r="D16" s="334"/>
      <c r="E16" s="338"/>
      <c r="F16" s="86"/>
      <c r="G16" s="652" t="s">
        <v>1676</v>
      </c>
      <c r="H16" s="652"/>
      <c r="I16" s="652"/>
      <c r="J16" s="652"/>
      <c r="K16" s="652"/>
      <c r="L16" s="652"/>
      <c r="M16" s="652"/>
      <c r="N16" s="652"/>
      <c r="O16" s="652"/>
      <c r="P16" s="652"/>
      <c r="Q16" s="652"/>
      <c r="R16" s="652"/>
      <c r="S16" s="651" t="s">
        <v>1677</v>
      </c>
      <c r="T16" s="651"/>
      <c r="U16" s="486" t="s">
        <v>1678</v>
      </c>
      <c r="V16" s="468"/>
      <c r="W16" s="468"/>
      <c r="X16" s="86"/>
      <c r="Y16" s="243"/>
      <c r="Z16" s="243"/>
      <c r="AA16" s="243"/>
      <c r="AB16" s="243"/>
      <c r="AC16" s="243"/>
      <c r="AD16" s="243"/>
      <c r="AE16" s="243"/>
      <c r="AF16" s="470"/>
      <c r="AG16" s="243"/>
      <c r="AH16" s="347"/>
      <c r="AI16" s="243"/>
      <c r="AJ16" s="243"/>
      <c r="AK16" s="243"/>
      <c r="AL16" s="470"/>
      <c r="AM16" s="470"/>
      <c r="AN16" s="470"/>
      <c r="AO16" s="487"/>
      <c r="AP16" s="487"/>
      <c r="AQ16" s="487"/>
      <c r="AR16" s="216"/>
      <c r="AS16" s="216"/>
      <c r="AT16" s="216"/>
      <c r="AU16" s="216"/>
      <c r="AV16" s="216"/>
      <c r="AW16" s="216"/>
    </row>
    <row r="17" spans="1:22" s="217" customFormat="1" ht="70.5" customHeight="1" x14ac:dyDescent="0.25">
      <c r="A17" s="3"/>
      <c r="B17" s="2"/>
      <c r="C17" s="2"/>
      <c r="D17" s="72"/>
      <c r="E17" s="4"/>
      <c r="F17" s="132" t="s">
        <v>1507</v>
      </c>
      <c r="G17" s="132" t="s">
        <v>1274</v>
      </c>
      <c r="H17" s="382" t="s">
        <v>1311</v>
      </c>
      <c r="I17" s="382" t="s">
        <v>1533</v>
      </c>
      <c r="J17" s="382" t="s">
        <v>1757</v>
      </c>
      <c r="K17" s="382" t="s">
        <v>1756</v>
      </c>
      <c r="L17" s="132" t="s">
        <v>1747</v>
      </c>
      <c r="M17" s="132" t="s">
        <v>1751</v>
      </c>
      <c r="N17" s="132" t="s">
        <v>1746</v>
      </c>
      <c r="O17" s="132" t="s">
        <v>1745</v>
      </c>
      <c r="P17" s="132" t="s">
        <v>1506</v>
      </c>
      <c r="Q17" s="132" t="s">
        <v>1514</v>
      </c>
      <c r="R17" s="132" t="s">
        <v>1688</v>
      </c>
      <c r="S17" s="132" t="s">
        <v>1545</v>
      </c>
      <c r="T17" s="132" t="s">
        <v>1522</v>
      </c>
      <c r="U17" s="132" t="s">
        <v>1763</v>
      </c>
      <c r="V17" s="106"/>
    </row>
    <row r="18" spans="1:22" s="364" customFormat="1" ht="51" x14ac:dyDescent="0.25">
      <c r="A18" s="355"/>
      <c r="B18" s="356"/>
      <c r="C18" s="356"/>
      <c r="D18" s="357"/>
      <c r="E18" s="358"/>
      <c r="F18" s="353" t="s">
        <v>1804</v>
      </c>
      <c r="G18" s="362" t="str">
        <f>IFERROR(VLOOKUP(Tabla46[[#This Row],[ID RIESGO]],'1. IDENTIFICACION DEL RIESGO'!$AB$27:$AL$52,11,0),"")</f>
        <v>Uso indebido de la información reservada y clasificada.</v>
      </c>
      <c r="H18" s="450" t="s">
        <v>1810</v>
      </c>
      <c r="I18" s="353" t="s">
        <v>1824</v>
      </c>
      <c r="J18" s="353" t="s">
        <v>1758</v>
      </c>
      <c r="K18" s="353" t="s">
        <v>1538</v>
      </c>
      <c r="L18" s="353" t="s">
        <v>1749</v>
      </c>
      <c r="M18" s="353" t="s">
        <v>1752</v>
      </c>
      <c r="N18" s="353">
        <f>IF(Tabla46[[#This Row],[ID RIESGO]]="","",IF(Tabla46[[#This Row],[DESCRIPCION DEL CONTROL]]="",0,15))</f>
        <v>15</v>
      </c>
      <c r="O18" s="353">
        <f>IF(Tabla46[[#This Row],[ID RIESGO]]="","",IF(Tabla46[[#This Row],[RESPONSABLE DEL CONTROL (CARGO)]]="",0,20))</f>
        <v>20</v>
      </c>
      <c r="P18" s="353">
        <f>IF(Tabla46[[#This Row],[PERIODICIDAD DE EJECUCIÓN DEL CONTROL]]="",0,20)</f>
        <v>20</v>
      </c>
      <c r="Q18" s="36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95</v>
      </c>
      <c r="R18" s="353" t="str">
        <f>IF(ISTEXT(Tabla46[[#This Row],[VALOR EVALUACION DISENO]]),"",IF(Tabla46[[#This Row],[VALOR EVALUACION DISENO]]&gt;96,DATOS!$AV$21,IF(Tabla46[[#This Row],[VALOR EVALUACION DISENO]]&gt;=86,DATOS!$AV$22,DATOS!$AV$23)))</f>
        <v>MODERADO</v>
      </c>
      <c r="S18" s="362" t="s">
        <v>1760</v>
      </c>
      <c r="T18" s="353" t="str">
        <f>IFERROR(VLOOKUP(Tabla46[[#This Row],[% DE CUMPLIMIENTO DE LA EJECUCION DEL CONTROL]],DATOS!$AS$38:$AT$40,2,0),"")</f>
        <v>FUERTE</v>
      </c>
      <c r="U18" s="363">
        <f>IF(Tabla46[[#This Row],[RESULTADO EVALUACIÓN DEL DISEÑO DEL CONTROL]]="","",SUMIFS(DATOS!$AT$49:$AT$57,DATOS!$AR$49:$AR$57,Tabla46[[#This Row],[RESULTADO EVALUACIÓN DEL DISEÑO DEL CONTROL]],DATOS!$AS$49:$AS$57,Tabla46[[#This Row],[RESULTADO EVALUACION DE LA EJECUCION]]))</f>
        <v>50</v>
      </c>
    </row>
    <row r="19" spans="1:22" s="364" customFormat="1" ht="25.5" x14ac:dyDescent="0.2">
      <c r="A19" s="355"/>
      <c r="B19" s="356"/>
      <c r="C19" s="356"/>
      <c r="D19" s="357"/>
      <c r="E19" s="358"/>
      <c r="F19" s="500" t="s">
        <v>1804</v>
      </c>
      <c r="G19" s="492" t="str">
        <f>IFERROR(VLOOKUP(Tabla46[[#This Row],[ID RIESGO]],'1. IDENTIFICACION DEL RIESGO'!$AB$27:$AL$52,11,0),"")</f>
        <v>Uso indebido de la información reservada y clasificada.</v>
      </c>
      <c r="H19" s="499" t="s">
        <v>1811</v>
      </c>
      <c r="I19" s="353" t="s">
        <v>1824</v>
      </c>
      <c r="J19" s="493" t="s">
        <v>1758</v>
      </c>
      <c r="K19" s="493" t="s">
        <v>1538</v>
      </c>
      <c r="L19" s="494" t="s">
        <v>1749</v>
      </c>
      <c r="M19" s="493" t="s">
        <v>1752</v>
      </c>
      <c r="N19" s="495">
        <f>IF(Tabla46[[#This Row],[ID RIESGO]]="","",IF(Tabla46[[#This Row],[DESCRIPCION DEL CONTROL]]="",0,15))</f>
        <v>15</v>
      </c>
      <c r="O19" s="496">
        <f>IF(Tabla46[[#This Row],[ID RIESGO]]="","",IF(Tabla46[[#This Row],[RESPONSABLE DEL CONTROL (CARGO)]]="",0,20))</f>
        <v>20</v>
      </c>
      <c r="P19" s="353">
        <f>IF(Tabla46[[#This Row],[PERIODICIDAD DE EJECUCIÓN DEL CONTROL]]="",0,20)</f>
        <v>20</v>
      </c>
      <c r="Q19" s="49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95</v>
      </c>
      <c r="R19" s="497" t="str">
        <f>IF(ISTEXT(Tabla46[[#This Row],[VALOR EVALUACION DISENO]]),"",IF(Tabla46[[#This Row],[VALOR EVALUACION DISENO]]&gt;96,DATOS!$AV$21,IF(Tabla46[[#This Row],[VALOR EVALUACION DISENO]]&gt;=86,DATOS!$AV$22,DATOS!$AV$23)))</f>
        <v>MODERADO</v>
      </c>
      <c r="S19" s="498" t="s">
        <v>1760</v>
      </c>
      <c r="T19" s="497" t="str">
        <f>IFERROR(VLOOKUP(Tabla46[[#This Row],[% DE CUMPLIMIENTO DE LA EJECUCION DEL CONTROL]],DATOS!$AS$38:$AT$40,2,0),"")</f>
        <v>FUERTE</v>
      </c>
      <c r="U19" s="497">
        <f>IF(Tabla46[[#This Row],[RESULTADO EVALUACIÓN DEL DISEÑO DEL CONTROL]]="","",SUMIFS(DATOS!$AT$49:$AT$57,DATOS!$AR$49:$AR$57,Tabla46[[#This Row],[RESULTADO EVALUACIÓN DEL DISEÑO DEL CONTROL]],DATOS!$AS$49:$AS$57,Tabla46[[#This Row],[RESULTADO EVALUACION DE LA EJECUCION]]))</f>
        <v>50</v>
      </c>
    </row>
    <row r="20" spans="1:22" s="364" customFormat="1" ht="25.5" x14ac:dyDescent="0.25">
      <c r="A20" s="355"/>
      <c r="B20" s="356"/>
      <c r="C20" s="356"/>
      <c r="D20" s="357"/>
      <c r="E20" s="358"/>
      <c r="F20" s="553" t="s">
        <v>1806</v>
      </c>
      <c r="G20" s="554" t="str">
        <f>IFERROR(VLOOKUP(Tabla46[[#This Row],[ID RIESGO]],'1. IDENTIFICACION DEL RIESGO'!$AB$27:$AL$52,11,0),"")</f>
        <v>Falta de apropiación del modelo de atención presencial</v>
      </c>
      <c r="H20" s="553" t="s">
        <v>1805</v>
      </c>
      <c r="I20" s="353"/>
      <c r="J20" s="353"/>
      <c r="K20" s="353"/>
      <c r="L20" s="353"/>
      <c r="M20" s="353"/>
      <c r="N20" s="353">
        <f>IF(Tabla46[[#This Row],[ID RIESGO]]="","",IF(Tabla46[[#This Row],[DESCRIPCION DEL CONTROL]]="",0,15))</f>
        <v>15</v>
      </c>
      <c r="O20" s="353">
        <f>IF(Tabla46[[#This Row],[ID RIESGO]]="","",IF(Tabla46[[#This Row],[RESPONSABLE DEL CONTROL (CARGO)]]="",0,20))</f>
        <v>0</v>
      </c>
      <c r="P20" s="353">
        <f>IF(Tabla46[[#This Row],[PERIODICIDAD DE EJECUCIÓN DEL CONTROL]]="",0,20)</f>
        <v>0</v>
      </c>
      <c r="Q20"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 s="353" t="str">
        <f>IF(ISTEXT(Tabla46[[#This Row],[VALOR EVALUACION DISENO]]),"",IF(Tabla46[[#This Row],[VALOR EVALUACION DISENO]]&gt;96,DATOS!$AV$21,IF(Tabla46[[#This Row],[VALOR EVALUACION DISENO]]&gt;=86,DATOS!$AV$22,DATOS!$AV$23)))</f>
        <v/>
      </c>
      <c r="S20" s="362"/>
      <c r="T20" s="353" t="str">
        <f>IFERROR(VLOOKUP(Tabla46[[#This Row],[% DE CUMPLIMIENTO DE LA EJECUCION DEL CONTROL]],DATOS!$AS$38:$AT$40,2,0),"")</f>
        <v/>
      </c>
      <c r="U20" s="363" t="str">
        <f>IF(Tabla46[[#This Row],[RESULTADO EVALUACIÓN DEL DISEÑO DEL CONTROL]]="","",SUMIFS(DATOS!$AT$49:$AT$57,DATOS!$AR$49:$AR$57,Tabla46[[#This Row],[RESULTADO EVALUACIÓN DEL DISEÑO DEL CONTROL]],DATOS!$AS$49:$AS$57,Tabla46[[#This Row],[RESULTADO EVALUACION DE LA EJECUCION]]))</f>
        <v/>
      </c>
    </row>
    <row r="21" spans="1:22" s="364" customFormat="1" ht="25.5" x14ac:dyDescent="0.25">
      <c r="A21" s="355"/>
      <c r="B21" s="356"/>
      <c r="C21" s="356"/>
      <c r="D21" s="357"/>
      <c r="E21" s="358"/>
      <c r="F21" s="553" t="s">
        <v>1807</v>
      </c>
      <c r="G21" s="554" t="str">
        <f>IFERROR(VLOOKUP(Tabla46[[#This Row],[ID RIESGO]],'1. IDENTIFICACION DEL RIESGO'!$AB$27:$AL$52,11,0),"")</f>
        <v>Denuncias no constatadas oportunamente.</v>
      </c>
      <c r="H21" s="555"/>
      <c r="I21" s="493"/>
      <c r="J21" s="353"/>
      <c r="K21" s="353"/>
      <c r="L21" s="353"/>
      <c r="M21" s="353"/>
      <c r="N21" s="353">
        <f>IF(Tabla46[[#This Row],[ID RIESGO]]="","",IF(Tabla46[[#This Row],[DESCRIPCION DEL CONTROL]]="",0,15))</f>
        <v>0</v>
      </c>
      <c r="O21" s="353">
        <f>IF(Tabla46[[#This Row],[ID RIESGO]]="","",IF(Tabla46[[#This Row],[RESPONSABLE DEL CONTROL (CARGO)]]="",0,20))</f>
        <v>0</v>
      </c>
      <c r="P21" s="353">
        <f>IF(Tabla46[[#This Row],[PERIODICIDAD DE EJECUCIÓN DEL CONTROL]]="",0,20)</f>
        <v>0</v>
      </c>
      <c r="Q21"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 s="353" t="str">
        <f>IF(ISTEXT(Tabla46[[#This Row],[VALOR EVALUACION DISENO]]),"",IF(Tabla46[[#This Row],[VALOR EVALUACION DISENO]]&gt;96,DATOS!$AV$21,IF(Tabla46[[#This Row],[VALOR EVALUACION DISENO]]&gt;=86,DATOS!$AV$22,DATOS!$AV$23)))</f>
        <v/>
      </c>
      <c r="S21" s="362"/>
      <c r="T21" s="353" t="str">
        <f>IFERROR(VLOOKUP(Tabla46[[#This Row],[% DE CUMPLIMIENTO DE LA EJECUCION DEL CONTROL]],DATOS!$AS$38:$AT$40,2,0),"")</f>
        <v/>
      </c>
      <c r="U21" s="363" t="str">
        <f>IF(Tabla46[[#This Row],[RESULTADO EVALUACIÓN DEL DISEÑO DEL CONTROL]]="","",SUMIFS(DATOS!$AT$49:$AT$57,DATOS!$AR$49:$AR$57,Tabla46[[#This Row],[RESULTADO EVALUACIÓN DEL DISEÑO DEL CONTROL]],DATOS!$AS$49:$AS$57,Tabla46[[#This Row],[RESULTADO EVALUACION DE LA EJECUCION]]))</f>
        <v/>
      </c>
    </row>
    <row r="22" spans="1:22" s="364" customFormat="1" ht="25.5" x14ac:dyDescent="0.25">
      <c r="A22" s="355"/>
      <c r="B22" s="356"/>
      <c r="C22" s="356"/>
      <c r="D22" s="357"/>
      <c r="E22" s="358"/>
      <c r="F22" s="353" t="s">
        <v>1808</v>
      </c>
      <c r="G22" s="362" t="str">
        <f>IFERROR(VLOOKUP(Tabla46[[#This Row],[ID RIESGO]],'1. IDENTIFICACION DEL RIESGO'!$AB$27:$AL$52,11,0),"")</f>
        <v>Falta de oportunidad en la gestión de PQR´S</v>
      </c>
      <c r="H22" s="450" t="s">
        <v>1812</v>
      </c>
      <c r="I22" s="353" t="s">
        <v>1824</v>
      </c>
      <c r="J22" s="353" t="s">
        <v>1758</v>
      </c>
      <c r="K22" s="353" t="s">
        <v>1719</v>
      </c>
      <c r="L22" s="353" t="s">
        <v>1748</v>
      </c>
      <c r="M22" s="353" t="s">
        <v>1752</v>
      </c>
      <c r="N22" s="353">
        <f>IF(Tabla46[[#This Row],[ID RIESGO]]="","",IF(Tabla46[[#This Row],[DESCRIPCION DEL CONTROL]]="",0,15))</f>
        <v>15</v>
      </c>
      <c r="O22" s="353">
        <f>IF(Tabla46[[#This Row],[ID RIESGO]]="","",IF(Tabla46[[#This Row],[RESPONSABLE DEL CONTROL (CARGO)]]="",0,20))</f>
        <v>20</v>
      </c>
      <c r="P22" s="353">
        <f>IF(Tabla46[[#This Row],[PERIODICIDAD DE EJECUCIÓN DEL CONTROL]]="",0,20)</f>
        <v>20</v>
      </c>
      <c r="Q22" s="36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2" s="353" t="str">
        <f>IF(ISTEXT(Tabla46[[#This Row],[VALOR EVALUACION DISENO]]),"",IF(Tabla46[[#This Row],[VALOR EVALUACION DISENO]]&gt;96,DATOS!$AV$21,IF(Tabla46[[#This Row],[VALOR EVALUACION DISENO]]&gt;=86,DATOS!$AV$22,DATOS!$AV$23)))</f>
        <v>FUERTE</v>
      </c>
      <c r="S22" s="362" t="s">
        <v>1760</v>
      </c>
      <c r="T22" s="353" t="str">
        <f>IFERROR(VLOOKUP(Tabla46[[#This Row],[% DE CUMPLIMIENTO DE LA EJECUCION DEL CONTROL]],DATOS!$AS$38:$AT$40,2,0),"")</f>
        <v>FUERTE</v>
      </c>
      <c r="U22" s="363">
        <f>IF(Tabla46[[#This Row],[RESULTADO EVALUACIÓN DEL DISEÑO DEL CONTROL]]="","",SUMIFS(DATOS!$AT$49:$AT$57,DATOS!$AR$49:$AR$57,Tabla46[[#This Row],[RESULTADO EVALUACIÓN DEL DISEÑO DEL CONTROL]],DATOS!$AS$49:$AS$57,Tabla46[[#This Row],[RESULTADO EVALUACION DE LA EJECUCION]]))</f>
        <v>100</v>
      </c>
    </row>
    <row r="23" spans="1:22" s="364" customFormat="1" ht="38.25" x14ac:dyDescent="0.25">
      <c r="A23" s="355"/>
      <c r="B23" s="356"/>
      <c r="C23" s="356"/>
      <c r="D23" s="357"/>
      <c r="E23" s="358"/>
      <c r="F23" s="353" t="s">
        <v>1809</v>
      </c>
      <c r="G23" s="362" t="str">
        <f>IFERROR(VLOOKUP(Tabla46[[#This Row],[ID RIESGO]],'1. IDENTIFICACION DEL RIESGO'!$AB$27:$AL$52,11,0),"")</f>
        <v xml:space="preserve">Direccionamiento inadecuado de peticiones ciudadanas. </v>
      </c>
      <c r="H23" s="450" t="s">
        <v>1813</v>
      </c>
      <c r="I23" s="353" t="s">
        <v>1824</v>
      </c>
      <c r="J23" s="353" t="s">
        <v>1758</v>
      </c>
      <c r="K23" s="353" t="s">
        <v>1534</v>
      </c>
      <c r="L23" s="353" t="s">
        <v>1748</v>
      </c>
      <c r="M23" s="353" t="s">
        <v>1752</v>
      </c>
      <c r="N23" s="353">
        <f>IF(Tabla46[[#This Row],[ID RIESGO]]="","",IF(Tabla46[[#This Row],[DESCRIPCION DEL CONTROL]]="",0,15))</f>
        <v>15</v>
      </c>
      <c r="O23" s="353">
        <f>IF(Tabla46[[#This Row],[ID RIESGO]]="","",IF(Tabla46[[#This Row],[RESPONSABLE DEL CONTROL (CARGO)]]="",0,20))</f>
        <v>20</v>
      </c>
      <c r="P23" s="353">
        <f>IF(Tabla46[[#This Row],[PERIODICIDAD DE EJECUCIÓN DEL CONTROL]]="",0,20)</f>
        <v>20</v>
      </c>
      <c r="Q23" s="36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3" s="353" t="str">
        <f>IF(ISTEXT(Tabla46[[#This Row],[VALOR EVALUACION DISENO]]),"",IF(Tabla46[[#This Row],[VALOR EVALUACION DISENO]]&gt;96,DATOS!$AV$21,IF(Tabla46[[#This Row],[VALOR EVALUACION DISENO]]&gt;=86,DATOS!$AV$22,DATOS!$AV$23)))</f>
        <v>FUERTE</v>
      </c>
      <c r="S23" s="362" t="s">
        <v>1760</v>
      </c>
      <c r="T23" s="353" t="str">
        <f>IFERROR(VLOOKUP(Tabla46[[#This Row],[% DE CUMPLIMIENTO DE LA EJECUCION DEL CONTROL]],DATOS!$AS$38:$AT$40,2,0),"")</f>
        <v>FUERTE</v>
      </c>
      <c r="U23" s="363">
        <f>IF(Tabla46[[#This Row],[RESULTADO EVALUACIÓN DEL DISEÑO DEL CONTROL]]="","",SUMIFS(DATOS!$AT$49:$AT$57,DATOS!$AR$49:$AR$57,Tabla46[[#This Row],[RESULTADO EVALUACIÓN DEL DISEÑO DEL CONTROL]],DATOS!$AS$49:$AS$57,Tabla46[[#This Row],[RESULTADO EVALUACION DE LA EJECUCION]]))</f>
        <v>100</v>
      </c>
    </row>
    <row r="24" spans="1:22" s="364" customFormat="1" x14ac:dyDescent="0.25">
      <c r="A24" s="355"/>
      <c r="B24" s="356"/>
      <c r="C24" s="356"/>
      <c r="D24" s="357"/>
      <c r="E24" s="358"/>
      <c r="F24" s="353"/>
      <c r="G24" s="362" t="str">
        <f>IFERROR(VLOOKUP(Tabla46[[#This Row],[ID RIESGO]],'1. IDENTIFICACION DEL RIESGO'!$AB$27:$AL$52,11,0),"")</f>
        <v/>
      </c>
      <c r="H24" s="353"/>
      <c r="I24" s="353"/>
      <c r="J24" s="353"/>
      <c r="K24" s="353"/>
      <c r="L24" s="353"/>
      <c r="M24" s="353"/>
      <c r="N24" s="353" t="str">
        <f>IF(Tabla46[[#This Row],[ID RIESGO]]="","",IF(Tabla46[[#This Row],[DESCRIPCION DEL CONTROL]]="",0,15))</f>
        <v/>
      </c>
      <c r="O24" s="353" t="str">
        <f>IF(Tabla46[[#This Row],[ID RIESGO]]="","",IF(Tabla46[[#This Row],[RESPONSABLE DEL CONTROL (CARGO)]]="",0,20))</f>
        <v/>
      </c>
      <c r="P24" s="353">
        <f>IF(Tabla46[[#This Row],[PERIODICIDAD DE EJECUCIÓN DEL CONTROL]]="",0,20)</f>
        <v>0</v>
      </c>
      <c r="Q24"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 s="353" t="str">
        <f>IF(ISTEXT(Tabla46[[#This Row],[VALOR EVALUACION DISENO]]),"",IF(Tabla46[[#This Row],[VALOR EVALUACION DISENO]]&gt;96,DATOS!$AV$21,IF(Tabla46[[#This Row],[VALOR EVALUACION DISENO]]&gt;=86,DATOS!$AV$22,DATOS!$AV$23)))</f>
        <v/>
      </c>
      <c r="S24" s="362"/>
      <c r="T24" s="353" t="str">
        <f>IFERROR(VLOOKUP(Tabla46[[#This Row],[% DE CUMPLIMIENTO DE LA EJECUCION DEL CONTROL]],DATOS!$AS$38:$AT$40,2,0),"")</f>
        <v/>
      </c>
      <c r="U24" s="363" t="str">
        <f>IF(Tabla46[[#This Row],[RESULTADO EVALUACIÓN DEL DISEÑO DEL CONTROL]]="","",SUMIFS(DATOS!$AT$49:$AT$57,DATOS!$AR$49:$AR$57,Tabla46[[#This Row],[RESULTADO EVALUACIÓN DEL DISEÑO DEL CONTROL]],DATOS!$AS$49:$AS$57,Tabla46[[#This Row],[RESULTADO EVALUACION DE LA EJECUCION]]))</f>
        <v/>
      </c>
    </row>
    <row r="25" spans="1:22" s="364" customFormat="1" x14ac:dyDescent="0.25">
      <c r="A25" s="355"/>
      <c r="B25" s="356"/>
      <c r="C25" s="356"/>
      <c r="D25" s="357"/>
      <c r="E25" s="358"/>
      <c r="F25" s="353"/>
      <c r="G25" s="362" t="str">
        <f>IFERROR(VLOOKUP(Tabla46[[#This Row],[ID RIESGO]],'1. IDENTIFICACION DEL RIESGO'!$AB$27:$AL$52,11,0),"")</f>
        <v/>
      </c>
      <c r="H25" s="353"/>
      <c r="I25" s="353"/>
      <c r="J25" s="353"/>
      <c r="K25" s="353"/>
      <c r="L25" s="353"/>
      <c r="M25" s="353"/>
      <c r="N25" s="353" t="str">
        <f>IF(Tabla46[[#This Row],[ID RIESGO]]="","",IF(Tabla46[[#This Row],[DESCRIPCION DEL CONTROL]]="",0,15))</f>
        <v/>
      </c>
      <c r="O25" s="353" t="str">
        <f>IF(Tabla46[[#This Row],[ID RIESGO]]="","",IF(Tabla46[[#This Row],[RESPONSABLE DEL CONTROL (CARGO)]]="",0,20))</f>
        <v/>
      </c>
      <c r="P25" s="353">
        <f>IF(Tabla46[[#This Row],[PERIODICIDAD DE EJECUCIÓN DEL CONTROL]]="",0,20)</f>
        <v>0</v>
      </c>
      <c r="Q25"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 s="353" t="str">
        <f>IF(ISTEXT(Tabla46[[#This Row],[VALOR EVALUACION DISENO]]),"",IF(Tabla46[[#This Row],[VALOR EVALUACION DISENO]]&gt;96,DATOS!$AV$21,IF(Tabla46[[#This Row],[VALOR EVALUACION DISENO]]&gt;=86,DATOS!$AV$22,DATOS!$AV$23)))</f>
        <v/>
      </c>
      <c r="S25" s="362"/>
      <c r="T25" s="353" t="str">
        <f>IFERROR(VLOOKUP(Tabla46[[#This Row],[% DE CUMPLIMIENTO DE LA EJECUCION DEL CONTROL]],DATOS!$AS$38:$AT$40,2,0),"")</f>
        <v/>
      </c>
      <c r="U25" s="363" t="str">
        <f>IF(Tabla46[[#This Row],[RESULTADO EVALUACIÓN DEL DISEÑO DEL CONTROL]]="","",SUMIFS(DATOS!$AT$49:$AT$57,DATOS!$AR$49:$AR$57,Tabla46[[#This Row],[RESULTADO EVALUACIÓN DEL DISEÑO DEL CONTROL]],DATOS!$AS$49:$AS$57,Tabla46[[#This Row],[RESULTADO EVALUACION DE LA EJECUCION]]))</f>
        <v/>
      </c>
    </row>
    <row r="26" spans="1:22" s="364" customFormat="1" x14ac:dyDescent="0.25">
      <c r="A26" s="355"/>
      <c r="B26" s="356"/>
      <c r="C26" s="356"/>
      <c r="D26" s="357"/>
      <c r="E26" s="358"/>
      <c r="F26" s="353"/>
      <c r="G26" s="362" t="str">
        <f>IFERROR(VLOOKUP(Tabla46[[#This Row],[ID RIESGO]],'1. IDENTIFICACION DEL RIESGO'!$AB$27:$AL$52,11,0),"")</f>
        <v/>
      </c>
      <c r="H26" s="353"/>
      <c r="I26" s="353"/>
      <c r="J26" s="353"/>
      <c r="K26" s="353"/>
      <c r="L26" s="353"/>
      <c r="M26" s="353"/>
      <c r="N26" s="353" t="str">
        <f>IF(Tabla46[[#This Row],[ID RIESGO]]="","",IF(Tabla46[[#This Row],[DESCRIPCION DEL CONTROL]]="",0,15))</f>
        <v/>
      </c>
      <c r="O26" s="353" t="str">
        <f>IF(Tabla46[[#This Row],[ID RIESGO]]="","",IF(Tabla46[[#This Row],[RESPONSABLE DEL CONTROL (CARGO)]]="",0,20))</f>
        <v/>
      </c>
      <c r="P26" s="353">
        <f>IF(Tabla46[[#This Row],[PERIODICIDAD DE EJECUCIÓN DEL CONTROL]]="",0,20)</f>
        <v>0</v>
      </c>
      <c r="Q26"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 s="353" t="str">
        <f>IF(ISTEXT(Tabla46[[#This Row],[VALOR EVALUACION DISENO]]),"",IF(Tabla46[[#This Row],[VALOR EVALUACION DISENO]]&gt;96,DATOS!$AV$21,IF(Tabla46[[#This Row],[VALOR EVALUACION DISENO]]&gt;=86,DATOS!$AV$22,DATOS!$AV$23)))</f>
        <v/>
      </c>
      <c r="S26" s="362"/>
      <c r="T26" s="353" t="str">
        <f>IFERROR(VLOOKUP(Tabla46[[#This Row],[% DE CUMPLIMIENTO DE LA EJECUCION DEL CONTROL]],DATOS!$AS$38:$AT$40,2,0),"")</f>
        <v/>
      </c>
      <c r="U26" s="363" t="str">
        <f>IF(Tabla46[[#This Row],[RESULTADO EVALUACIÓN DEL DISEÑO DEL CONTROL]]="","",SUMIFS(DATOS!$AT$49:$AT$57,DATOS!$AR$49:$AR$57,Tabla46[[#This Row],[RESULTADO EVALUACIÓN DEL DISEÑO DEL CONTROL]],DATOS!$AS$49:$AS$57,Tabla46[[#This Row],[RESULTADO EVALUACION DE LA EJECUCION]]))</f>
        <v/>
      </c>
    </row>
    <row r="27" spans="1:22" s="364" customFormat="1" x14ac:dyDescent="0.25">
      <c r="A27" s="355"/>
      <c r="B27" s="356"/>
      <c r="C27" s="356"/>
      <c r="D27" s="357"/>
      <c r="E27" s="358"/>
      <c r="F27" s="353"/>
      <c r="G27" s="362" t="str">
        <f>IFERROR(VLOOKUP(Tabla46[[#This Row],[ID RIESGO]],'1. IDENTIFICACION DEL RIESGO'!$AB$27:$AL$52,11,0),"")</f>
        <v/>
      </c>
      <c r="H27" s="353"/>
      <c r="I27" s="353"/>
      <c r="J27" s="353"/>
      <c r="K27" s="353"/>
      <c r="L27" s="353"/>
      <c r="M27" s="353"/>
      <c r="N27" s="353" t="str">
        <f>IF(Tabla46[[#This Row],[ID RIESGO]]="","",IF(Tabla46[[#This Row],[DESCRIPCION DEL CONTROL]]="",0,15))</f>
        <v/>
      </c>
      <c r="O27" s="353" t="str">
        <f>IF(Tabla46[[#This Row],[ID RIESGO]]="","",IF(Tabla46[[#This Row],[RESPONSABLE DEL CONTROL (CARGO)]]="",0,20))</f>
        <v/>
      </c>
      <c r="P27" s="353">
        <f>IF(Tabla46[[#This Row],[PERIODICIDAD DE EJECUCIÓN DEL CONTROL]]="",0,20)</f>
        <v>0</v>
      </c>
      <c r="Q27"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 s="353" t="str">
        <f>IF(ISTEXT(Tabla46[[#This Row],[VALOR EVALUACION DISENO]]),"",IF(Tabla46[[#This Row],[VALOR EVALUACION DISENO]]&gt;96,DATOS!$AV$21,IF(Tabla46[[#This Row],[VALOR EVALUACION DISENO]]&gt;=86,DATOS!$AV$22,DATOS!$AV$23)))</f>
        <v/>
      </c>
      <c r="S27" s="362"/>
      <c r="T27" s="353" t="str">
        <f>IFERROR(VLOOKUP(Tabla46[[#This Row],[% DE CUMPLIMIENTO DE LA EJECUCION DEL CONTROL]],DATOS!$AS$38:$AT$40,2,0),"")</f>
        <v/>
      </c>
      <c r="U27" s="363" t="str">
        <f>IF(Tabla46[[#This Row],[RESULTADO EVALUACIÓN DEL DISEÑO DEL CONTROL]]="","",SUMIFS(DATOS!$AT$49:$AT$57,DATOS!$AR$49:$AR$57,Tabla46[[#This Row],[RESULTADO EVALUACIÓN DEL DISEÑO DEL CONTROL]],DATOS!$AS$49:$AS$57,Tabla46[[#This Row],[RESULTADO EVALUACION DE LA EJECUCION]]))</f>
        <v/>
      </c>
    </row>
    <row r="28" spans="1:22" s="364" customFormat="1" x14ac:dyDescent="0.25">
      <c r="A28" s="355"/>
      <c r="B28" s="356"/>
      <c r="C28" s="356"/>
      <c r="D28" s="357"/>
      <c r="E28" s="358"/>
      <c r="F28" s="353"/>
      <c r="G28" s="362" t="str">
        <f>IFERROR(VLOOKUP(Tabla46[[#This Row],[ID RIESGO]],'1. IDENTIFICACION DEL RIESGO'!$AB$27:$AL$52,11,0),"")</f>
        <v/>
      </c>
      <c r="H28" s="353"/>
      <c r="I28" s="353"/>
      <c r="J28" s="353"/>
      <c r="K28" s="353"/>
      <c r="L28" s="353"/>
      <c r="M28" s="353"/>
      <c r="N28" s="353" t="str">
        <f>IF(Tabla46[[#This Row],[ID RIESGO]]="","",IF(Tabla46[[#This Row],[DESCRIPCION DEL CONTROL]]="",0,15))</f>
        <v/>
      </c>
      <c r="O28" s="353" t="str">
        <f>IF(Tabla46[[#This Row],[ID RIESGO]]="","",IF(Tabla46[[#This Row],[RESPONSABLE DEL CONTROL (CARGO)]]="",0,20))</f>
        <v/>
      </c>
      <c r="P28" s="353">
        <f>IF(Tabla46[[#This Row],[PERIODICIDAD DE EJECUCIÓN DEL CONTROL]]="",0,20)</f>
        <v>0</v>
      </c>
      <c r="Q28"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 s="353" t="str">
        <f>IF(ISTEXT(Tabla46[[#This Row],[VALOR EVALUACION DISENO]]),"",IF(Tabla46[[#This Row],[VALOR EVALUACION DISENO]]&gt;96,DATOS!$AV$21,IF(Tabla46[[#This Row],[VALOR EVALUACION DISENO]]&gt;=86,DATOS!$AV$22,DATOS!$AV$23)))</f>
        <v/>
      </c>
      <c r="S28" s="362"/>
      <c r="T28" s="353" t="str">
        <f>IFERROR(VLOOKUP(Tabla46[[#This Row],[% DE CUMPLIMIENTO DE LA EJECUCION DEL CONTROL]],DATOS!$AS$38:$AT$40,2,0),"")</f>
        <v/>
      </c>
      <c r="U28" s="363" t="str">
        <f>IF(Tabla46[[#This Row],[RESULTADO EVALUACIÓN DEL DISEÑO DEL CONTROL]]="","",SUMIFS(DATOS!$AT$49:$AT$57,DATOS!$AR$49:$AR$57,Tabla46[[#This Row],[RESULTADO EVALUACIÓN DEL DISEÑO DEL CONTROL]],DATOS!$AS$49:$AS$57,Tabla46[[#This Row],[RESULTADO EVALUACION DE LA EJECUCION]]))</f>
        <v/>
      </c>
    </row>
    <row r="29" spans="1:22" s="364" customFormat="1" x14ac:dyDescent="0.25">
      <c r="A29" s="355"/>
      <c r="B29" s="356"/>
      <c r="C29" s="356"/>
      <c r="D29" s="357"/>
      <c r="E29" s="358"/>
      <c r="F29" s="353"/>
      <c r="G29" s="362" t="str">
        <f>IFERROR(VLOOKUP(Tabla46[[#This Row],[ID RIESGO]],'1. IDENTIFICACION DEL RIESGO'!$AB$27:$AL$52,11,0),"")</f>
        <v/>
      </c>
      <c r="H29" s="353"/>
      <c r="I29" s="353"/>
      <c r="J29" s="353"/>
      <c r="K29" s="353"/>
      <c r="L29" s="353"/>
      <c r="M29" s="353"/>
      <c r="N29" s="353" t="str">
        <f>IF(Tabla46[[#This Row],[ID RIESGO]]="","",IF(Tabla46[[#This Row],[DESCRIPCION DEL CONTROL]]="",0,15))</f>
        <v/>
      </c>
      <c r="O29" s="353" t="str">
        <f>IF(Tabla46[[#This Row],[ID RIESGO]]="","",IF(Tabla46[[#This Row],[RESPONSABLE DEL CONTROL (CARGO)]]="",0,20))</f>
        <v/>
      </c>
      <c r="P29" s="353">
        <f>IF(Tabla46[[#This Row],[PERIODICIDAD DE EJECUCIÓN DEL CONTROL]]="",0,20)</f>
        <v>0</v>
      </c>
      <c r="Q29"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 s="353" t="str">
        <f>IF(ISTEXT(Tabla46[[#This Row],[VALOR EVALUACION DISENO]]),"",IF(Tabla46[[#This Row],[VALOR EVALUACION DISENO]]&gt;96,DATOS!$AV$21,IF(Tabla46[[#This Row],[VALOR EVALUACION DISENO]]&gt;=86,DATOS!$AV$22,DATOS!$AV$23)))</f>
        <v/>
      </c>
      <c r="S29" s="362"/>
      <c r="T29" s="353" t="str">
        <f>IFERROR(VLOOKUP(Tabla46[[#This Row],[% DE CUMPLIMIENTO DE LA EJECUCION DEL CONTROL]],DATOS!$AS$38:$AT$40,2,0),"")</f>
        <v/>
      </c>
      <c r="U29" s="363" t="str">
        <f>IF(Tabla46[[#This Row],[RESULTADO EVALUACIÓN DEL DISEÑO DEL CONTROL]]="","",SUMIFS(DATOS!$AT$49:$AT$57,DATOS!$AR$49:$AR$57,Tabla46[[#This Row],[RESULTADO EVALUACIÓN DEL DISEÑO DEL CONTROL]],DATOS!$AS$49:$AS$57,Tabla46[[#This Row],[RESULTADO EVALUACION DE LA EJECUCION]]))</f>
        <v/>
      </c>
    </row>
    <row r="30" spans="1:22" s="364" customFormat="1" x14ac:dyDescent="0.25">
      <c r="A30" s="355"/>
      <c r="B30" s="356"/>
      <c r="C30" s="356"/>
      <c r="D30" s="357"/>
      <c r="E30" s="358"/>
      <c r="F30" s="353"/>
      <c r="G30" s="362" t="str">
        <f>IFERROR(VLOOKUP(Tabla46[[#This Row],[ID RIESGO]],'1. IDENTIFICACION DEL RIESGO'!$AB$27:$AL$52,11,0),"")</f>
        <v/>
      </c>
      <c r="H30" s="353"/>
      <c r="I30" s="353"/>
      <c r="J30" s="353"/>
      <c r="K30" s="353"/>
      <c r="L30" s="353"/>
      <c r="M30" s="353"/>
      <c r="N30" s="353" t="str">
        <f>IF(Tabla46[[#This Row],[ID RIESGO]]="","",IF(Tabla46[[#This Row],[DESCRIPCION DEL CONTROL]]="",0,15))</f>
        <v/>
      </c>
      <c r="O30" s="353" t="str">
        <f>IF(Tabla46[[#This Row],[ID RIESGO]]="","",IF(Tabla46[[#This Row],[RESPONSABLE DEL CONTROL (CARGO)]]="",0,20))</f>
        <v/>
      </c>
      <c r="P30" s="353">
        <f>IF(Tabla46[[#This Row],[PERIODICIDAD DE EJECUCIÓN DEL CONTROL]]="",0,20)</f>
        <v>0</v>
      </c>
      <c r="Q30"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 s="353" t="str">
        <f>IF(ISTEXT(Tabla46[[#This Row],[VALOR EVALUACION DISENO]]),"",IF(Tabla46[[#This Row],[VALOR EVALUACION DISENO]]&gt;96,DATOS!$AV$21,IF(Tabla46[[#This Row],[VALOR EVALUACION DISENO]]&gt;=86,DATOS!$AV$22,DATOS!$AV$23)))</f>
        <v/>
      </c>
      <c r="S30" s="362"/>
      <c r="T30" s="353" t="str">
        <f>IFERROR(VLOOKUP(Tabla46[[#This Row],[% DE CUMPLIMIENTO DE LA EJECUCION DEL CONTROL]],DATOS!$AS$38:$AT$40,2,0),"")</f>
        <v/>
      </c>
      <c r="U30" s="363" t="str">
        <f>IF(Tabla46[[#This Row],[RESULTADO EVALUACIÓN DEL DISEÑO DEL CONTROL]]="","",SUMIFS(DATOS!$AT$49:$AT$57,DATOS!$AR$49:$AR$57,Tabla46[[#This Row],[RESULTADO EVALUACIÓN DEL DISEÑO DEL CONTROL]],DATOS!$AS$49:$AS$57,Tabla46[[#This Row],[RESULTADO EVALUACION DE LA EJECUCION]]))</f>
        <v/>
      </c>
    </row>
    <row r="31" spans="1:22" s="364" customFormat="1" x14ac:dyDescent="0.25">
      <c r="A31" s="355"/>
      <c r="B31" s="356"/>
      <c r="C31" s="356"/>
      <c r="D31" s="357"/>
      <c r="E31" s="358"/>
      <c r="F31" s="353"/>
      <c r="G31" s="362" t="str">
        <f>IFERROR(VLOOKUP(Tabla46[[#This Row],[ID RIESGO]],'1. IDENTIFICACION DEL RIESGO'!$AB$27:$AL$52,11,0),"")</f>
        <v/>
      </c>
      <c r="H31" s="353"/>
      <c r="I31" s="353"/>
      <c r="J31" s="353"/>
      <c r="K31" s="353"/>
      <c r="L31" s="353"/>
      <c r="M31" s="353"/>
      <c r="N31" s="353" t="str">
        <f>IF(Tabla46[[#This Row],[ID RIESGO]]="","",IF(Tabla46[[#This Row],[DESCRIPCION DEL CONTROL]]="",0,15))</f>
        <v/>
      </c>
      <c r="O31" s="353" t="str">
        <f>IF(Tabla46[[#This Row],[ID RIESGO]]="","",IF(Tabla46[[#This Row],[RESPONSABLE DEL CONTROL (CARGO)]]="",0,20))</f>
        <v/>
      </c>
      <c r="P31" s="353">
        <f>IF(Tabla46[[#This Row],[PERIODICIDAD DE EJECUCIÓN DEL CONTROL]]="",0,20)</f>
        <v>0</v>
      </c>
      <c r="Q31"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 s="353" t="str">
        <f>IF(ISTEXT(Tabla46[[#This Row],[VALOR EVALUACION DISENO]]),"",IF(Tabla46[[#This Row],[VALOR EVALUACION DISENO]]&gt;96,DATOS!$AV$21,IF(Tabla46[[#This Row],[VALOR EVALUACION DISENO]]&gt;=86,DATOS!$AV$22,DATOS!$AV$23)))</f>
        <v/>
      </c>
      <c r="S31" s="362"/>
      <c r="T31" s="353" t="str">
        <f>IFERROR(VLOOKUP(Tabla46[[#This Row],[% DE CUMPLIMIENTO DE LA EJECUCION DEL CONTROL]],DATOS!$AS$38:$AT$40,2,0),"")</f>
        <v/>
      </c>
      <c r="U31" s="363" t="str">
        <f>IF(Tabla46[[#This Row],[RESULTADO EVALUACIÓN DEL DISEÑO DEL CONTROL]]="","",SUMIFS(DATOS!$AT$49:$AT$57,DATOS!$AR$49:$AR$57,Tabla46[[#This Row],[RESULTADO EVALUACIÓN DEL DISEÑO DEL CONTROL]],DATOS!$AS$49:$AS$57,Tabla46[[#This Row],[RESULTADO EVALUACION DE LA EJECUCION]]))</f>
        <v/>
      </c>
    </row>
    <row r="32" spans="1:22" s="364" customFormat="1" x14ac:dyDescent="0.25">
      <c r="A32" s="355"/>
      <c r="B32" s="356"/>
      <c r="C32" s="356"/>
      <c r="D32" s="357"/>
      <c r="E32" s="358"/>
      <c r="F32" s="353"/>
      <c r="G32" s="362" t="str">
        <f>IFERROR(VLOOKUP(Tabla46[[#This Row],[ID RIESGO]],'1. IDENTIFICACION DEL RIESGO'!$AB$27:$AL$52,11,0),"")</f>
        <v/>
      </c>
      <c r="H32" s="353"/>
      <c r="I32" s="353"/>
      <c r="J32" s="353"/>
      <c r="K32" s="353"/>
      <c r="L32" s="353"/>
      <c r="M32" s="353"/>
      <c r="N32" s="353" t="str">
        <f>IF(Tabla46[[#This Row],[ID RIESGO]]="","",IF(Tabla46[[#This Row],[DESCRIPCION DEL CONTROL]]="",0,15))</f>
        <v/>
      </c>
      <c r="O32" s="353" t="str">
        <f>IF(Tabla46[[#This Row],[ID RIESGO]]="","",IF(Tabla46[[#This Row],[RESPONSABLE DEL CONTROL (CARGO)]]="",0,20))</f>
        <v/>
      </c>
      <c r="P32" s="353">
        <f>IF(Tabla46[[#This Row],[PERIODICIDAD DE EJECUCIÓN DEL CONTROL]]="",0,20)</f>
        <v>0</v>
      </c>
      <c r="Q32"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 s="353" t="str">
        <f>IF(ISTEXT(Tabla46[[#This Row],[VALOR EVALUACION DISENO]]),"",IF(Tabla46[[#This Row],[VALOR EVALUACION DISENO]]&gt;96,DATOS!$AV$21,IF(Tabla46[[#This Row],[VALOR EVALUACION DISENO]]&gt;=86,DATOS!$AV$22,DATOS!$AV$23)))</f>
        <v/>
      </c>
      <c r="S32" s="362"/>
      <c r="T32" s="353" t="str">
        <f>IFERROR(VLOOKUP(Tabla46[[#This Row],[% DE CUMPLIMIENTO DE LA EJECUCION DEL CONTROL]],DATOS!$AS$38:$AT$40,2,0),"")</f>
        <v/>
      </c>
      <c r="U32" s="363" t="str">
        <f>IF(Tabla46[[#This Row],[RESULTADO EVALUACIÓN DEL DISEÑO DEL CONTROL]]="","",SUMIFS(DATOS!$AT$49:$AT$57,DATOS!$AR$49:$AR$57,Tabla46[[#This Row],[RESULTADO EVALUACIÓN DEL DISEÑO DEL CONTROL]],DATOS!$AS$49:$AS$57,Tabla46[[#This Row],[RESULTADO EVALUACION DE LA EJECUCION]]))</f>
        <v/>
      </c>
    </row>
    <row r="33" spans="1:21" s="364" customFormat="1" x14ac:dyDescent="0.25">
      <c r="A33" s="355"/>
      <c r="B33" s="356"/>
      <c r="C33" s="356"/>
      <c r="D33" s="357"/>
      <c r="E33" s="358"/>
      <c r="F33" s="353"/>
      <c r="G33" s="362" t="str">
        <f>IFERROR(VLOOKUP(Tabla46[[#This Row],[ID RIESGO]],'1. IDENTIFICACION DEL RIESGO'!$AB$27:$AL$52,11,0),"")</f>
        <v/>
      </c>
      <c r="H33" s="353"/>
      <c r="I33" s="353"/>
      <c r="J33" s="353"/>
      <c r="K33" s="353"/>
      <c r="L33" s="353"/>
      <c r="M33" s="353"/>
      <c r="N33" s="353" t="str">
        <f>IF(Tabla46[[#This Row],[ID RIESGO]]="","",IF(Tabla46[[#This Row],[DESCRIPCION DEL CONTROL]]="",0,15))</f>
        <v/>
      </c>
      <c r="O33" s="353" t="str">
        <f>IF(Tabla46[[#This Row],[ID RIESGO]]="","",IF(Tabla46[[#This Row],[RESPONSABLE DEL CONTROL (CARGO)]]="",0,20))</f>
        <v/>
      </c>
      <c r="P33" s="353">
        <f>IF(Tabla46[[#This Row],[PERIODICIDAD DE EJECUCIÓN DEL CONTROL]]="",0,20)</f>
        <v>0</v>
      </c>
      <c r="Q33"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 s="353" t="str">
        <f>IF(ISTEXT(Tabla46[[#This Row],[VALOR EVALUACION DISENO]]),"",IF(Tabla46[[#This Row],[VALOR EVALUACION DISENO]]&gt;96,DATOS!$AV$21,IF(Tabla46[[#This Row],[VALOR EVALUACION DISENO]]&gt;=86,DATOS!$AV$22,DATOS!$AV$23)))</f>
        <v/>
      </c>
      <c r="S33" s="362"/>
      <c r="T33" s="353" t="str">
        <f>IFERROR(VLOOKUP(Tabla46[[#This Row],[% DE CUMPLIMIENTO DE LA EJECUCION DEL CONTROL]],DATOS!$AS$38:$AT$40,2,0),"")</f>
        <v/>
      </c>
      <c r="U33" s="363" t="str">
        <f>IF(Tabla46[[#This Row],[RESULTADO EVALUACIÓN DEL DISEÑO DEL CONTROL]]="","",SUMIFS(DATOS!$AT$49:$AT$57,DATOS!$AR$49:$AR$57,Tabla46[[#This Row],[RESULTADO EVALUACIÓN DEL DISEÑO DEL CONTROL]],DATOS!$AS$49:$AS$57,Tabla46[[#This Row],[RESULTADO EVALUACION DE LA EJECUCION]]))</f>
        <v/>
      </c>
    </row>
    <row r="34" spans="1:21" s="364" customFormat="1" x14ac:dyDescent="0.25">
      <c r="A34" s="355"/>
      <c r="B34" s="356"/>
      <c r="C34" s="356"/>
      <c r="D34" s="357"/>
      <c r="E34" s="358"/>
      <c r="F34" s="353"/>
      <c r="G34" s="362" t="str">
        <f>IFERROR(VLOOKUP(Tabla46[[#This Row],[ID RIESGO]],'1. IDENTIFICACION DEL RIESGO'!$AB$27:$AL$52,11,0),"")</f>
        <v/>
      </c>
      <c r="H34" s="353"/>
      <c r="I34" s="353"/>
      <c r="J34" s="353"/>
      <c r="K34" s="353"/>
      <c r="L34" s="353"/>
      <c r="M34" s="353"/>
      <c r="N34" s="353" t="str">
        <f>IF(Tabla46[[#This Row],[ID RIESGO]]="","",IF(Tabla46[[#This Row],[DESCRIPCION DEL CONTROL]]="",0,15))</f>
        <v/>
      </c>
      <c r="O34" s="353" t="str">
        <f>IF(Tabla46[[#This Row],[ID RIESGO]]="","",IF(Tabla46[[#This Row],[RESPONSABLE DEL CONTROL (CARGO)]]="",0,20))</f>
        <v/>
      </c>
      <c r="P34" s="353">
        <f>IF(Tabla46[[#This Row],[PERIODICIDAD DE EJECUCIÓN DEL CONTROL]]="",0,20)</f>
        <v>0</v>
      </c>
      <c r="Q34"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 s="353" t="str">
        <f>IF(ISTEXT(Tabla46[[#This Row],[VALOR EVALUACION DISENO]]),"",IF(Tabla46[[#This Row],[VALOR EVALUACION DISENO]]&gt;96,DATOS!$AV$21,IF(Tabla46[[#This Row],[VALOR EVALUACION DISENO]]&gt;=86,DATOS!$AV$22,DATOS!$AV$23)))</f>
        <v/>
      </c>
      <c r="S34" s="362"/>
      <c r="T34" s="353" t="str">
        <f>IFERROR(VLOOKUP(Tabla46[[#This Row],[% DE CUMPLIMIENTO DE LA EJECUCION DEL CONTROL]],DATOS!$AS$38:$AT$40,2,0),"")</f>
        <v/>
      </c>
      <c r="U34" s="363" t="str">
        <f>IF(Tabla46[[#This Row],[RESULTADO EVALUACIÓN DEL DISEÑO DEL CONTROL]]="","",SUMIFS(DATOS!$AT$49:$AT$57,DATOS!$AR$49:$AR$57,Tabla46[[#This Row],[RESULTADO EVALUACIÓN DEL DISEÑO DEL CONTROL]],DATOS!$AS$49:$AS$57,Tabla46[[#This Row],[RESULTADO EVALUACION DE LA EJECUCION]]))</f>
        <v/>
      </c>
    </row>
    <row r="35" spans="1:21" s="364" customFormat="1" x14ac:dyDescent="0.25">
      <c r="A35" s="355"/>
      <c r="B35" s="356"/>
      <c r="C35" s="356"/>
      <c r="D35" s="357"/>
      <c r="E35" s="358"/>
      <c r="F35" s="353"/>
      <c r="G35" s="362" t="str">
        <f>IFERROR(VLOOKUP(Tabla46[[#This Row],[ID RIESGO]],'1. IDENTIFICACION DEL RIESGO'!$AB$27:$AL$52,11,0),"")</f>
        <v/>
      </c>
      <c r="H35" s="353"/>
      <c r="I35" s="353"/>
      <c r="J35" s="353"/>
      <c r="K35" s="353"/>
      <c r="L35" s="353"/>
      <c r="M35" s="353"/>
      <c r="N35" s="353" t="str">
        <f>IF(Tabla46[[#This Row],[ID RIESGO]]="","",IF(Tabla46[[#This Row],[DESCRIPCION DEL CONTROL]]="",0,15))</f>
        <v/>
      </c>
      <c r="O35" s="353" t="str">
        <f>IF(Tabla46[[#This Row],[ID RIESGO]]="","",IF(Tabla46[[#This Row],[RESPONSABLE DEL CONTROL (CARGO)]]="",0,20))</f>
        <v/>
      </c>
      <c r="P35" s="353">
        <f>IF(Tabla46[[#This Row],[PERIODICIDAD DE EJECUCIÓN DEL CONTROL]]="",0,20)</f>
        <v>0</v>
      </c>
      <c r="Q35"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 s="353" t="str">
        <f>IF(ISTEXT(Tabla46[[#This Row],[VALOR EVALUACION DISENO]]),"",IF(Tabla46[[#This Row],[VALOR EVALUACION DISENO]]&gt;96,DATOS!$AV$21,IF(Tabla46[[#This Row],[VALOR EVALUACION DISENO]]&gt;=86,DATOS!$AV$22,DATOS!$AV$23)))</f>
        <v/>
      </c>
      <c r="S35" s="362"/>
      <c r="T35" s="353" t="str">
        <f>IFERROR(VLOOKUP(Tabla46[[#This Row],[% DE CUMPLIMIENTO DE LA EJECUCION DEL CONTROL]],DATOS!$AS$38:$AT$40,2,0),"")</f>
        <v/>
      </c>
      <c r="U35" s="363" t="str">
        <f>IF(Tabla46[[#This Row],[RESULTADO EVALUACIÓN DEL DISEÑO DEL CONTROL]]="","",SUMIFS(DATOS!$AT$49:$AT$57,DATOS!$AR$49:$AR$57,Tabla46[[#This Row],[RESULTADO EVALUACIÓN DEL DISEÑO DEL CONTROL]],DATOS!$AS$49:$AS$57,Tabla46[[#This Row],[RESULTADO EVALUACION DE LA EJECUCION]]))</f>
        <v/>
      </c>
    </row>
    <row r="36" spans="1:21" s="364" customFormat="1" x14ac:dyDescent="0.25">
      <c r="A36" s="355"/>
      <c r="B36" s="356"/>
      <c r="C36" s="356"/>
      <c r="D36" s="357"/>
      <c r="E36" s="358"/>
      <c r="F36" s="353"/>
      <c r="G36" s="362" t="str">
        <f>IFERROR(VLOOKUP(Tabla46[[#This Row],[ID RIESGO]],'1. IDENTIFICACION DEL RIESGO'!$AB$27:$AL$52,11,0),"")</f>
        <v/>
      </c>
      <c r="H36" s="353"/>
      <c r="I36" s="353"/>
      <c r="J36" s="353"/>
      <c r="K36" s="353"/>
      <c r="L36" s="353"/>
      <c r="M36" s="353"/>
      <c r="N36" s="353" t="str">
        <f>IF(Tabla46[[#This Row],[ID RIESGO]]="","",IF(Tabla46[[#This Row],[DESCRIPCION DEL CONTROL]]="",0,15))</f>
        <v/>
      </c>
      <c r="O36" s="353" t="str">
        <f>IF(Tabla46[[#This Row],[ID RIESGO]]="","",IF(Tabla46[[#This Row],[RESPONSABLE DEL CONTROL (CARGO)]]="",0,20))</f>
        <v/>
      </c>
      <c r="P36" s="353">
        <f>IF(Tabla46[[#This Row],[PERIODICIDAD DE EJECUCIÓN DEL CONTROL]]="",0,20)</f>
        <v>0</v>
      </c>
      <c r="Q36"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 s="353" t="str">
        <f>IF(ISTEXT(Tabla46[[#This Row],[VALOR EVALUACION DISENO]]),"",IF(Tabla46[[#This Row],[VALOR EVALUACION DISENO]]&gt;96,DATOS!$AV$21,IF(Tabla46[[#This Row],[VALOR EVALUACION DISENO]]&gt;=86,DATOS!$AV$22,DATOS!$AV$23)))</f>
        <v/>
      </c>
      <c r="S36" s="362"/>
      <c r="T36" s="353" t="str">
        <f>IFERROR(VLOOKUP(Tabla46[[#This Row],[% DE CUMPLIMIENTO DE LA EJECUCION DEL CONTROL]],DATOS!$AS$38:$AT$40,2,0),"")</f>
        <v/>
      </c>
      <c r="U36" s="363" t="str">
        <f>IF(Tabla46[[#This Row],[RESULTADO EVALUACIÓN DEL DISEÑO DEL CONTROL]]="","",SUMIFS(DATOS!$AT$49:$AT$57,DATOS!$AR$49:$AR$57,Tabla46[[#This Row],[RESULTADO EVALUACIÓN DEL DISEÑO DEL CONTROL]],DATOS!$AS$49:$AS$57,Tabla46[[#This Row],[RESULTADO EVALUACION DE LA EJECUCION]]))</f>
        <v/>
      </c>
    </row>
    <row r="37" spans="1:21" s="364" customFormat="1" x14ac:dyDescent="0.25">
      <c r="A37" s="355"/>
      <c r="B37" s="356"/>
      <c r="C37" s="356"/>
      <c r="D37" s="357"/>
      <c r="E37" s="358"/>
      <c r="F37" s="353"/>
      <c r="G37" s="362" t="str">
        <f>IFERROR(VLOOKUP(Tabla46[[#This Row],[ID RIESGO]],'1. IDENTIFICACION DEL RIESGO'!$AB$27:$AL$52,11,0),"")</f>
        <v/>
      </c>
      <c r="H37" s="353"/>
      <c r="I37" s="353"/>
      <c r="J37" s="353"/>
      <c r="K37" s="353"/>
      <c r="L37" s="353"/>
      <c r="M37" s="353"/>
      <c r="N37" s="353" t="str">
        <f>IF(Tabla46[[#This Row],[ID RIESGO]]="","",IF(Tabla46[[#This Row],[DESCRIPCION DEL CONTROL]]="",0,15))</f>
        <v/>
      </c>
      <c r="O37" s="353" t="str">
        <f>IF(Tabla46[[#This Row],[ID RIESGO]]="","",IF(Tabla46[[#This Row],[RESPONSABLE DEL CONTROL (CARGO)]]="",0,20))</f>
        <v/>
      </c>
      <c r="P37" s="353">
        <f>IF(Tabla46[[#This Row],[PERIODICIDAD DE EJECUCIÓN DEL CONTROL]]="",0,20)</f>
        <v>0</v>
      </c>
      <c r="Q37"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 s="353" t="str">
        <f>IF(ISTEXT(Tabla46[[#This Row],[VALOR EVALUACION DISENO]]),"",IF(Tabla46[[#This Row],[VALOR EVALUACION DISENO]]&gt;96,DATOS!$AV$21,IF(Tabla46[[#This Row],[VALOR EVALUACION DISENO]]&gt;=86,DATOS!$AV$22,DATOS!$AV$23)))</f>
        <v/>
      </c>
      <c r="S37" s="362"/>
      <c r="T37" s="353" t="str">
        <f>IFERROR(VLOOKUP(Tabla46[[#This Row],[% DE CUMPLIMIENTO DE LA EJECUCION DEL CONTROL]],DATOS!$AS$38:$AT$40,2,0),"")</f>
        <v/>
      </c>
      <c r="U37" s="363" t="str">
        <f>IF(Tabla46[[#This Row],[RESULTADO EVALUACIÓN DEL DISEÑO DEL CONTROL]]="","",SUMIFS(DATOS!$AT$49:$AT$57,DATOS!$AR$49:$AR$57,Tabla46[[#This Row],[RESULTADO EVALUACIÓN DEL DISEÑO DEL CONTROL]],DATOS!$AS$49:$AS$57,Tabla46[[#This Row],[RESULTADO EVALUACION DE LA EJECUCION]]))</f>
        <v/>
      </c>
    </row>
    <row r="38" spans="1:21" s="364" customFormat="1" x14ac:dyDescent="0.25">
      <c r="A38" s="355"/>
      <c r="B38" s="356"/>
      <c r="C38" s="356"/>
      <c r="D38" s="357"/>
      <c r="E38" s="358"/>
      <c r="F38" s="353"/>
      <c r="G38" s="362" t="str">
        <f>IFERROR(VLOOKUP(Tabla46[[#This Row],[ID RIESGO]],'1. IDENTIFICACION DEL RIESGO'!$AB$27:$AL$52,11,0),"")</f>
        <v/>
      </c>
      <c r="H38" s="353"/>
      <c r="I38" s="353"/>
      <c r="J38" s="353"/>
      <c r="K38" s="353"/>
      <c r="L38" s="353"/>
      <c r="M38" s="353"/>
      <c r="N38" s="353" t="str">
        <f>IF(Tabla46[[#This Row],[ID RIESGO]]="","",IF(Tabla46[[#This Row],[DESCRIPCION DEL CONTROL]]="",0,15))</f>
        <v/>
      </c>
      <c r="O38" s="353" t="str">
        <f>IF(Tabla46[[#This Row],[ID RIESGO]]="","",IF(Tabla46[[#This Row],[RESPONSABLE DEL CONTROL (CARGO)]]="",0,20))</f>
        <v/>
      </c>
      <c r="P38" s="353">
        <f>IF(Tabla46[[#This Row],[PERIODICIDAD DE EJECUCIÓN DEL CONTROL]]="",0,20)</f>
        <v>0</v>
      </c>
      <c r="Q38"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 s="353" t="str">
        <f>IF(ISTEXT(Tabla46[[#This Row],[VALOR EVALUACION DISENO]]),"",IF(Tabla46[[#This Row],[VALOR EVALUACION DISENO]]&gt;96,DATOS!$AV$21,IF(Tabla46[[#This Row],[VALOR EVALUACION DISENO]]&gt;=86,DATOS!$AV$22,DATOS!$AV$23)))</f>
        <v/>
      </c>
      <c r="S38" s="362"/>
      <c r="T38" s="353" t="str">
        <f>IFERROR(VLOOKUP(Tabla46[[#This Row],[% DE CUMPLIMIENTO DE LA EJECUCION DEL CONTROL]],DATOS!$AS$38:$AT$40,2,0),"")</f>
        <v/>
      </c>
      <c r="U38" s="363" t="str">
        <f>IF(Tabla46[[#This Row],[RESULTADO EVALUACIÓN DEL DISEÑO DEL CONTROL]]="","",SUMIFS(DATOS!$AT$49:$AT$57,DATOS!$AR$49:$AR$57,Tabla46[[#This Row],[RESULTADO EVALUACIÓN DEL DISEÑO DEL CONTROL]],DATOS!$AS$49:$AS$57,Tabla46[[#This Row],[RESULTADO EVALUACION DE LA EJECUCION]]))</f>
        <v/>
      </c>
    </row>
    <row r="39" spans="1:21" s="364" customFormat="1" x14ac:dyDescent="0.25">
      <c r="A39" s="355"/>
      <c r="B39" s="356"/>
      <c r="C39" s="356"/>
      <c r="D39" s="357"/>
      <c r="E39" s="358"/>
      <c r="F39" s="353"/>
      <c r="G39" s="362" t="str">
        <f>IFERROR(VLOOKUP(Tabla46[[#This Row],[ID RIESGO]],'1. IDENTIFICACION DEL RIESGO'!$AB$27:$AL$52,11,0),"")</f>
        <v/>
      </c>
      <c r="H39" s="353"/>
      <c r="I39" s="353"/>
      <c r="J39" s="353"/>
      <c r="K39" s="353"/>
      <c r="L39" s="353"/>
      <c r="M39" s="353"/>
      <c r="N39" s="353" t="str">
        <f>IF(Tabla46[[#This Row],[ID RIESGO]]="","",IF(Tabla46[[#This Row],[DESCRIPCION DEL CONTROL]]="",0,15))</f>
        <v/>
      </c>
      <c r="O39" s="353" t="str">
        <f>IF(Tabla46[[#This Row],[ID RIESGO]]="","",IF(Tabla46[[#This Row],[RESPONSABLE DEL CONTROL (CARGO)]]="",0,20))</f>
        <v/>
      </c>
      <c r="P39" s="353">
        <f>IF(Tabla46[[#This Row],[PERIODICIDAD DE EJECUCIÓN DEL CONTROL]]="",0,20)</f>
        <v>0</v>
      </c>
      <c r="Q39"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 s="353" t="str">
        <f>IF(ISTEXT(Tabla46[[#This Row],[VALOR EVALUACION DISENO]]),"",IF(Tabla46[[#This Row],[VALOR EVALUACION DISENO]]&gt;96,DATOS!$AV$21,IF(Tabla46[[#This Row],[VALOR EVALUACION DISENO]]&gt;=86,DATOS!$AV$22,DATOS!$AV$23)))</f>
        <v/>
      </c>
      <c r="S39" s="362"/>
      <c r="T39" s="353" t="str">
        <f>IFERROR(VLOOKUP(Tabla46[[#This Row],[% DE CUMPLIMIENTO DE LA EJECUCION DEL CONTROL]],DATOS!$AS$38:$AT$40,2,0),"")</f>
        <v/>
      </c>
      <c r="U39" s="363" t="str">
        <f>IF(Tabla46[[#This Row],[RESULTADO EVALUACIÓN DEL DISEÑO DEL CONTROL]]="","",SUMIFS(DATOS!$AT$49:$AT$57,DATOS!$AR$49:$AR$57,Tabla46[[#This Row],[RESULTADO EVALUACIÓN DEL DISEÑO DEL CONTROL]],DATOS!$AS$49:$AS$57,Tabla46[[#This Row],[RESULTADO EVALUACION DE LA EJECUCION]]))</f>
        <v/>
      </c>
    </row>
    <row r="40" spans="1:21" s="364" customFormat="1" x14ac:dyDescent="0.25">
      <c r="A40" s="355"/>
      <c r="B40" s="356"/>
      <c r="C40" s="356"/>
      <c r="D40" s="357"/>
      <c r="E40" s="358"/>
      <c r="F40" s="353"/>
      <c r="G40" s="362" t="str">
        <f>IFERROR(VLOOKUP(Tabla46[[#This Row],[ID RIESGO]],'1. IDENTIFICACION DEL RIESGO'!$AB$27:$AL$52,11,0),"")</f>
        <v/>
      </c>
      <c r="H40" s="353"/>
      <c r="I40" s="353"/>
      <c r="J40" s="353"/>
      <c r="K40" s="353"/>
      <c r="L40" s="353"/>
      <c r="M40" s="353"/>
      <c r="N40" s="353" t="str">
        <f>IF(Tabla46[[#This Row],[ID RIESGO]]="","",IF(Tabla46[[#This Row],[DESCRIPCION DEL CONTROL]]="",0,15))</f>
        <v/>
      </c>
      <c r="O40" s="353" t="str">
        <f>IF(Tabla46[[#This Row],[ID RIESGO]]="","",IF(Tabla46[[#This Row],[RESPONSABLE DEL CONTROL (CARGO)]]="",0,20))</f>
        <v/>
      </c>
      <c r="P40" s="353">
        <f>IF(Tabla46[[#This Row],[PERIODICIDAD DE EJECUCIÓN DEL CONTROL]]="",0,20)</f>
        <v>0</v>
      </c>
      <c r="Q40"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 s="353" t="str">
        <f>IF(ISTEXT(Tabla46[[#This Row],[VALOR EVALUACION DISENO]]),"",IF(Tabla46[[#This Row],[VALOR EVALUACION DISENO]]&gt;96,DATOS!$AV$21,IF(Tabla46[[#This Row],[VALOR EVALUACION DISENO]]&gt;=86,DATOS!$AV$22,DATOS!$AV$23)))</f>
        <v/>
      </c>
      <c r="S40" s="362"/>
      <c r="T40" s="353" t="str">
        <f>IFERROR(VLOOKUP(Tabla46[[#This Row],[% DE CUMPLIMIENTO DE LA EJECUCION DEL CONTROL]],DATOS!$AS$38:$AT$40,2,0),"")</f>
        <v/>
      </c>
      <c r="U40" s="363" t="str">
        <f>IF(Tabla46[[#This Row],[RESULTADO EVALUACIÓN DEL DISEÑO DEL CONTROL]]="","",SUMIFS(DATOS!$AT$49:$AT$57,DATOS!$AR$49:$AR$57,Tabla46[[#This Row],[RESULTADO EVALUACIÓN DEL DISEÑO DEL CONTROL]],DATOS!$AS$49:$AS$57,Tabla46[[#This Row],[RESULTADO EVALUACION DE LA EJECUCION]]))</f>
        <v/>
      </c>
    </row>
    <row r="41" spans="1:21" s="365" customFormat="1" x14ac:dyDescent="0.25">
      <c r="A41" s="355"/>
      <c r="B41" s="356"/>
      <c r="C41" s="356"/>
      <c r="D41" s="357"/>
      <c r="E41" s="358"/>
      <c r="F41" s="354"/>
      <c r="G41" s="451" t="str">
        <f>IFERROR(VLOOKUP(Tabla46[[#This Row],[ID RIESGO]],'1. IDENTIFICACION DEL RIESGO'!$AB$27:$AL$52,11,0),"")</f>
        <v/>
      </c>
      <c r="H41" s="354"/>
      <c r="I41" s="353"/>
      <c r="J41" s="353"/>
      <c r="K41" s="354"/>
      <c r="L41" s="354"/>
      <c r="M41" s="354"/>
      <c r="N41" s="354" t="str">
        <f>IF(Tabla46[[#This Row],[ID RIESGO]]="","",IF(Tabla46[[#This Row],[DESCRIPCION DEL CONTROL]]="",0,15))</f>
        <v/>
      </c>
      <c r="O41" s="354" t="str">
        <f>IF(Tabla46[[#This Row],[ID RIESGO]]="","",IF(Tabla46[[#This Row],[RESPONSABLE DEL CONTROL (CARGO)]]="",0,20))</f>
        <v/>
      </c>
      <c r="P41" s="353">
        <f>IF(Tabla46[[#This Row],[PERIODICIDAD DE EJECUCIÓN DEL CONTROL]]="",0,20)</f>
        <v>0</v>
      </c>
      <c r="Q41"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 s="353" t="str">
        <f>IF(ISTEXT(Tabla46[[#This Row],[VALOR EVALUACION DISENO]]),"",IF(Tabla46[[#This Row],[VALOR EVALUACION DISENO]]&gt;96,DATOS!$AV$21,IF(Tabla46[[#This Row],[VALOR EVALUACION DISENO]]&gt;=86,DATOS!$AV$22,DATOS!$AV$23)))</f>
        <v/>
      </c>
      <c r="S41" s="362"/>
      <c r="T41" s="354" t="str">
        <f>IFERROR(VLOOKUP(Tabla46[[#This Row],[% DE CUMPLIMIENTO DE LA EJECUCION DEL CONTROL]],DATOS!$AS$38:$AT$40,2,0),"")</f>
        <v/>
      </c>
      <c r="U41" s="359" t="str">
        <f>IF(Tabla46[[#This Row],[RESULTADO EVALUACIÓN DEL DISEÑO DEL CONTROL]]="","",SUMIFS(DATOS!$AT$49:$AT$57,DATOS!$AR$49:$AR$57,Tabla46[[#This Row],[RESULTADO EVALUACIÓN DEL DISEÑO DEL CONTROL]],DATOS!$AS$49:$AS$57,Tabla46[[#This Row],[RESULTADO EVALUACION DE LA EJECUCION]]))</f>
        <v/>
      </c>
    </row>
    <row r="42" spans="1:21" s="365" customFormat="1" x14ac:dyDescent="0.25">
      <c r="A42" s="355"/>
      <c r="B42" s="356"/>
      <c r="C42" s="356"/>
      <c r="D42" s="357"/>
      <c r="E42" s="358"/>
      <c r="F42" s="354"/>
      <c r="G42" s="451" t="str">
        <f>IFERROR(VLOOKUP(Tabla46[[#This Row],[ID RIESGO]],'1. IDENTIFICACION DEL RIESGO'!$AB$27:$AL$52,11,0),"")</f>
        <v/>
      </c>
      <c r="H42" s="354"/>
      <c r="I42" s="353"/>
      <c r="J42" s="353"/>
      <c r="K42" s="354"/>
      <c r="L42" s="354"/>
      <c r="M42" s="354"/>
      <c r="N42" s="354" t="str">
        <f>IF(Tabla46[[#This Row],[ID RIESGO]]="","",IF(Tabla46[[#This Row],[DESCRIPCION DEL CONTROL]]="",0,15))</f>
        <v/>
      </c>
      <c r="O42" s="354" t="str">
        <f>IF(Tabla46[[#This Row],[ID RIESGO]]="","",IF(Tabla46[[#This Row],[RESPONSABLE DEL CONTROL (CARGO)]]="",0,20))</f>
        <v/>
      </c>
      <c r="P42" s="353">
        <f>IF(Tabla46[[#This Row],[PERIODICIDAD DE EJECUCIÓN DEL CONTROL]]="",0,20)</f>
        <v>0</v>
      </c>
      <c r="Q42"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 s="353" t="str">
        <f>IF(ISTEXT(Tabla46[[#This Row],[VALOR EVALUACION DISENO]]),"",IF(Tabla46[[#This Row],[VALOR EVALUACION DISENO]]&gt;96,DATOS!$AV$21,IF(Tabla46[[#This Row],[VALOR EVALUACION DISENO]]&gt;=86,DATOS!$AV$22,DATOS!$AV$23)))</f>
        <v/>
      </c>
      <c r="S42" s="362"/>
      <c r="T42" s="354" t="str">
        <f>IFERROR(VLOOKUP(Tabla46[[#This Row],[% DE CUMPLIMIENTO DE LA EJECUCION DEL CONTROL]],DATOS!$AS$38:$AT$40,2,0),"")</f>
        <v/>
      </c>
      <c r="U42" s="359" t="str">
        <f>IF(Tabla46[[#This Row],[RESULTADO EVALUACIÓN DEL DISEÑO DEL CONTROL]]="","",SUMIFS(DATOS!$AT$49:$AT$57,DATOS!$AR$49:$AR$57,Tabla46[[#This Row],[RESULTADO EVALUACIÓN DEL DISEÑO DEL CONTROL]],DATOS!$AS$49:$AS$57,Tabla46[[#This Row],[RESULTADO EVALUACION DE LA EJECUCION]]))</f>
        <v/>
      </c>
    </row>
    <row r="43" spans="1:21" s="365" customFormat="1" x14ac:dyDescent="0.25">
      <c r="A43" s="355"/>
      <c r="B43" s="356"/>
      <c r="C43" s="356"/>
      <c r="D43" s="357"/>
      <c r="E43" s="358"/>
      <c r="F43" s="354"/>
      <c r="G43" s="451" t="str">
        <f>IFERROR(VLOOKUP(Tabla46[[#This Row],[ID RIESGO]],'1. IDENTIFICACION DEL RIESGO'!$AB$27:$AL$52,11,0),"")</f>
        <v/>
      </c>
      <c r="H43" s="354"/>
      <c r="I43" s="353"/>
      <c r="J43" s="353"/>
      <c r="K43" s="354"/>
      <c r="L43" s="354"/>
      <c r="M43" s="354"/>
      <c r="N43" s="354" t="str">
        <f>IF(Tabla46[[#This Row],[ID RIESGO]]="","",IF(Tabla46[[#This Row],[DESCRIPCION DEL CONTROL]]="",0,15))</f>
        <v/>
      </c>
      <c r="O43" s="354" t="str">
        <f>IF(Tabla46[[#This Row],[ID RIESGO]]="","",IF(Tabla46[[#This Row],[RESPONSABLE DEL CONTROL (CARGO)]]="",0,20))</f>
        <v/>
      </c>
      <c r="P43" s="353">
        <f>IF(Tabla46[[#This Row],[PERIODICIDAD DE EJECUCIÓN DEL CONTROL]]="",0,20)</f>
        <v>0</v>
      </c>
      <c r="Q43"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 s="353" t="str">
        <f>IF(ISTEXT(Tabla46[[#This Row],[VALOR EVALUACION DISENO]]),"",IF(Tabla46[[#This Row],[VALOR EVALUACION DISENO]]&gt;96,DATOS!$AV$21,IF(Tabla46[[#This Row],[VALOR EVALUACION DISENO]]&gt;=86,DATOS!$AV$22,DATOS!$AV$23)))</f>
        <v/>
      </c>
      <c r="S43" s="362"/>
      <c r="T43" s="354" t="str">
        <f>IFERROR(VLOOKUP(Tabla46[[#This Row],[% DE CUMPLIMIENTO DE LA EJECUCION DEL CONTROL]],DATOS!$AS$38:$AT$40,2,0),"")</f>
        <v/>
      </c>
      <c r="U43" s="359" t="str">
        <f>IF(Tabla46[[#This Row],[RESULTADO EVALUACIÓN DEL DISEÑO DEL CONTROL]]="","",SUMIFS(DATOS!$AT$49:$AT$57,DATOS!$AR$49:$AR$57,Tabla46[[#This Row],[RESULTADO EVALUACIÓN DEL DISEÑO DEL CONTROL]],DATOS!$AS$49:$AS$57,Tabla46[[#This Row],[RESULTADO EVALUACION DE LA EJECUCION]]))</f>
        <v/>
      </c>
    </row>
    <row r="44" spans="1:21" s="365" customFormat="1" x14ac:dyDescent="0.25">
      <c r="A44" s="355"/>
      <c r="B44" s="356"/>
      <c r="C44" s="356"/>
      <c r="D44" s="357"/>
      <c r="E44" s="358"/>
      <c r="F44" s="354"/>
      <c r="G44" s="451" t="str">
        <f>IFERROR(VLOOKUP(Tabla46[[#This Row],[ID RIESGO]],'1. IDENTIFICACION DEL RIESGO'!$AB$27:$AL$52,11,0),"")</f>
        <v/>
      </c>
      <c r="H44" s="354"/>
      <c r="I44" s="353"/>
      <c r="J44" s="353"/>
      <c r="K44" s="354"/>
      <c r="L44" s="354"/>
      <c r="M44" s="354"/>
      <c r="N44" s="354" t="str">
        <f>IF(Tabla46[[#This Row],[ID RIESGO]]="","",IF(Tabla46[[#This Row],[DESCRIPCION DEL CONTROL]]="",0,15))</f>
        <v/>
      </c>
      <c r="O44" s="354" t="str">
        <f>IF(Tabla46[[#This Row],[ID RIESGO]]="","",IF(Tabla46[[#This Row],[RESPONSABLE DEL CONTROL (CARGO)]]="",0,20))</f>
        <v/>
      </c>
      <c r="P44" s="353">
        <f>IF(Tabla46[[#This Row],[PERIODICIDAD DE EJECUCIÓN DEL CONTROL]]="",0,20)</f>
        <v>0</v>
      </c>
      <c r="Q44"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 s="353" t="str">
        <f>IF(ISTEXT(Tabla46[[#This Row],[VALOR EVALUACION DISENO]]),"",IF(Tabla46[[#This Row],[VALOR EVALUACION DISENO]]&gt;96,DATOS!$AV$21,IF(Tabla46[[#This Row],[VALOR EVALUACION DISENO]]&gt;=86,DATOS!$AV$22,DATOS!$AV$23)))</f>
        <v/>
      </c>
      <c r="S44" s="362"/>
      <c r="T44" s="354" t="str">
        <f>IFERROR(VLOOKUP(Tabla46[[#This Row],[% DE CUMPLIMIENTO DE LA EJECUCION DEL CONTROL]],DATOS!$AS$38:$AT$40,2,0),"")</f>
        <v/>
      </c>
      <c r="U44" s="359" t="str">
        <f>IF(Tabla46[[#This Row],[RESULTADO EVALUACIÓN DEL DISEÑO DEL CONTROL]]="","",SUMIFS(DATOS!$AT$49:$AT$57,DATOS!$AR$49:$AR$57,Tabla46[[#This Row],[RESULTADO EVALUACIÓN DEL DISEÑO DEL CONTROL]],DATOS!$AS$49:$AS$57,Tabla46[[#This Row],[RESULTADO EVALUACION DE LA EJECUCION]]))</f>
        <v/>
      </c>
    </row>
    <row r="45" spans="1:21" s="365" customFormat="1" x14ac:dyDescent="0.25">
      <c r="A45" s="355"/>
      <c r="B45" s="356"/>
      <c r="C45" s="356"/>
      <c r="D45" s="357"/>
      <c r="E45" s="358"/>
      <c r="F45" s="354"/>
      <c r="G45" s="451" t="str">
        <f>IFERROR(VLOOKUP(Tabla46[[#This Row],[ID RIESGO]],'1. IDENTIFICACION DEL RIESGO'!$AB$27:$AL$52,11,0),"")</f>
        <v/>
      </c>
      <c r="H45" s="354"/>
      <c r="I45" s="353"/>
      <c r="J45" s="353"/>
      <c r="K45" s="354"/>
      <c r="L45" s="354"/>
      <c r="M45" s="354"/>
      <c r="N45" s="354" t="str">
        <f>IF(Tabla46[[#This Row],[ID RIESGO]]="","",IF(Tabla46[[#This Row],[DESCRIPCION DEL CONTROL]]="",0,15))</f>
        <v/>
      </c>
      <c r="O45" s="354" t="str">
        <f>IF(Tabla46[[#This Row],[ID RIESGO]]="","",IF(Tabla46[[#This Row],[RESPONSABLE DEL CONTROL (CARGO)]]="",0,20))</f>
        <v/>
      </c>
      <c r="P45" s="353">
        <f>IF(Tabla46[[#This Row],[PERIODICIDAD DE EJECUCIÓN DEL CONTROL]]="",0,20)</f>
        <v>0</v>
      </c>
      <c r="Q45"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 s="353" t="str">
        <f>IF(ISTEXT(Tabla46[[#This Row],[VALOR EVALUACION DISENO]]),"",IF(Tabla46[[#This Row],[VALOR EVALUACION DISENO]]&gt;96,DATOS!$AV$21,IF(Tabla46[[#This Row],[VALOR EVALUACION DISENO]]&gt;=86,DATOS!$AV$22,DATOS!$AV$23)))</f>
        <v/>
      </c>
      <c r="S45" s="362"/>
      <c r="T45" s="354" t="str">
        <f>IFERROR(VLOOKUP(Tabla46[[#This Row],[% DE CUMPLIMIENTO DE LA EJECUCION DEL CONTROL]],DATOS!$AS$38:$AT$40,2,0),"")</f>
        <v/>
      </c>
      <c r="U45" s="359" t="str">
        <f>IF(Tabla46[[#This Row],[RESULTADO EVALUACIÓN DEL DISEÑO DEL CONTROL]]="","",SUMIFS(DATOS!$AT$49:$AT$57,DATOS!$AR$49:$AR$57,Tabla46[[#This Row],[RESULTADO EVALUACIÓN DEL DISEÑO DEL CONTROL]],DATOS!$AS$49:$AS$57,Tabla46[[#This Row],[RESULTADO EVALUACION DE LA EJECUCION]]))</f>
        <v/>
      </c>
    </row>
    <row r="46" spans="1:21" s="364" customFormat="1" x14ac:dyDescent="0.25">
      <c r="A46" s="355"/>
      <c r="B46" s="356"/>
      <c r="C46" s="356"/>
      <c r="D46" s="357"/>
      <c r="E46" s="358"/>
      <c r="F46" s="353"/>
      <c r="G46" s="362" t="str">
        <f>IFERROR(VLOOKUP(Tabla46[[#This Row],[ID RIESGO]],'1. IDENTIFICACION DEL RIESGO'!$AB$27:$AL$52,11,0),"")</f>
        <v/>
      </c>
      <c r="H46" s="353"/>
      <c r="I46" s="353"/>
      <c r="J46" s="353"/>
      <c r="K46" s="353"/>
      <c r="L46" s="353"/>
      <c r="M46" s="353"/>
      <c r="N46" s="353" t="str">
        <f>IF(Tabla46[[#This Row],[ID RIESGO]]="","",IF(Tabla46[[#This Row],[DESCRIPCION DEL CONTROL]]="",0,15))</f>
        <v/>
      </c>
      <c r="O46" s="353" t="str">
        <f>IF(Tabla46[[#This Row],[ID RIESGO]]="","",IF(Tabla46[[#This Row],[RESPONSABLE DEL CONTROL (CARGO)]]="",0,20))</f>
        <v/>
      </c>
      <c r="P46" s="353">
        <f>IF(Tabla46[[#This Row],[PERIODICIDAD DE EJECUCIÓN DEL CONTROL]]="",0,20)</f>
        <v>0</v>
      </c>
      <c r="Q46"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 s="353" t="str">
        <f>IF(ISTEXT(Tabla46[[#This Row],[VALOR EVALUACION DISENO]]),"",IF(Tabla46[[#This Row],[VALOR EVALUACION DISENO]]&gt;96,DATOS!$AV$21,IF(Tabla46[[#This Row],[VALOR EVALUACION DISENO]]&gt;=86,DATOS!$AV$22,DATOS!$AV$23)))</f>
        <v/>
      </c>
      <c r="S46" s="362"/>
      <c r="T46" s="353" t="str">
        <f>IFERROR(VLOOKUP(Tabla46[[#This Row],[% DE CUMPLIMIENTO DE LA EJECUCION DEL CONTROL]],DATOS!$AS$38:$AT$40,2,0),"")</f>
        <v/>
      </c>
      <c r="U46" s="363" t="str">
        <f>IF(Tabla46[[#This Row],[RESULTADO EVALUACIÓN DEL DISEÑO DEL CONTROL]]="","",SUMIFS(DATOS!$AT$49:$AT$57,DATOS!$AR$49:$AR$57,Tabla46[[#This Row],[RESULTADO EVALUACIÓN DEL DISEÑO DEL CONTROL]],DATOS!$AS$49:$AS$57,Tabla46[[#This Row],[RESULTADO EVALUACION DE LA EJECUCION]]))</f>
        <v/>
      </c>
    </row>
    <row r="47" spans="1:21" s="364" customFormat="1" x14ac:dyDescent="0.25">
      <c r="A47" s="355"/>
      <c r="B47" s="356"/>
      <c r="C47" s="356"/>
      <c r="D47" s="357"/>
      <c r="E47" s="358"/>
      <c r="F47" s="353"/>
      <c r="G47" s="362" t="str">
        <f>IFERROR(VLOOKUP(Tabla46[[#This Row],[ID RIESGO]],'1. IDENTIFICACION DEL RIESGO'!$AB$27:$AL$52,11,0),"")</f>
        <v/>
      </c>
      <c r="H47" s="353"/>
      <c r="I47" s="353"/>
      <c r="J47" s="353"/>
      <c r="K47" s="353"/>
      <c r="L47" s="353"/>
      <c r="M47" s="353"/>
      <c r="N47" s="353" t="str">
        <f>IF(Tabla46[[#This Row],[ID RIESGO]]="","",IF(Tabla46[[#This Row],[DESCRIPCION DEL CONTROL]]="",0,15))</f>
        <v/>
      </c>
      <c r="O47" s="353" t="str">
        <f>IF(Tabla46[[#This Row],[ID RIESGO]]="","",IF(Tabla46[[#This Row],[RESPONSABLE DEL CONTROL (CARGO)]]="",0,20))</f>
        <v/>
      </c>
      <c r="P47" s="353">
        <f>IF(Tabla46[[#This Row],[PERIODICIDAD DE EJECUCIÓN DEL CONTROL]]="",0,20)</f>
        <v>0</v>
      </c>
      <c r="Q47"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 s="353" t="str">
        <f>IF(ISTEXT(Tabla46[[#This Row],[VALOR EVALUACION DISENO]]),"",IF(Tabla46[[#This Row],[VALOR EVALUACION DISENO]]&gt;96,DATOS!$AV$21,IF(Tabla46[[#This Row],[VALOR EVALUACION DISENO]]&gt;=86,DATOS!$AV$22,DATOS!$AV$23)))</f>
        <v/>
      </c>
      <c r="S47" s="362"/>
      <c r="T47" s="353" t="str">
        <f>IFERROR(VLOOKUP(Tabla46[[#This Row],[% DE CUMPLIMIENTO DE LA EJECUCION DEL CONTROL]],DATOS!$AS$38:$AT$40,2,0),"")</f>
        <v/>
      </c>
      <c r="U47" s="363" t="str">
        <f>IF(Tabla46[[#This Row],[RESULTADO EVALUACIÓN DEL DISEÑO DEL CONTROL]]="","",SUMIFS(DATOS!$AT$49:$AT$57,DATOS!$AR$49:$AR$57,Tabla46[[#This Row],[RESULTADO EVALUACIÓN DEL DISEÑO DEL CONTROL]],DATOS!$AS$49:$AS$57,Tabla46[[#This Row],[RESULTADO EVALUACION DE LA EJECUCION]]))</f>
        <v/>
      </c>
    </row>
    <row r="48" spans="1:21" s="364" customFormat="1" x14ac:dyDescent="0.25">
      <c r="A48" s="355"/>
      <c r="B48" s="356"/>
      <c r="C48" s="356"/>
      <c r="D48" s="357"/>
      <c r="E48" s="358"/>
      <c r="F48" s="353"/>
      <c r="G48" s="362" t="str">
        <f>IFERROR(VLOOKUP(Tabla46[[#This Row],[ID RIESGO]],'1. IDENTIFICACION DEL RIESGO'!$AB$27:$AL$52,11,0),"")</f>
        <v/>
      </c>
      <c r="H48" s="354"/>
      <c r="I48" s="353"/>
      <c r="J48" s="353"/>
      <c r="K48" s="353"/>
      <c r="L48" s="353"/>
      <c r="M48" s="353"/>
      <c r="N48" s="353" t="str">
        <f>IF(Tabla46[[#This Row],[ID RIESGO]]="","",IF(Tabla46[[#This Row],[DESCRIPCION DEL CONTROL]]="",0,15))</f>
        <v/>
      </c>
      <c r="O48" s="353" t="str">
        <f>IF(Tabla46[[#This Row],[ID RIESGO]]="","",IF(Tabla46[[#This Row],[RESPONSABLE DEL CONTROL (CARGO)]]="",0,20))</f>
        <v/>
      </c>
      <c r="P48" s="353">
        <f>IF(Tabla46[[#This Row],[PERIODICIDAD DE EJECUCIÓN DEL CONTROL]]="",0,20)</f>
        <v>0</v>
      </c>
      <c r="Q48"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 s="353" t="str">
        <f>IF(ISTEXT(Tabla46[[#This Row],[VALOR EVALUACION DISENO]]),"",IF(Tabla46[[#This Row],[VALOR EVALUACION DISENO]]&gt;96,DATOS!$AV$21,IF(Tabla46[[#This Row],[VALOR EVALUACION DISENO]]&gt;=86,DATOS!$AV$22,DATOS!$AV$23)))</f>
        <v/>
      </c>
      <c r="S48" s="362"/>
      <c r="T48" s="353" t="str">
        <f>IFERROR(VLOOKUP(Tabla46[[#This Row],[% DE CUMPLIMIENTO DE LA EJECUCION DEL CONTROL]],DATOS!$AS$38:$AT$40,2,0),"")</f>
        <v/>
      </c>
      <c r="U48" s="363" t="str">
        <f>IF(Tabla46[[#This Row],[RESULTADO EVALUACIÓN DEL DISEÑO DEL CONTROL]]="","",SUMIFS(DATOS!$AT$49:$AT$57,DATOS!$AR$49:$AR$57,Tabla46[[#This Row],[RESULTADO EVALUACIÓN DEL DISEÑO DEL CONTROL]],DATOS!$AS$49:$AS$57,Tabla46[[#This Row],[RESULTADO EVALUACION DE LA EJECUCION]]))</f>
        <v/>
      </c>
    </row>
    <row r="49" spans="1:21" s="364" customFormat="1" x14ac:dyDescent="0.25">
      <c r="A49" s="355"/>
      <c r="B49" s="356"/>
      <c r="C49" s="356"/>
      <c r="D49" s="357"/>
      <c r="E49" s="358"/>
      <c r="F49" s="353"/>
      <c r="G49" s="362" t="str">
        <f>IFERROR(VLOOKUP(Tabla46[[#This Row],[ID RIESGO]],'1. IDENTIFICACION DEL RIESGO'!$AB$27:$AL$52,11,0),"")</f>
        <v/>
      </c>
      <c r="H49" s="353"/>
      <c r="I49" s="353"/>
      <c r="J49" s="353"/>
      <c r="K49" s="353"/>
      <c r="L49" s="353"/>
      <c r="M49" s="353"/>
      <c r="N49" s="353" t="str">
        <f>IF(Tabla46[[#This Row],[ID RIESGO]]="","",IF(Tabla46[[#This Row],[DESCRIPCION DEL CONTROL]]="",0,15))</f>
        <v/>
      </c>
      <c r="O49" s="353" t="str">
        <f>IF(Tabla46[[#This Row],[ID RIESGO]]="","",IF(Tabla46[[#This Row],[RESPONSABLE DEL CONTROL (CARGO)]]="",0,20))</f>
        <v/>
      </c>
      <c r="P49" s="353">
        <f>IF(Tabla46[[#This Row],[PERIODICIDAD DE EJECUCIÓN DEL CONTROL]]="",0,20)</f>
        <v>0</v>
      </c>
      <c r="Q49"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 s="353" t="str">
        <f>IF(ISTEXT(Tabla46[[#This Row],[VALOR EVALUACION DISENO]]),"",IF(Tabla46[[#This Row],[VALOR EVALUACION DISENO]]&gt;96,DATOS!$AV$21,IF(Tabla46[[#This Row],[VALOR EVALUACION DISENO]]&gt;=86,DATOS!$AV$22,DATOS!$AV$23)))</f>
        <v/>
      </c>
      <c r="S49" s="362"/>
      <c r="T49" s="353" t="str">
        <f>IFERROR(VLOOKUP(Tabla46[[#This Row],[% DE CUMPLIMIENTO DE LA EJECUCION DEL CONTROL]],DATOS!$AS$38:$AT$40,2,0),"")</f>
        <v/>
      </c>
      <c r="U49" s="363" t="str">
        <f>IF(Tabla46[[#This Row],[RESULTADO EVALUACIÓN DEL DISEÑO DEL CONTROL]]="","",SUMIFS(DATOS!$AT$49:$AT$57,DATOS!$AR$49:$AR$57,Tabla46[[#This Row],[RESULTADO EVALUACIÓN DEL DISEÑO DEL CONTROL]],DATOS!$AS$49:$AS$57,Tabla46[[#This Row],[RESULTADO EVALUACION DE LA EJECUCION]]))</f>
        <v/>
      </c>
    </row>
    <row r="50" spans="1:21" s="364" customFormat="1" x14ac:dyDescent="0.25">
      <c r="A50" s="355"/>
      <c r="B50" s="356"/>
      <c r="C50" s="356"/>
      <c r="D50" s="357"/>
      <c r="E50" s="358"/>
      <c r="F50" s="353"/>
      <c r="G50" s="362" t="str">
        <f>IFERROR(VLOOKUP(Tabla46[[#This Row],[ID RIESGO]],'1. IDENTIFICACION DEL RIESGO'!$AB$27:$AL$52,11,0),"")</f>
        <v/>
      </c>
      <c r="H50" s="353"/>
      <c r="I50" s="353"/>
      <c r="J50" s="353"/>
      <c r="K50" s="353"/>
      <c r="L50" s="353"/>
      <c r="M50" s="353"/>
      <c r="N50" s="353" t="str">
        <f>IF(Tabla46[[#This Row],[ID RIESGO]]="","",IF(Tabla46[[#This Row],[DESCRIPCION DEL CONTROL]]="",0,15))</f>
        <v/>
      </c>
      <c r="O50" s="353" t="str">
        <f>IF(Tabla46[[#This Row],[ID RIESGO]]="","",IF(Tabla46[[#This Row],[RESPONSABLE DEL CONTROL (CARGO)]]="",0,20))</f>
        <v/>
      </c>
      <c r="P50" s="353">
        <f>IF(Tabla46[[#This Row],[PERIODICIDAD DE EJECUCIÓN DEL CONTROL]]="",0,20)</f>
        <v>0</v>
      </c>
      <c r="Q50"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 s="353" t="str">
        <f>IF(ISTEXT(Tabla46[[#This Row],[VALOR EVALUACION DISENO]]),"",IF(Tabla46[[#This Row],[VALOR EVALUACION DISENO]]&gt;96,DATOS!$AV$21,IF(Tabla46[[#This Row],[VALOR EVALUACION DISENO]]&gt;=86,DATOS!$AV$22,DATOS!$AV$23)))</f>
        <v/>
      </c>
      <c r="S50" s="362"/>
      <c r="T50" s="353" t="str">
        <f>IFERROR(VLOOKUP(Tabla46[[#This Row],[% DE CUMPLIMIENTO DE LA EJECUCION DEL CONTROL]],DATOS!$AS$38:$AT$40,2,0),"")</f>
        <v/>
      </c>
      <c r="U50" s="363" t="str">
        <f>IF(Tabla46[[#This Row],[RESULTADO EVALUACIÓN DEL DISEÑO DEL CONTROL]]="","",SUMIFS(DATOS!$AT$49:$AT$57,DATOS!$AR$49:$AR$57,Tabla46[[#This Row],[RESULTADO EVALUACIÓN DEL DISEÑO DEL CONTROL]],DATOS!$AS$49:$AS$57,Tabla46[[#This Row],[RESULTADO EVALUACION DE LA EJECUCION]]))</f>
        <v/>
      </c>
    </row>
    <row r="51" spans="1:21" s="364" customFormat="1" x14ac:dyDescent="0.25">
      <c r="A51" s="355"/>
      <c r="B51" s="356"/>
      <c r="C51" s="356"/>
      <c r="D51" s="357"/>
      <c r="E51" s="358"/>
      <c r="F51" s="353"/>
      <c r="G51" s="362" t="str">
        <f>IFERROR(VLOOKUP(Tabla46[[#This Row],[ID RIESGO]],'1. IDENTIFICACION DEL RIESGO'!$AB$27:$AL$52,11,0),"")</f>
        <v/>
      </c>
      <c r="H51" s="353"/>
      <c r="I51" s="353"/>
      <c r="J51" s="353"/>
      <c r="K51" s="353"/>
      <c r="L51" s="353"/>
      <c r="M51" s="353"/>
      <c r="N51" s="353" t="str">
        <f>IF(Tabla46[[#This Row],[ID RIESGO]]="","",IF(Tabla46[[#This Row],[DESCRIPCION DEL CONTROL]]="",0,15))</f>
        <v/>
      </c>
      <c r="O51" s="353" t="str">
        <f>IF(Tabla46[[#This Row],[ID RIESGO]]="","",IF(Tabla46[[#This Row],[RESPONSABLE DEL CONTROL (CARGO)]]="",0,20))</f>
        <v/>
      </c>
      <c r="P51" s="353">
        <f>IF(Tabla46[[#This Row],[PERIODICIDAD DE EJECUCIÓN DEL CONTROL]]="",0,20)</f>
        <v>0</v>
      </c>
      <c r="Q51"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 s="353" t="str">
        <f>IF(ISTEXT(Tabla46[[#This Row],[VALOR EVALUACION DISENO]]),"",IF(Tabla46[[#This Row],[VALOR EVALUACION DISENO]]&gt;96,DATOS!$AV$21,IF(Tabla46[[#This Row],[VALOR EVALUACION DISENO]]&gt;=86,DATOS!$AV$22,DATOS!$AV$23)))</f>
        <v/>
      </c>
      <c r="S51" s="362"/>
      <c r="T51" s="353" t="str">
        <f>IFERROR(VLOOKUP(Tabla46[[#This Row],[% DE CUMPLIMIENTO DE LA EJECUCION DEL CONTROL]],DATOS!$AS$38:$AT$40,2,0),"")</f>
        <v/>
      </c>
      <c r="U51" s="363" t="str">
        <f>IF(Tabla46[[#This Row],[RESULTADO EVALUACIÓN DEL DISEÑO DEL CONTROL]]="","",SUMIFS(DATOS!$AT$49:$AT$57,DATOS!$AR$49:$AR$57,Tabla46[[#This Row],[RESULTADO EVALUACIÓN DEL DISEÑO DEL CONTROL]],DATOS!$AS$49:$AS$57,Tabla46[[#This Row],[RESULTADO EVALUACION DE LA EJECUCION]]))</f>
        <v/>
      </c>
    </row>
    <row r="52" spans="1:21" s="364" customFormat="1" x14ac:dyDescent="0.25">
      <c r="A52" s="355"/>
      <c r="B52" s="356"/>
      <c r="C52" s="356"/>
      <c r="D52" s="357"/>
      <c r="E52" s="358"/>
      <c r="F52" s="353"/>
      <c r="G52" s="452" t="str">
        <f>IFERROR(VLOOKUP(Tabla46[[#This Row],[ID RIESGO]],'1. IDENTIFICACION DEL RIESGO'!$AB$27:$AL$52,11,0),"")</f>
        <v/>
      </c>
      <c r="H52" s="366"/>
      <c r="I52" s="366"/>
      <c r="J52" s="353"/>
      <c r="K52" s="366"/>
      <c r="L52" s="366"/>
      <c r="M52" s="366"/>
      <c r="N52" s="366" t="str">
        <f>IF(Tabla46[[#This Row],[ID RIESGO]]="","",IF(Tabla46[[#This Row],[DESCRIPCION DEL CONTROL]]="",0,15))</f>
        <v/>
      </c>
      <c r="O52" s="353" t="str">
        <f>IF(Tabla46[[#This Row],[ID RIESGO]]="","",IF(Tabla46[[#This Row],[RESPONSABLE DEL CONTROL (CARGO)]]="",0,20))</f>
        <v/>
      </c>
      <c r="P52" s="353">
        <f>IF(Tabla46[[#This Row],[PERIODICIDAD DE EJECUCIÓN DEL CONTROL]]="",0,20)</f>
        <v>0</v>
      </c>
      <c r="Q52"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2" s="353" t="str">
        <f>IF(ISTEXT(Tabla46[[#This Row],[VALOR EVALUACION DISENO]]),"",IF(Tabla46[[#This Row],[VALOR EVALUACION DISENO]]&gt;96,DATOS!$AV$21,IF(Tabla46[[#This Row],[VALOR EVALUACION DISENO]]&gt;=86,DATOS!$AV$22,DATOS!$AV$23)))</f>
        <v/>
      </c>
      <c r="S52" s="362"/>
      <c r="T52" s="353" t="str">
        <f>IFERROR(VLOOKUP(Tabla46[[#This Row],[% DE CUMPLIMIENTO DE LA EJECUCION DEL CONTROL]],DATOS!$AS$38:$AT$40,2,0),"")</f>
        <v/>
      </c>
      <c r="U52" s="363" t="str">
        <f>IF(Tabla46[[#This Row],[RESULTADO EVALUACIÓN DEL DISEÑO DEL CONTROL]]="","",SUMIFS(DATOS!$AT$49:$AT$57,DATOS!$AR$49:$AR$57,Tabla46[[#This Row],[RESULTADO EVALUACIÓN DEL DISEÑO DEL CONTROL]],DATOS!$AS$49:$AS$57,Tabla46[[#This Row],[RESULTADO EVALUACION DE LA EJECUCION]]))</f>
        <v/>
      </c>
    </row>
    <row r="53" spans="1:21" s="364" customFormat="1" x14ac:dyDescent="0.25">
      <c r="A53" s="355"/>
      <c r="B53" s="356"/>
      <c r="C53" s="356"/>
      <c r="D53" s="357"/>
      <c r="E53" s="358"/>
      <c r="F53" s="353"/>
      <c r="G53" s="452" t="str">
        <f>IFERROR(VLOOKUP(Tabla46[[#This Row],[ID RIESGO]],'1. IDENTIFICACION DEL RIESGO'!$AB$27:$AL$52,11,0),"")</f>
        <v/>
      </c>
      <c r="H53" s="353"/>
      <c r="I53" s="353"/>
      <c r="J53" s="353"/>
      <c r="K53" s="366"/>
      <c r="L53" s="366"/>
      <c r="M53" s="366"/>
      <c r="N53" s="366" t="str">
        <f>IF(Tabla46[[#This Row],[ID RIESGO]]="","",IF(Tabla46[[#This Row],[DESCRIPCION DEL CONTROL]]="",0,15))</f>
        <v/>
      </c>
      <c r="O53" s="353" t="str">
        <f>IF(Tabla46[[#This Row],[ID RIESGO]]="","",IF(Tabla46[[#This Row],[RESPONSABLE DEL CONTROL (CARGO)]]="",0,20))</f>
        <v/>
      </c>
      <c r="P53" s="353">
        <f>IF(Tabla46[[#This Row],[PERIODICIDAD DE EJECUCIÓN DEL CONTROL]]="",0,20)</f>
        <v>0</v>
      </c>
      <c r="Q53"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3" s="353" t="str">
        <f>IF(ISTEXT(Tabla46[[#This Row],[VALOR EVALUACION DISENO]]),"",IF(Tabla46[[#This Row],[VALOR EVALUACION DISENO]]&gt;96,DATOS!$AV$21,IF(Tabla46[[#This Row],[VALOR EVALUACION DISENO]]&gt;=86,DATOS!$AV$22,DATOS!$AV$23)))</f>
        <v/>
      </c>
      <c r="S53" s="362"/>
      <c r="T53" s="353" t="str">
        <f>IFERROR(VLOOKUP(Tabla46[[#This Row],[% DE CUMPLIMIENTO DE LA EJECUCION DEL CONTROL]],DATOS!$AS$38:$AT$40,2,0),"")</f>
        <v/>
      </c>
      <c r="U53" s="363" t="str">
        <f>IF(Tabla46[[#This Row],[RESULTADO EVALUACIÓN DEL DISEÑO DEL CONTROL]]="","",SUMIFS(DATOS!$AT$49:$AT$57,DATOS!$AR$49:$AR$57,Tabla46[[#This Row],[RESULTADO EVALUACIÓN DEL DISEÑO DEL CONTROL]],DATOS!$AS$49:$AS$57,Tabla46[[#This Row],[RESULTADO EVALUACION DE LA EJECUCION]]))</f>
        <v/>
      </c>
    </row>
    <row r="54" spans="1:21" s="364" customFormat="1" x14ac:dyDescent="0.25">
      <c r="A54" s="355"/>
      <c r="B54" s="356"/>
      <c r="C54" s="356"/>
      <c r="D54" s="357"/>
      <c r="E54" s="358"/>
      <c r="F54" s="353"/>
      <c r="G54" s="452" t="str">
        <f>IFERROR(VLOOKUP(Tabla46[[#This Row],[ID RIESGO]],'1. IDENTIFICACION DEL RIESGO'!$AB$27:$AL$52,11,0),"")</f>
        <v/>
      </c>
      <c r="H54" s="366"/>
      <c r="I54" s="366"/>
      <c r="J54" s="353"/>
      <c r="K54" s="366"/>
      <c r="L54" s="366"/>
      <c r="M54" s="366"/>
      <c r="N54" s="366" t="str">
        <f>IF(Tabla46[[#This Row],[ID RIESGO]]="","",IF(Tabla46[[#This Row],[DESCRIPCION DEL CONTROL]]="",0,15))</f>
        <v/>
      </c>
      <c r="O54" s="353" t="str">
        <f>IF(Tabla46[[#This Row],[ID RIESGO]]="","",IF(Tabla46[[#This Row],[RESPONSABLE DEL CONTROL (CARGO)]]="",0,20))</f>
        <v/>
      </c>
      <c r="P54" s="353">
        <f>IF(Tabla46[[#This Row],[PERIODICIDAD DE EJECUCIÓN DEL CONTROL]]="",0,20)</f>
        <v>0</v>
      </c>
      <c r="Q54"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4" s="353" t="str">
        <f>IF(ISTEXT(Tabla46[[#This Row],[VALOR EVALUACION DISENO]]),"",IF(Tabla46[[#This Row],[VALOR EVALUACION DISENO]]&gt;96,DATOS!$AV$21,IF(Tabla46[[#This Row],[VALOR EVALUACION DISENO]]&gt;=86,DATOS!$AV$22,DATOS!$AV$23)))</f>
        <v/>
      </c>
      <c r="S54" s="362"/>
      <c r="T54" s="353" t="str">
        <f>IFERROR(VLOOKUP(Tabla46[[#This Row],[% DE CUMPLIMIENTO DE LA EJECUCION DEL CONTROL]],DATOS!$AS$38:$AT$40,2,0),"")</f>
        <v/>
      </c>
      <c r="U54" s="363" t="str">
        <f>IF(Tabla46[[#This Row],[RESULTADO EVALUACIÓN DEL DISEÑO DEL CONTROL]]="","",SUMIFS(DATOS!$AT$49:$AT$57,DATOS!$AR$49:$AR$57,Tabla46[[#This Row],[RESULTADO EVALUACIÓN DEL DISEÑO DEL CONTROL]],DATOS!$AS$49:$AS$57,Tabla46[[#This Row],[RESULTADO EVALUACION DE LA EJECUCION]]))</f>
        <v/>
      </c>
    </row>
    <row r="55" spans="1:21" s="364" customFormat="1" x14ac:dyDescent="0.25">
      <c r="A55" s="355"/>
      <c r="B55" s="356"/>
      <c r="C55" s="356"/>
      <c r="D55" s="357"/>
      <c r="E55" s="358"/>
      <c r="F55" s="353"/>
      <c r="G55" s="452" t="str">
        <f>IFERROR(VLOOKUP(Tabla46[[#This Row],[ID RIESGO]],'1. IDENTIFICACION DEL RIESGO'!$AB$27:$AL$52,11,0),"")</f>
        <v/>
      </c>
      <c r="H55" s="366"/>
      <c r="I55" s="366"/>
      <c r="J55" s="353"/>
      <c r="K55" s="366"/>
      <c r="L55" s="366"/>
      <c r="M55" s="366"/>
      <c r="N55" s="366" t="str">
        <f>IF(Tabla46[[#This Row],[ID RIESGO]]="","",IF(Tabla46[[#This Row],[DESCRIPCION DEL CONTROL]]="",0,15))</f>
        <v/>
      </c>
      <c r="O55" s="353" t="str">
        <f>IF(Tabla46[[#This Row],[ID RIESGO]]="","",IF(Tabla46[[#This Row],[RESPONSABLE DEL CONTROL (CARGO)]]="",0,20))</f>
        <v/>
      </c>
      <c r="P55" s="353">
        <f>IF(Tabla46[[#This Row],[PERIODICIDAD DE EJECUCIÓN DEL CONTROL]]="",0,20)</f>
        <v>0</v>
      </c>
      <c r="Q55"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5" s="353" t="str">
        <f>IF(ISTEXT(Tabla46[[#This Row],[VALOR EVALUACION DISENO]]),"",IF(Tabla46[[#This Row],[VALOR EVALUACION DISENO]]&gt;96,DATOS!$AV$21,IF(Tabla46[[#This Row],[VALOR EVALUACION DISENO]]&gt;=86,DATOS!$AV$22,DATOS!$AV$23)))</f>
        <v/>
      </c>
      <c r="S55" s="362"/>
      <c r="T55" s="353" t="str">
        <f>IFERROR(VLOOKUP(Tabla46[[#This Row],[% DE CUMPLIMIENTO DE LA EJECUCION DEL CONTROL]],DATOS!$AS$38:$AT$40,2,0),"")</f>
        <v/>
      </c>
      <c r="U55" s="363" t="str">
        <f>IF(Tabla46[[#This Row],[RESULTADO EVALUACIÓN DEL DISEÑO DEL CONTROL]]="","",SUMIFS(DATOS!$AT$49:$AT$57,DATOS!$AR$49:$AR$57,Tabla46[[#This Row],[RESULTADO EVALUACIÓN DEL DISEÑO DEL CONTROL]],DATOS!$AS$49:$AS$57,Tabla46[[#This Row],[RESULTADO EVALUACION DE LA EJECUCION]]))</f>
        <v/>
      </c>
    </row>
    <row r="56" spans="1:21" s="364" customFormat="1" x14ac:dyDescent="0.25">
      <c r="A56" s="355"/>
      <c r="B56" s="356"/>
      <c r="C56" s="356"/>
      <c r="D56" s="357"/>
      <c r="E56" s="358"/>
      <c r="F56" s="353"/>
      <c r="G56" s="362" t="str">
        <f>IFERROR(VLOOKUP(Tabla46[[#This Row],[ID RIESGO]],'1. IDENTIFICACION DEL RIESGO'!$AB$27:$AL$52,11,0),"")</f>
        <v/>
      </c>
      <c r="H56" s="353"/>
      <c r="I56" s="353"/>
      <c r="J56" s="353"/>
      <c r="K56" s="353"/>
      <c r="L56" s="353"/>
      <c r="M56" s="354"/>
      <c r="N56" s="353" t="str">
        <f>IF(Tabla46[[#This Row],[ID RIESGO]]="","",IF(Tabla46[[#This Row],[DESCRIPCION DEL CONTROL]]="",0,15))</f>
        <v/>
      </c>
      <c r="O56" s="353" t="str">
        <f>IF(Tabla46[[#This Row],[ID RIESGO]]="","",IF(Tabla46[[#This Row],[RESPONSABLE DEL CONTROL (CARGO)]]="",0,20))</f>
        <v/>
      </c>
      <c r="P56" s="353">
        <f>IF(Tabla46[[#This Row],[PERIODICIDAD DE EJECUCIÓN DEL CONTROL]]="",0,20)</f>
        <v>0</v>
      </c>
      <c r="Q56"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6" s="353" t="str">
        <f>IF(ISTEXT(Tabla46[[#This Row],[VALOR EVALUACION DISENO]]),"",IF(Tabla46[[#This Row],[VALOR EVALUACION DISENO]]&gt;96,DATOS!$AV$21,IF(Tabla46[[#This Row],[VALOR EVALUACION DISENO]]&gt;=86,DATOS!$AV$22,DATOS!$AV$23)))</f>
        <v/>
      </c>
      <c r="S56" s="362"/>
      <c r="T56" s="353" t="str">
        <f>IFERROR(VLOOKUP(Tabla46[[#This Row],[% DE CUMPLIMIENTO DE LA EJECUCION DEL CONTROL]],DATOS!$AS$38:$AT$40,2,0),"")</f>
        <v/>
      </c>
      <c r="U56" s="363" t="str">
        <f>IF(Tabla46[[#This Row],[RESULTADO EVALUACIÓN DEL DISEÑO DEL CONTROL]]="","",SUMIFS(DATOS!$AT$49:$AT$57,DATOS!$AR$49:$AR$57,Tabla46[[#This Row],[RESULTADO EVALUACIÓN DEL DISEÑO DEL CONTROL]],DATOS!$AS$49:$AS$57,Tabla46[[#This Row],[RESULTADO EVALUACION DE LA EJECUCION]]))</f>
        <v/>
      </c>
    </row>
    <row r="57" spans="1:21" s="364" customFormat="1" x14ac:dyDescent="0.25">
      <c r="A57" s="355"/>
      <c r="B57" s="356"/>
      <c r="C57" s="356"/>
      <c r="D57" s="357"/>
      <c r="E57" s="358"/>
      <c r="F57" s="353"/>
      <c r="G57" s="362" t="str">
        <f>IFERROR(VLOOKUP(Tabla46[[#This Row],[ID RIESGO]],'1. IDENTIFICACION DEL RIESGO'!$AB$27:$AL$52,11,0),"")</f>
        <v/>
      </c>
      <c r="H57" s="353"/>
      <c r="I57" s="353"/>
      <c r="J57" s="353"/>
      <c r="K57" s="353"/>
      <c r="L57" s="353"/>
      <c r="M57" s="353"/>
      <c r="N57" s="353" t="str">
        <f>IF(Tabla46[[#This Row],[ID RIESGO]]="","",IF(Tabla46[[#This Row],[DESCRIPCION DEL CONTROL]]="",0,15))</f>
        <v/>
      </c>
      <c r="O57" s="353" t="str">
        <f>IF(Tabla46[[#This Row],[ID RIESGO]]="","",IF(Tabla46[[#This Row],[RESPONSABLE DEL CONTROL (CARGO)]]="",0,20))</f>
        <v/>
      </c>
      <c r="P57" s="353">
        <f>IF(Tabla46[[#This Row],[PERIODICIDAD DE EJECUCIÓN DEL CONTROL]]="",0,20)</f>
        <v>0</v>
      </c>
      <c r="Q57"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7" s="353" t="str">
        <f>IF(ISTEXT(Tabla46[[#This Row],[VALOR EVALUACION DISENO]]),"",IF(Tabla46[[#This Row],[VALOR EVALUACION DISENO]]&gt;96,DATOS!$AV$21,IF(Tabla46[[#This Row],[VALOR EVALUACION DISENO]]&gt;=86,DATOS!$AV$22,DATOS!$AV$23)))</f>
        <v/>
      </c>
      <c r="S57" s="362"/>
      <c r="T57" s="353" t="str">
        <f>IFERROR(VLOOKUP(Tabla46[[#This Row],[% DE CUMPLIMIENTO DE LA EJECUCION DEL CONTROL]],DATOS!$AS$38:$AT$40,2,0),"")</f>
        <v/>
      </c>
      <c r="U57" s="363" t="str">
        <f>IF(Tabla46[[#This Row],[RESULTADO EVALUACIÓN DEL DISEÑO DEL CONTROL]]="","",SUMIFS(DATOS!$AT$49:$AT$57,DATOS!$AR$49:$AR$57,Tabla46[[#This Row],[RESULTADO EVALUACIÓN DEL DISEÑO DEL CONTROL]],DATOS!$AS$49:$AS$57,Tabla46[[#This Row],[RESULTADO EVALUACION DE LA EJECUCION]]))</f>
        <v/>
      </c>
    </row>
    <row r="58" spans="1:21" s="364" customFormat="1" x14ac:dyDescent="0.25">
      <c r="A58" s="355"/>
      <c r="B58" s="356"/>
      <c r="C58" s="356"/>
      <c r="D58" s="357"/>
      <c r="E58" s="358"/>
      <c r="F58" s="360"/>
      <c r="G58" s="453" t="str">
        <f>IFERROR(VLOOKUP(Tabla46[[#This Row],[ID RIESGO]],'1. IDENTIFICACION DEL RIESGO'!$AB$27:$AL$52,11,0),"")</f>
        <v/>
      </c>
      <c r="H58" s="353"/>
      <c r="I58" s="353"/>
      <c r="J58" s="353"/>
      <c r="K58" s="361"/>
      <c r="L58" s="361"/>
      <c r="M58" s="361"/>
      <c r="N58" s="361" t="str">
        <f>IF(Tabla46[[#This Row],[ID RIESGO]]="","",IF(Tabla46[[#This Row],[DESCRIPCION DEL CONTROL]]="",0,15))</f>
        <v/>
      </c>
      <c r="O58" s="361" t="str">
        <f>IF(Tabla46[[#This Row],[ID RIESGO]]="","",IF(Tabla46[[#This Row],[RESPONSABLE DEL CONTROL (CARGO)]]="",0,20))</f>
        <v/>
      </c>
      <c r="P58" s="353">
        <f>IF(Tabla46[[#This Row],[PERIODICIDAD DE EJECUCIÓN DEL CONTROL]]="",0,20)</f>
        <v>0</v>
      </c>
      <c r="Q58"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8" s="353" t="str">
        <f>IF(ISTEXT(Tabla46[[#This Row],[VALOR EVALUACION DISENO]]),"",IF(Tabla46[[#This Row],[VALOR EVALUACION DISENO]]&gt;96,DATOS!$AV$21,IF(Tabla46[[#This Row],[VALOR EVALUACION DISENO]]&gt;=86,DATOS!$AV$22,DATOS!$AV$23)))</f>
        <v/>
      </c>
      <c r="S58" s="362"/>
      <c r="T58" s="353" t="str">
        <f>IFERROR(VLOOKUP(Tabla46[[#This Row],[% DE CUMPLIMIENTO DE LA EJECUCION DEL CONTROL]],DATOS!$AS$38:$AT$40,2,0),"")</f>
        <v/>
      </c>
      <c r="U58" s="367" t="str">
        <f>IF(Tabla46[[#This Row],[RESULTADO EVALUACIÓN DEL DISEÑO DEL CONTROL]]="","",SUMIFS(DATOS!$AT$49:$AT$57,DATOS!$AR$49:$AR$57,Tabla46[[#This Row],[RESULTADO EVALUACIÓN DEL DISEÑO DEL CONTROL]],DATOS!$AS$49:$AS$57,Tabla46[[#This Row],[RESULTADO EVALUACION DE LA EJECUCION]]))</f>
        <v/>
      </c>
    </row>
    <row r="59" spans="1:21" s="364" customFormat="1" x14ac:dyDescent="0.25">
      <c r="A59" s="355"/>
      <c r="B59" s="356"/>
      <c r="C59" s="356"/>
      <c r="D59" s="357"/>
      <c r="E59" s="358"/>
      <c r="F59" s="353"/>
      <c r="G59" s="362" t="str">
        <f>IFERROR(VLOOKUP(Tabla46[[#This Row],[ID RIESGO]],'1. IDENTIFICACION DEL RIESGO'!$AB$27:$AL$52,11,0),"")</f>
        <v/>
      </c>
      <c r="H59" s="353"/>
      <c r="I59" s="353"/>
      <c r="J59" s="353"/>
      <c r="K59" s="353"/>
      <c r="L59" s="353"/>
      <c r="M59" s="353"/>
      <c r="N59" s="353" t="str">
        <f>IF(Tabla46[[#This Row],[ID RIESGO]]="","",IF(Tabla46[[#This Row],[DESCRIPCION DEL CONTROL]]="",0,15))</f>
        <v/>
      </c>
      <c r="O59" s="353" t="str">
        <f>IF(Tabla46[[#This Row],[ID RIESGO]]="","",IF(Tabla46[[#This Row],[RESPONSABLE DEL CONTROL (CARGO)]]="",0,20))</f>
        <v/>
      </c>
      <c r="P59" s="353">
        <f>IF(Tabla46[[#This Row],[PERIODICIDAD DE EJECUCIÓN DEL CONTROL]]="",0,20)</f>
        <v>0</v>
      </c>
      <c r="Q59"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9" s="353" t="str">
        <f>IF(ISTEXT(Tabla46[[#This Row],[VALOR EVALUACION DISENO]]),"",IF(Tabla46[[#This Row],[VALOR EVALUACION DISENO]]&gt;96,DATOS!$AV$21,IF(Tabla46[[#This Row],[VALOR EVALUACION DISENO]]&gt;=86,DATOS!$AV$22,DATOS!$AV$23)))</f>
        <v/>
      </c>
      <c r="S59" s="362"/>
      <c r="T59" s="353" t="str">
        <f>IFERROR(VLOOKUP(Tabla46[[#This Row],[% DE CUMPLIMIENTO DE LA EJECUCION DEL CONTROL]],DATOS!$AS$38:$AT$40,2,0),"")</f>
        <v/>
      </c>
      <c r="U59" s="363" t="str">
        <f>IF(Tabla46[[#This Row],[RESULTADO EVALUACIÓN DEL DISEÑO DEL CONTROL]]="","",SUMIFS(DATOS!$AT$49:$AT$57,DATOS!$AR$49:$AR$57,Tabla46[[#This Row],[RESULTADO EVALUACIÓN DEL DISEÑO DEL CONTROL]],DATOS!$AS$49:$AS$57,Tabla46[[#This Row],[RESULTADO EVALUACION DE LA EJECUCION]]))</f>
        <v/>
      </c>
    </row>
    <row r="60" spans="1:21" s="364" customFormat="1" x14ac:dyDescent="0.25">
      <c r="A60" s="355"/>
      <c r="B60" s="356"/>
      <c r="C60" s="356"/>
      <c r="D60" s="357"/>
      <c r="E60" s="358"/>
      <c r="F60" s="353"/>
      <c r="G60" s="362" t="str">
        <f>IFERROR(VLOOKUP(Tabla46[[#This Row],[ID RIESGO]],'1. IDENTIFICACION DEL RIESGO'!$AB$27:$AL$52,11,0),"")</f>
        <v/>
      </c>
      <c r="H60" s="353"/>
      <c r="I60" s="353"/>
      <c r="J60" s="353"/>
      <c r="K60" s="353"/>
      <c r="L60" s="353"/>
      <c r="M60" s="353"/>
      <c r="N60" s="353" t="str">
        <f>IF(Tabla46[[#This Row],[ID RIESGO]]="","",IF(Tabla46[[#This Row],[DESCRIPCION DEL CONTROL]]="",0,15))</f>
        <v/>
      </c>
      <c r="O60" s="353" t="str">
        <f>IF(Tabla46[[#This Row],[ID RIESGO]]="","",IF(Tabla46[[#This Row],[RESPONSABLE DEL CONTROL (CARGO)]]="",0,20))</f>
        <v/>
      </c>
      <c r="P60" s="353">
        <f>IF(Tabla46[[#This Row],[PERIODICIDAD DE EJECUCIÓN DEL CONTROL]]="",0,20)</f>
        <v>0</v>
      </c>
      <c r="Q60"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0" s="353" t="str">
        <f>IF(ISTEXT(Tabla46[[#This Row],[VALOR EVALUACION DISENO]]),"",IF(Tabla46[[#This Row],[VALOR EVALUACION DISENO]]&gt;96,DATOS!$AV$21,IF(Tabla46[[#This Row],[VALOR EVALUACION DISENO]]&gt;=86,DATOS!$AV$22,DATOS!$AV$23)))</f>
        <v/>
      </c>
      <c r="S60" s="362"/>
      <c r="T60" s="353" t="str">
        <f>IFERROR(VLOOKUP(Tabla46[[#This Row],[% DE CUMPLIMIENTO DE LA EJECUCION DEL CONTROL]],DATOS!$AS$38:$AT$40,2,0),"")</f>
        <v/>
      </c>
      <c r="U60" s="363" t="str">
        <f>IF(Tabla46[[#This Row],[RESULTADO EVALUACIÓN DEL DISEÑO DEL CONTROL]]="","",SUMIFS(DATOS!$AT$49:$AT$57,DATOS!$AR$49:$AR$57,Tabla46[[#This Row],[RESULTADO EVALUACIÓN DEL DISEÑO DEL CONTROL]],DATOS!$AS$49:$AS$57,Tabla46[[#This Row],[RESULTADO EVALUACION DE LA EJECUCION]]))</f>
        <v/>
      </c>
    </row>
    <row r="61" spans="1:21" s="364" customFormat="1" x14ac:dyDescent="0.25">
      <c r="A61" s="355"/>
      <c r="B61" s="356"/>
      <c r="C61" s="356"/>
      <c r="D61" s="357"/>
      <c r="E61" s="358"/>
      <c r="F61" s="353"/>
      <c r="G61" s="362" t="str">
        <f>IFERROR(VLOOKUP(Tabla46[[#This Row],[ID RIESGO]],'1. IDENTIFICACION DEL RIESGO'!$AB$27:$AL$52,11,0),"")</f>
        <v/>
      </c>
      <c r="H61" s="353"/>
      <c r="I61" s="353"/>
      <c r="J61" s="353"/>
      <c r="K61" s="353"/>
      <c r="L61" s="353"/>
      <c r="M61" s="353"/>
      <c r="N61" s="353" t="str">
        <f>IF(Tabla46[[#This Row],[ID RIESGO]]="","",IF(Tabla46[[#This Row],[DESCRIPCION DEL CONTROL]]="",0,15))</f>
        <v/>
      </c>
      <c r="O61" s="353" t="str">
        <f>IF(Tabla46[[#This Row],[ID RIESGO]]="","",IF(Tabla46[[#This Row],[RESPONSABLE DEL CONTROL (CARGO)]]="",0,20))</f>
        <v/>
      </c>
      <c r="P61" s="353">
        <f>IF(Tabla46[[#This Row],[PERIODICIDAD DE EJECUCIÓN DEL CONTROL]]="",0,20)</f>
        <v>0</v>
      </c>
      <c r="Q61"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1" s="353" t="str">
        <f>IF(ISTEXT(Tabla46[[#This Row],[VALOR EVALUACION DISENO]]),"",IF(Tabla46[[#This Row],[VALOR EVALUACION DISENO]]&gt;96,DATOS!$AV$21,IF(Tabla46[[#This Row],[VALOR EVALUACION DISENO]]&gt;=86,DATOS!$AV$22,DATOS!$AV$23)))</f>
        <v/>
      </c>
      <c r="S61" s="362"/>
      <c r="T61" s="353" t="str">
        <f>IFERROR(VLOOKUP(Tabla46[[#This Row],[% DE CUMPLIMIENTO DE LA EJECUCION DEL CONTROL]],DATOS!$AS$38:$AT$40,2,0),"")</f>
        <v/>
      </c>
      <c r="U61" s="363" t="str">
        <f>IF(Tabla46[[#This Row],[RESULTADO EVALUACIÓN DEL DISEÑO DEL CONTROL]]="","",SUMIFS(DATOS!$AT$49:$AT$57,DATOS!$AR$49:$AR$57,Tabla46[[#This Row],[RESULTADO EVALUACIÓN DEL DISEÑO DEL CONTROL]],DATOS!$AS$49:$AS$57,Tabla46[[#This Row],[RESULTADO EVALUACION DE LA EJECUCION]]))</f>
        <v/>
      </c>
    </row>
    <row r="62" spans="1:21" s="106" customFormat="1" x14ac:dyDescent="0.25">
      <c r="A62" s="369"/>
      <c r="B62" s="62"/>
      <c r="C62" s="62"/>
      <c r="D62" s="72"/>
      <c r="E62" s="370"/>
      <c r="F62" s="371"/>
      <c r="G62" s="362" t="str">
        <f>IFERROR(VLOOKUP(Tabla46[[#This Row],[ID RIESGO]],'1. IDENTIFICACION DEL RIESGO'!$AB$27:$AL$52,11,0),"")</f>
        <v/>
      </c>
      <c r="H62" s="372"/>
      <c r="I62" s="353"/>
      <c r="J62" s="353"/>
      <c r="K62" s="180"/>
      <c r="L62" s="180"/>
      <c r="M62" s="180"/>
      <c r="N62" s="180" t="str">
        <f>IF(Tabla46[[#This Row],[ID RIESGO]]="","",IF(Tabla46[[#This Row],[DESCRIPCION DEL CONTROL]]="",0,15))</f>
        <v/>
      </c>
      <c r="O62" s="174" t="str">
        <f>IF(Tabla46[[#This Row],[ID RIESGO]]="","",IF(Tabla46[[#This Row],[RESPONSABLE DEL CONTROL (CARGO)]]="",0,20))</f>
        <v/>
      </c>
      <c r="P62" s="353">
        <f>IF(Tabla46[[#This Row],[PERIODICIDAD DE EJECUCIÓN DEL CONTROL]]="",0,20)</f>
        <v>0</v>
      </c>
      <c r="Q62" s="66"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2" s="353" t="str">
        <f>IF(ISTEXT(Tabla46[[#This Row],[VALOR EVALUACION DISENO]]),"",IF(Tabla46[[#This Row],[VALOR EVALUACION DISENO]]&gt;96,DATOS!$AV$21,IF(Tabla46[[#This Row],[VALOR EVALUACION DISENO]]&gt;=86,DATOS!$AV$22,DATOS!$AV$23)))</f>
        <v/>
      </c>
      <c r="S62" s="362"/>
      <c r="T62" s="174" t="str">
        <f>IFERROR(VLOOKUP(Tabla46[[#This Row],[% DE CUMPLIMIENTO DE LA EJECUCION DEL CONTROL]],DATOS!$AS$38:$AT$40,2,0),"")</f>
        <v/>
      </c>
      <c r="U62" s="373" t="str">
        <f>IF(Tabla46[[#This Row],[RESULTADO EVALUACIÓN DEL DISEÑO DEL CONTROL]]="","",SUMIFS(DATOS!$AT$49:$AT$57,DATOS!$AR$49:$AR$57,Tabla46[[#This Row],[RESULTADO EVALUACIÓN DEL DISEÑO DEL CONTROL]],DATOS!$AS$49:$AS$57,Tabla46[[#This Row],[RESULTADO EVALUACION DE LA EJECUCION]]))</f>
        <v/>
      </c>
    </row>
    <row r="63" spans="1:21" x14ac:dyDescent="0.25">
      <c r="A63" s="3"/>
      <c r="B63" s="2"/>
      <c r="C63" s="2"/>
      <c r="D63" s="72"/>
      <c r="E63" s="4"/>
      <c r="F63" s="236"/>
      <c r="G63" s="454" t="str">
        <f>IFERROR(VLOOKUP(Tabla46[[#This Row],[ID RIESGO]],'1. IDENTIFICACION DEL RIESGO'!$AB$27:$AL$52,11,0),"")</f>
        <v/>
      </c>
      <c r="H63" s="237"/>
      <c r="I63" s="353"/>
      <c r="J63" s="353"/>
      <c r="K63" s="178"/>
      <c r="L63" s="180"/>
      <c r="M63" s="180"/>
      <c r="N63" s="178" t="str">
        <f>IF(Tabla46[[#This Row],[ID RIESGO]]="","",IF(Tabla46[[#This Row],[DESCRIPCION DEL CONTROL]]="",0,15))</f>
        <v/>
      </c>
      <c r="O63" s="174" t="str">
        <f>IF(Tabla46[[#This Row],[ID RIESGO]]="","",IF(Tabla46[[#This Row],[RESPONSABLE DEL CONTROL (CARGO)]]="",0,20))</f>
        <v/>
      </c>
      <c r="P63" s="353">
        <f>IF(Tabla46[[#This Row],[PERIODICIDAD DE EJECUCIÓN DEL CONTROL]]="",0,20)</f>
        <v>0</v>
      </c>
      <c r="Q6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3" s="353" t="str">
        <f>IF(ISTEXT(Tabla46[[#This Row],[VALOR EVALUACION DISENO]]),"",IF(Tabla46[[#This Row],[VALOR EVALUACION DISENO]]&gt;96,DATOS!$AV$21,IF(Tabla46[[#This Row],[VALOR EVALUACION DISENO]]&gt;=86,DATOS!$AV$22,DATOS!$AV$23)))</f>
        <v/>
      </c>
      <c r="S63" s="362"/>
      <c r="T63" s="133" t="str">
        <f>IFERROR(VLOOKUP(Tabla46[[#This Row],[% DE CUMPLIMIENTO DE LA EJECUCION DEL CONTROL]],DATOS!$AS$38:$AT$40,2,0),"")</f>
        <v/>
      </c>
      <c r="U63" s="134" t="str">
        <f>IF(Tabla46[[#This Row],[RESULTADO EVALUACIÓN DEL DISEÑO DEL CONTROL]]="","",SUMIFS(DATOS!$AT$49:$AT$57,DATOS!$AR$49:$AR$57,Tabla46[[#This Row],[RESULTADO EVALUACIÓN DEL DISEÑO DEL CONTROL]],DATOS!$AS$49:$AS$57,Tabla46[[#This Row],[RESULTADO EVALUACION DE LA EJECUCION]]))</f>
        <v/>
      </c>
    </row>
    <row r="64" spans="1:21" ht="15" customHeight="1" x14ac:dyDescent="0.25">
      <c r="A64" s="3"/>
      <c r="B64" s="2"/>
      <c r="C64" s="2"/>
      <c r="D64" s="72"/>
      <c r="E64" s="4"/>
      <c r="F64" s="178"/>
      <c r="G64" s="455" t="str">
        <f>IFERROR(VLOOKUP(Tabla46[[#This Row],[ID RIESGO]],'1. IDENTIFICACION DEL RIESGO'!$AB$27:$AL$52,11,0),"")</f>
        <v/>
      </c>
      <c r="H64" s="178"/>
      <c r="I64" s="353"/>
      <c r="J64" s="353"/>
      <c r="K64" s="178"/>
      <c r="L64" s="180"/>
      <c r="M64" s="180"/>
      <c r="N64" s="178" t="str">
        <f>IF(Tabla46[[#This Row],[ID RIESGO]]="","",IF(Tabla46[[#This Row],[DESCRIPCION DEL CONTROL]]="",0,15))</f>
        <v/>
      </c>
      <c r="O64" s="238" t="str">
        <f>IF(Tabla46[[#This Row],[ID RIESGO]]="","",IF(Tabla46[[#This Row],[RESPONSABLE DEL CONTROL (CARGO)]]="",0,20))</f>
        <v/>
      </c>
      <c r="P64" s="353">
        <f>IF(Tabla46[[#This Row],[PERIODICIDAD DE EJECUCIÓN DEL CONTROL]]="",0,20)</f>
        <v>0</v>
      </c>
      <c r="Q6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4" s="353" t="str">
        <f>IF(ISTEXT(Tabla46[[#This Row],[VALOR EVALUACION DISENO]]),"",IF(Tabla46[[#This Row],[VALOR EVALUACION DISENO]]&gt;96,DATOS!$AV$21,IF(Tabla46[[#This Row],[VALOR EVALUACION DISENO]]&gt;=86,DATOS!$AV$22,DATOS!$AV$23)))</f>
        <v/>
      </c>
      <c r="S64" s="362"/>
      <c r="T64" s="133" t="str">
        <f>IFERROR(VLOOKUP(Tabla46[[#This Row],[% DE CUMPLIMIENTO DE LA EJECUCION DEL CONTROL]],DATOS!$AS$38:$AT$40,2,0),"")</f>
        <v/>
      </c>
      <c r="U64" s="239" t="str">
        <f>IF(Tabla46[[#This Row],[RESULTADO EVALUACIÓN DEL DISEÑO DEL CONTROL]]="","",SUMIFS(DATOS!$AT$49:$AT$57,DATOS!$AR$49:$AR$57,Tabla46[[#This Row],[RESULTADO EVALUACIÓN DEL DISEÑO DEL CONTROL]],DATOS!$AS$49:$AS$57,Tabla46[[#This Row],[RESULTADO EVALUACION DE LA EJECUCION]]))</f>
        <v/>
      </c>
    </row>
    <row r="65" spans="1:21" ht="15" customHeight="1" x14ac:dyDescent="0.25">
      <c r="A65" s="3"/>
      <c r="B65" s="2"/>
      <c r="C65" s="2"/>
      <c r="D65" s="72"/>
      <c r="E65" s="4"/>
      <c r="F65" s="178"/>
      <c r="G65" s="455" t="str">
        <f>IFERROR(VLOOKUP(Tabla46[[#This Row],[ID RIESGO]],'1. IDENTIFICACION DEL RIESGO'!$AB$27:$AL$52,11,0),"")</f>
        <v/>
      </c>
      <c r="H65" s="178"/>
      <c r="I65" s="353"/>
      <c r="J65" s="353"/>
      <c r="K65" s="178"/>
      <c r="L65" s="180"/>
      <c r="M65" s="180"/>
      <c r="N65" s="178" t="str">
        <f>IF(Tabla46[[#This Row],[ID RIESGO]]="","",IF(Tabla46[[#This Row],[DESCRIPCION DEL CONTROL]]="",0,15))</f>
        <v/>
      </c>
      <c r="O65" s="238" t="str">
        <f>IF(Tabla46[[#This Row],[ID RIESGO]]="","",IF(Tabla46[[#This Row],[RESPONSABLE DEL CONTROL (CARGO)]]="",0,20))</f>
        <v/>
      </c>
      <c r="P65" s="353">
        <f>IF(Tabla46[[#This Row],[PERIODICIDAD DE EJECUCIÓN DEL CONTROL]]="",0,20)</f>
        <v>0</v>
      </c>
      <c r="Q6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5" s="353" t="str">
        <f>IF(ISTEXT(Tabla46[[#This Row],[VALOR EVALUACION DISENO]]),"",IF(Tabla46[[#This Row],[VALOR EVALUACION DISENO]]&gt;96,DATOS!$AV$21,IF(Tabla46[[#This Row],[VALOR EVALUACION DISENO]]&gt;=86,DATOS!$AV$22,DATOS!$AV$23)))</f>
        <v/>
      </c>
      <c r="S65" s="362"/>
      <c r="T65" s="133" t="str">
        <f>IFERROR(VLOOKUP(Tabla46[[#This Row],[% DE CUMPLIMIENTO DE LA EJECUCION DEL CONTROL]],DATOS!$AS$38:$AT$40,2,0),"")</f>
        <v/>
      </c>
      <c r="U65" s="239" t="str">
        <f>IF(Tabla46[[#This Row],[RESULTADO EVALUACIÓN DEL DISEÑO DEL CONTROL]]="","",SUMIFS(DATOS!$AT$49:$AT$57,DATOS!$AR$49:$AR$57,Tabla46[[#This Row],[RESULTADO EVALUACIÓN DEL DISEÑO DEL CONTROL]],DATOS!$AS$49:$AS$57,Tabla46[[#This Row],[RESULTADO EVALUACION DE LA EJECUCION]]))</f>
        <v/>
      </c>
    </row>
    <row r="66" spans="1:21" ht="15" customHeight="1" x14ac:dyDescent="0.25">
      <c r="A66" s="3"/>
      <c r="B66" s="2"/>
      <c r="C66" s="2"/>
      <c r="D66" s="72"/>
      <c r="E66" s="4"/>
      <c r="F66" s="178"/>
      <c r="G66" s="455" t="str">
        <f>IFERROR(VLOOKUP(Tabla46[[#This Row],[ID RIESGO]],'1. IDENTIFICACION DEL RIESGO'!$AB$27:$AL$52,11,0),"")</f>
        <v/>
      </c>
      <c r="H66" s="178"/>
      <c r="I66" s="353"/>
      <c r="J66" s="353"/>
      <c r="K66" s="178"/>
      <c r="L66" s="180"/>
      <c r="M66" s="180"/>
      <c r="N66" s="178" t="str">
        <f>IF(Tabla46[[#This Row],[ID RIESGO]]="","",IF(Tabla46[[#This Row],[DESCRIPCION DEL CONTROL]]="",0,15))</f>
        <v/>
      </c>
      <c r="O66" s="238" t="str">
        <f>IF(Tabla46[[#This Row],[ID RIESGO]]="","",IF(Tabla46[[#This Row],[RESPONSABLE DEL CONTROL (CARGO)]]="",0,20))</f>
        <v/>
      </c>
      <c r="P66" s="353">
        <f>IF(Tabla46[[#This Row],[PERIODICIDAD DE EJECUCIÓN DEL CONTROL]]="",0,20)</f>
        <v>0</v>
      </c>
      <c r="Q6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6" s="353" t="str">
        <f>IF(ISTEXT(Tabla46[[#This Row],[VALOR EVALUACION DISENO]]),"",IF(Tabla46[[#This Row],[VALOR EVALUACION DISENO]]&gt;96,DATOS!$AV$21,IF(Tabla46[[#This Row],[VALOR EVALUACION DISENO]]&gt;=86,DATOS!$AV$22,DATOS!$AV$23)))</f>
        <v/>
      </c>
      <c r="S66" s="362"/>
      <c r="T66" s="133" t="str">
        <f>IFERROR(VLOOKUP(Tabla46[[#This Row],[% DE CUMPLIMIENTO DE LA EJECUCION DEL CONTROL]],DATOS!$AS$38:$AT$40,2,0),"")</f>
        <v/>
      </c>
      <c r="U66" s="239" t="str">
        <f>IF(Tabla46[[#This Row],[RESULTADO EVALUACIÓN DEL DISEÑO DEL CONTROL]]="","",SUMIFS(DATOS!$AT$49:$AT$57,DATOS!$AR$49:$AR$57,Tabla46[[#This Row],[RESULTADO EVALUACIÓN DEL DISEÑO DEL CONTROL]],DATOS!$AS$49:$AS$57,Tabla46[[#This Row],[RESULTADO EVALUACION DE LA EJECUCION]]))</f>
        <v/>
      </c>
    </row>
    <row r="67" spans="1:21" ht="15" customHeight="1" x14ac:dyDescent="0.25">
      <c r="A67" s="3"/>
      <c r="B67" s="2"/>
      <c r="C67" s="2"/>
      <c r="D67" s="72"/>
      <c r="E67" s="4"/>
      <c r="F67" s="178"/>
      <c r="G67" s="455" t="str">
        <f>IFERROR(VLOOKUP(Tabla46[[#This Row],[ID RIESGO]],'1. IDENTIFICACION DEL RIESGO'!$AB$27:$AL$52,11,0),"")</f>
        <v/>
      </c>
      <c r="H67" s="178"/>
      <c r="I67" s="353"/>
      <c r="J67" s="353"/>
      <c r="K67" s="178"/>
      <c r="L67" s="180"/>
      <c r="M67" s="180"/>
      <c r="N67" s="178" t="str">
        <f>IF(Tabla46[[#This Row],[ID RIESGO]]="","",IF(Tabla46[[#This Row],[DESCRIPCION DEL CONTROL]]="",0,15))</f>
        <v/>
      </c>
      <c r="O67" s="174" t="str">
        <f>IF(Tabla46[[#This Row],[ID RIESGO]]="","",IF(Tabla46[[#This Row],[RESPONSABLE DEL CONTROL (CARGO)]]="",0,20))</f>
        <v/>
      </c>
      <c r="P67" s="353">
        <f>IF(Tabla46[[#This Row],[PERIODICIDAD DE EJECUCIÓN DEL CONTROL]]="",0,20)</f>
        <v>0</v>
      </c>
      <c r="Q6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7" s="353" t="str">
        <f>IF(ISTEXT(Tabla46[[#This Row],[VALOR EVALUACION DISENO]]),"",IF(Tabla46[[#This Row],[VALOR EVALUACION DISENO]]&gt;96,DATOS!$AV$21,IF(Tabla46[[#This Row],[VALOR EVALUACION DISENO]]&gt;=86,DATOS!$AV$22,DATOS!$AV$23)))</f>
        <v/>
      </c>
      <c r="S67" s="362"/>
      <c r="T67" s="133" t="str">
        <f>IFERROR(VLOOKUP(Tabla46[[#This Row],[% DE CUMPLIMIENTO DE LA EJECUCION DEL CONTROL]],DATOS!$AS$38:$AT$40,2,0),"")</f>
        <v/>
      </c>
      <c r="U67" s="134" t="str">
        <f>IF(Tabla46[[#This Row],[RESULTADO EVALUACIÓN DEL DISEÑO DEL CONTROL]]="","",SUMIFS(DATOS!$AT$49:$AT$57,DATOS!$AR$49:$AR$57,Tabla46[[#This Row],[RESULTADO EVALUACIÓN DEL DISEÑO DEL CONTROL]],DATOS!$AS$49:$AS$57,Tabla46[[#This Row],[RESULTADO EVALUACION DE LA EJECUCION]]))</f>
        <v/>
      </c>
    </row>
    <row r="68" spans="1:21" ht="38.450000000000003" customHeight="1" x14ac:dyDescent="0.25">
      <c r="A68" s="3"/>
      <c r="B68" s="2"/>
      <c r="C68" s="2"/>
      <c r="D68" s="72"/>
      <c r="E68" s="4"/>
      <c r="F68" s="178"/>
      <c r="G68" s="455" t="str">
        <f>IFERROR(VLOOKUP(Tabla46[[#This Row],[ID RIESGO]],'1. IDENTIFICACION DEL RIESGO'!$AB$27:$AL$52,11,0),"")</f>
        <v/>
      </c>
      <c r="H68" s="374"/>
      <c r="I68" s="374"/>
      <c r="J68" s="353"/>
      <c r="K68" s="178"/>
      <c r="L68" s="180"/>
      <c r="M68" s="180"/>
      <c r="N68" s="178" t="str">
        <f>IF(Tabla46[[#This Row],[ID RIESGO]]="","",IF(Tabla46[[#This Row],[DESCRIPCION DEL CONTROL]]="",0,15))</f>
        <v/>
      </c>
      <c r="O68" s="174" t="str">
        <f>IF(Tabla46[[#This Row],[ID RIESGO]]="","",IF(Tabla46[[#This Row],[RESPONSABLE DEL CONTROL (CARGO)]]="",0,20))</f>
        <v/>
      </c>
      <c r="P68" s="353">
        <f>IF(Tabla46[[#This Row],[PERIODICIDAD DE EJECUCIÓN DEL CONTROL]]="",0,20)</f>
        <v>0</v>
      </c>
      <c r="Q6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8" s="353" t="str">
        <f>IF(ISTEXT(Tabla46[[#This Row],[VALOR EVALUACION DISENO]]),"",IF(Tabla46[[#This Row],[VALOR EVALUACION DISENO]]&gt;96,DATOS!$AV$21,IF(Tabla46[[#This Row],[VALOR EVALUACION DISENO]]&gt;=86,DATOS!$AV$22,DATOS!$AV$23)))</f>
        <v/>
      </c>
      <c r="S68" s="362"/>
      <c r="T68" s="133" t="str">
        <f>IFERROR(VLOOKUP(Tabla46[[#This Row],[% DE CUMPLIMIENTO DE LA EJECUCION DEL CONTROL]],DATOS!$AS$38:$AT$40,2,0),"")</f>
        <v/>
      </c>
      <c r="U68" s="134" t="str">
        <f>IF(Tabla46[[#This Row],[RESULTADO EVALUACIÓN DEL DISEÑO DEL CONTROL]]="","",SUMIFS(DATOS!$AT$49:$AT$57,DATOS!$AR$49:$AR$57,Tabla46[[#This Row],[RESULTADO EVALUACIÓN DEL DISEÑO DEL CONTROL]],DATOS!$AS$49:$AS$57,Tabla46[[#This Row],[RESULTADO EVALUACION DE LA EJECUCION]]))</f>
        <v/>
      </c>
    </row>
    <row r="69" spans="1:21" ht="32.450000000000003" customHeight="1" x14ac:dyDescent="0.25">
      <c r="A69" s="3"/>
      <c r="B69" s="2"/>
      <c r="C69" s="2"/>
      <c r="D69" s="72"/>
      <c r="E69" s="4"/>
      <c r="F69" s="178"/>
      <c r="G69" s="455" t="str">
        <f>IFERROR(VLOOKUP(Tabla46[[#This Row],[ID RIESGO]],'1. IDENTIFICACION DEL RIESGO'!$AB$27:$AL$52,11,0),"")</f>
        <v/>
      </c>
      <c r="H69" s="178"/>
      <c r="I69" s="374"/>
      <c r="J69" s="353"/>
      <c r="K69" s="178"/>
      <c r="L69" s="180"/>
      <c r="M69" s="180"/>
      <c r="N69" s="178" t="str">
        <f>IF(Tabla46[[#This Row],[ID RIESGO]]="","",IF(Tabla46[[#This Row],[DESCRIPCION DEL CONTROL]]="",0,15))</f>
        <v/>
      </c>
      <c r="O69" s="174" t="str">
        <f>IF(Tabla46[[#This Row],[ID RIESGO]]="","",IF(Tabla46[[#This Row],[RESPONSABLE DEL CONTROL (CARGO)]]="",0,20))</f>
        <v/>
      </c>
      <c r="P69" s="353">
        <f>IF(Tabla46[[#This Row],[PERIODICIDAD DE EJECUCIÓN DEL CONTROL]]="",0,20)</f>
        <v>0</v>
      </c>
      <c r="Q6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9" s="353" t="str">
        <f>IF(ISTEXT(Tabla46[[#This Row],[VALOR EVALUACION DISENO]]),"",IF(Tabla46[[#This Row],[VALOR EVALUACION DISENO]]&gt;96,DATOS!$AV$21,IF(Tabla46[[#This Row],[VALOR EVALUACION DISENO]]&gt;=86,DATOS!$AV$22,DATOS!$AV$23)))</f>
        <v/>
      </c>
      <c r="S69" s="362"/>
      <c r="T69" s="133" t="str">
        <f>IFERROR(VLOOKUP(Tabla46[[#This Row],[% DE CUMPLIMIENTO DE LA EJECUCION DEL CONTROL]],DATOS!$AS$38:$AT$40,2,0),"")</f>
        <v/>
      </c>
      <c r="U69" s="134" t="str">
        <f>IF(Tabla46[[#This Row],[RESULTADO EVALUACIÓN DEL DISEÑO DEL CONTROL]]="","",SUMIFS(DATOS!$AT$49:$AT$57,DATOS!$AR$49:$AR$57,Tabla46[[#This Row],[RESULTADO EVALUACIÓN DEL DISEÑO DEL CONTROL]],DATOS!$AS$49:$AS$57,Tabla46[[#This Row],[RESULTADO EVALUACION DE LA EJECUCION]]))</f>
        <v/>
      </c>
    </row>
    <row r="70" spans="1:21" ht="31.9" customHeight="1" x14ac:dyDescent="0.25">
      <c r="A70" s="3"/>
      <c r="B70" s="2"/>
      <c r="C70" s="2"/>
      <c r="D70" s="72"/>
      <c r="E70" s="4"/>
      <c r="F70" s="178"/>
      <c r="G70" s="455" t="str">
        <f>IFERROR(VLOOKUP(Tabla46[[#This Row],[ID RIESGO]],'1. IDENTIFICACION DEL RIESGO'!$AB$27:$AL$52,11,0),"")</f>
        <v/>
      </c>
      <c r="H70" s="374"/>
      <c r="I70" s="374"/>
      <c r="J70" s="353"/>
      <c r="K70" s="178"/>
      <c r="L70" s="180"/>
      <c r="M70" s="180"/>
      <c r="N70" s="178" t="str">
        <f>IF(Tabla46[[#This Row],[ID RIESGO]]="","",IF(Tabla46[[#This Row],[DESCRIPCION DEL CONTROL]]="",0,15))</f>
        <v/>
      </c>
      <c r="O70" s="174" t="str">
        <f>IF(Tabla46[[#This Row],[ID RIESGO]]="","",IF(Tabla46[[#This Row],[RESPONSABLE DEL CONTROL (CARGO)]]="",0,20))</f>
        <v/>
      </c>
      <c r="P70" s="353">
        <f>IF(Tabla46[[#This Row],[PERIODICIDAD DE EJECUCIÓN DEL CONTROL]]="",0,20)</f>
        <v>0</v>
      </c>
      <c r="Q7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0" s="353" t="str">
        <f>IF(ISTEXT(Tabla46[[#This Row],[VALOR EVALUACION DISENO]]),"",IF(Tabla46[[#This Row],[VALOR EVALUACION DISENO]]&gt;96,DATOS!$AV$21,IF(Tabla46[[#This Row],[VALOR EVALUACION DISENO]]&gt;=86,DATOS!$AV$22,DATOS!$AV$23)))</f>
        <v/>
      </c>
      <c r="S70" s="362"/>
      <c r="T70" s="133" t="str">
        <f>IFERROR(VLOOKUP(Tabla46[[#This Row],[% DE CUMPLIMIENTO DE LA EJECUCION DEL CONTROL]],DATOS!$AS$38:$AT$40,2,0),"")</f>
        <v/>
      </c>
      <c r="U70" s="134" t="str">
        <f>IF(Tabla46[[#This Row],[RESULTADO EVALUACIÓN DEL DISEÑO DEL CONTROL]]="","",SUMIFS(DATOS!$AT$49:$AT$57,DATOS!$AR$49:$AR$57,Tabla46[[#This Row],[RESULTADO EVALUACIÓN DEL DISEÑO DEL CONTROL]],DATOS!$AS$49:$AS$57,Tabla46[[#This Row],[RESULTADO EVALUACION DE LA EJECUCION]]))</f>
        <v/>
      </c>
    </row>
    <row r="71" spans="1:21" ht="27.6" customHeight="1" x14ac:dyDescent="0.25">
      <c r="A71" s="3"/>
      <c r="B71" s="2"/>
      <c r="C71" s="2"/>
      <c r="D71" s="72"/>
      <c r="E71" s="4"/>
      <c r="F71" s="178"/>
      <c r="G71" s="455" t="str">
        <f>IFERROR(VLOOKUP(Tabla46[[#This Row],[ID RIESGO]],'1. IDENTIFICACION DEL RIESGO'!$AB$27:$AL$52,11,0),"")</f>
        <v/>
      </c>
      <c r="H71" s="374"/>
      <c r="I71" s="374"/>
      <c r="J71" s="353"/>
      <c r="K71" s="178"/>
      <c r="L71" s="180"/>
      <c r="M71" s="180"/>
      <c r="N71" s="178" t="str">
        <f>IF(Tabla46[[#This Row],[ID RIESGO]]="","",IF(Tabla46[[#This Row],[DESCRIPCION DEL CONTROL]]="",0,15))</f>
        <v/>
      </c>
      <c r="O71" s="174" t="str">
        <f>IF(Tabla46[[#This Row],[ID RIESGO]]="","",IF(Tabla46[[#This Row],[RESPONSABLE DEL CONTROL (CARGO)]]="",0,20))</f>
        <v/>
      </c>
      <c r="P71" s="353">
        <f>IF(Tabla46[[#This Row],[PERIODICIDAD DE EJECUCIÓN DEL CONTROL]]="",0,20)</f>
        <v>0</v>
      </c>
      <c r="Q7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1" s="353" t="str">
        <f>IF(ISTEXT(Tabla46[[#This Row],[VALOR EVALUACION DISENO]]),"",IF(Tabla46[[#This Row],[VALOR EVALUACION DISENO]]&gt;96,DATOS!$AV$21,IF(Tabla46[[#This Row],[VALOR EVALUACION DISENO]]&gt;=86,DATOS!$AV$22,DATOS!$AV$23)))</f>
        <v/>
      </c>
      <c r="S71" s="362"/>
      <c r="T71" s="133" t="str">
        <f>IFERROR(VLOOKUP(Tabla46[[#This Row],[% DE CUMPLIMIENTO DE LA EJECUCION DEL CONTROL]],DATOS!$AS$38:$AT$40,2,0),"")</f>
        <v/>
      </c>
      <c r="U71" s="134" t="str">
        <f>IF(Tabla46[[#This Row],[RESULTADO EVALUACIÓN DEL DISEÑO DEL CONTROL]]="","",SUMIFS(DATOS!$AT$49:$AT$57,DATOS!$AR$49:$AR$57,Tabla46[[#This Row],[RESULTADO EVALUACIÓN DEL DISEÑO DEL CONTROL]],DATOS!$AS$49:$AS$57,Tabla46[[#This Row],[RESULTADO EVALUACION DE LA EJECUCION]]))</f>
        <v/>
      </c>
    </row>
    <row r="72" spans="1:21" ht="15" customHeight="1" x14ac:dyDescent="0.25">
      <c r="A72" s="3"/>
      <c r="B72" s="2"/>
      <c r="C72" s="2"/>
      <c r="D72" s="72"/>
      <c r="E72" s="4"/>
      <c r="F72" s="178"/>
      <c r="G72" s="455" t="str">
        <f>IFERROR(VLOOKUP(Tabla46[[#This Row],[ID RIESGO]],'1. IDENTIFICACION DEL RIESGO'!$AB$27:$AL$52,11,0),"")</f>
        <v/>
      </c>
      <c r="H72" s="178"/>
      <c r="I72" s="178"/>
      <c r="J72" s="353"/>
      <c r="K72" s="178"/>
      <c r="L72" s="180"/>
      <c r="M72" s="180"/>
      <c r="N72" s="178" t="str">
        <f>IF(Tabla46[[#This Row],[ID RIESGO]]="","",IF(Tabla46[[#This Row],[DESCRIPCION DEL CONTROL]]="",0,15))</f>
        <v/>
      </c>
      <c r="O72" s="174" t="str">
        <f>IF(Tabla46[[#This Row],[ID RIESGO]]="","",IF(Tabla46[[#This Row],[RESPONSABLE DEL CONTROL (CARGO)]]="",0,20))</f>
        <v/>
      </c>
      <c r="P72" s="353">
        <f>IF(Tabla46[[#This Row],[PERIODICIDAD DE EJECUCIÓN DEL CONTROL]]="",0,20)</f>
        <v>0</v>
      </c>
      <c r="Q7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2" s="353" t="str">
        <f>IF(ISTEXT(Tabla46[[#This Row],[VALOR EVALUACION DISENO]]),"",IF(Tabla46[[#This Row],[VALOR EVALUACION DISENO]]&gt;96,DATOS!$AV$21,IF(Tabla46[[#This Row],[VALOR EVALUACION DISENO]]&gt;=86,DATOS!$AV$22,DATOS!$AV$23)))</f>
        <v/>
      </c>
      <c r="S72" s="362"/>
      <c r="T72" s="133" t="str">
        <f>IFERROR(VLOOKUP(Tabla46[[#This Row],[% DE CUMPLIMIENTO DE LA EJECUCION DEL CONTROL]],DATOS!$AS$38:$AT$40,2,0),"")</f>
        <v/>
      </c>
      <c r="U72" s="134" t="str">
        <f>IF(Tabla46[[#This Row],[RESULTADO EVALUACIÓN DEL DISEÑO DEL CONTROL]]="","",SUMIFS(DATOS!$AT$49:$AT$57,DATOS!$AR$49:$AR$57,Tabla46[[#This Row],[RESULTADO EVALUACIÓN DEL DISEÑO DEL CONTROL]],DATOS!$AS$49:$AS$57,Tabla46[[#This Row],[RESULTADO EVALUACION DE LA EJECUCION]]))</f>
        <v/>
      </c>
    </row>
    <row r="73" spans="1:21" ht="15" customHeight="1" x14ac:dyDescent="0.25">
      <c r="A73" s="3"/>
      <c r="B73" s="2"/>
      <c r="C73" s="2"/>
      <c r="D73" s="72"/>
      <c r="E73" s="4"/>
      <c r="F73" s="178"/>
      <c r="G73" s="455" t="str">
        <f>IFERROR(VLOOKUP(Tabla46[[#This Row],[ID RIESGO]],'1. IDENTIFICACION DEL RIESGO'!$AB$27:$AL$52,11,0),"")</f>
        <v/>
      </c>
      <c r="H73" s="178"/>
      <c r="I73" s="178"/>
      <c r="J73" s="178"/>
      <c r="K73" s="178"/>
      <c r="L73" s="180"/>
      <c r="M73" s="180"/>
      <c r="N73" s="178" t="str">
        <f>IF(Tabla46[[#This Row],[ID RIESGO]]="","",IF(Tabla46[[#This Row],[DESCRIPCION DEL CONTROL]]="",0,15))</f>
        <v/>
      </c>
      <c r="O73" s="174" t="str">
        <f>IF(Tabla46[[#This Row],[ID RIESGO]]="","",IF(Tabla46[[#This Row],[RESPONSABLE DEL CONTROL (CARGO)]]="",0,20))</f>
        <v/>
      </c>
      <c r="P73" s="353">
        <f>IF(Tabla46[[#This Row],[PERIODICIDAD DE EJECUCIÓN DEL CONTROL]]="",0,20)</f>
        <v>0</v>
      </c>
      <c r="Q7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3" s="353" t="str">
        <f>IF(ISTEXT(Tabla46[[#This Row],[VALOR EVALUACION DISENO]]),"",IF(Tabla46[[#This Row],[VALOR EVALUACION DISENO]]&gt;96,DATOS!$AV$21,IF(Tabla46[[#This Row],[VALOR EVALUACION DISENO]]&gt;=86,DATOS!$AV$22,DATOS!$AV$23)))</f>
        <v/>
      </c>
      <c r="S73" s="286"/>
      <c r="T73" s="133" t="str">
        <f>IFERROR(VLOOKUP(Tabla46[[#This Row],[% DE CUMPLIMIENTO DE LA EJECUCION DEL CONTROL]],DATOS!$AS$38:$AT$40,2,0),"")</f>
        <v/>
      </c>
      <c r="U73" s="134" t="str">
        <f>IF(Tabla46[[#This Row],[RESULTADO EVALUACIÓN DEL DISEÑO DEL CONTROL]]="","",SUMIFS(DATOS!$AT$49:$AT$57,DATOS!$AR$49:$AR$57,Tabla46[[#This Row],[RESULTADO EVALUACIÓN DEL DISEÑO DEL CONTROL]],DATOS!$AS$49:$AS$57,Tabla46[[#This Row],[RESULTADO EVALUACION DE LA EJECUCION]]))</f>
        <v/>
      </c>
    </row>
    <row r="74" spans="1:21" ht="15" customHeight="1" x14ac:dyDescent="0.25">
      <c r="A74" s="3"/>
      <c r="B74" s="2"/>
      <c r="C74" s="2"/>
      <c r="D74" s="72"/>
      <c r="E74" s="4"/>
      <c r="F74" s="178"/>
      <c r="G74" s="455" t="str">
        <f>IFERROR(VLOOKUP(Tabla46[[#This Row],[ID RIESGO]],'1. IDENTIFICACION DEL RIESGO'!$AB$27:$AL$52,11,0),"")</f>
        <v/>
      </c>
      <c r="H74" s="178"/>
      <c r="I74" s="178"/>
      <c r="J74" s="178"/>
      <c r="K74" s="178"/>
      <c r="L74" s="180"/>
      <c r="M74" s="180"/>
      <c r="N74" s="178" t="str">
        <f>IF(Tabla46[[#This Row],[ID RIESGO]]="","",IF(Tabla46[[#This Row],[DESCRIPCION DEL CONTROL]]="",0,15))</f>
        <v/>
      </c>
      <c r="O74" s="174" t="str">
        <f>IF(Tabla46[[#This Row],[ID RIESGO]]="","",IF(Tabla46[[#This Row],[RESPONSABLE DEL CONTROL (CARGO)]]="",0,20))</f>
        <v/>
      </c>
      <c r="P74" s="353">
        <f>IF(Tabla46[[#This Row],[PERIODICIDAD DE EJECUCIÓN DEL CONTROL]]="",0,20)</f>
        <v>0</v>
      </c>
      <c r="Q7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4" s="353" t="str">
        <f>IF(ISTEXT(Tabla46[[#This Row],[VALOR EVALUACION DISENO]]),"",IF(Tabla46[[#This Row],[VALOR EVALUACION DISENO]]&gt;96,DATOS!$AV$21,IF(Tabla46[[#This Row],[VALOR EVALUACION DISENO]]&gt;=86,DATOS!$AV$22,DATOS!$AV$23)))</f>
        <v/>
      </c>
      <c r="S74" s="286"/>
      <c r="T74" s="133" t="str">
        <f>IFERROR(VLOOKUP(Tabla46[[#This Row],[% DE CUMPLIMIENTO DE LA EJECUCION DEL CONTROL]],DATOS!$AS$38:$AT$40,2,0),"")</f>
        <v/>
      </c>
      <c r="U74" s="134" t="str">
        <f>IF(Tabla46[[#This Row],[RESULTADO EVALUACIÓN DEL DISEÑO DEL CONTROL]]="","",SUMIFS(DATOS!$AT$49:$AT$57,DATOS!$AR$49:$AR$57,Tabla46[[#This Row],[RESULTADO EVALUACIÓN DEL DISEÑO DEL CONTROL]],DATOS!$AS$49:$AS$57,Tabla46[[#This Row],[RESULTADO EVALUACION DE LA EJECUCION]]))</f>
        <v/>
      </c>
    </row>
    <row r="75" spans="1:21" ht="15" customHeight="1" x14ac:dyDescent="0.25">
      <c r="A75" s="3"/>
      <c r="B75" s="2"/>
      <c r="C75" s="2"/>
      <c r="D75" s="72"/>
      <c r="E75" s="4"/>
      <c r="F75" s="178"/>
      <c r="G75" s="455" t="str">
        <f>IFERROR(VLOOKUP(Tabla46[[#This Row],[ID RIESGO]],'1. IDENTIFICACION DEL RIESGO'!$AB$27:$AL$52,11,0),"")</f>
        <v/>
      </c>
      <c r="H75" s="178"/>
      <c r="I75" s="178"/>
      <c r="J75" s="178"/>
      <c r="K75" s="178"/>
      <c r="L75" s="180"/>
      <c r="M75" s="180"/>
      <c r="N75" s="178" t="str">
        <f>IF(Tabla46[[#This Row],[ID RIESGO]]="","",IF(Tabla46[[#This Row],[DESCRIPCION DEL CONTROL]]="",0,15))</f>
        <v/>
      </c>
      <c r="O75" s="174" t="str">
        <f>IF(Tabla46[[#This Row],[ID RIESGO]]="","",IF(Tabla46[[#This Row],[RESPONSABLE DEL CONTROL (CARGO)]]="",0,20))</f>
        <v/>
      </c>
      <c r="P75" s="353">
        <f>IF(Tabla46[[#This Row],[PERIODICIDAD DE EJECUCIÓN DEL CONTROL]]="",0,20)</f>
        <v>0</v>
      </c>
      <c r="Q7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5" s="353" t="str">
        <f>IF(ISTEXT(Tabla46[[#This Row],[VALOR EVALUACION DISENO]]),"",IF(Tabla46[[#This Row],[VALOR EVALUACION DISENO]]&gt;96,DATOS!$AV$21,IF(Tabla46[[#This Row],[VALOR EVALUACION DISENO]]&gt;=86,DATOS!$AV$22,DATOS!$AV$23)))</f>
        <v/>
      </c>
      <c r="S75" s="286" t="s">
        <v>1761</v>
      </c>
      <c r="T75" s="133" t="str">
        <f>IFERROR(VLOOKUP(Tabla46[[#This Row],[% DE CUMPLIMIENTO DE LA EJECUCION DEL CONTROL]],DATOS!$AS$38:$AT$40,2,0),"")</f>
        <v>MODERADO</v>
      </c>
      <c r="U75" s="134" t="str">
        <f>IF(Tabla46[[#This Row],[RESULTADO EVALUACIÓN DEL DISEÑO DEL CONTROL]]="","",SUMIFS(DATOS!$AT$49:$AT$57,DATOS!$AR$49:$AR$57,Tabla46[[#This Row],[RESULTADO EVALUACIÓN DEL DISEÑO DEL CONTROL]],DATOS!$AS$49:$AS$57,Tabla46[[#This Row],[RESULTADO EVALUACION DE LA EJECUCION]]))</f>
        <v/>
      </c>
    </row>
    <row r="76" spans="1:21" ht="15" customHeight="1" x14ac:dyDescent="0.25">
      <c r="A76" s="3"/>
      <c r="B76" s="2"/>
      <c r="C76" s="2"/>
      <c r="D76" s="72"/>
      <c r="E76" s="4"/>
      <c r="F76" s="178"/>
      <c r="G76" s="455" t="str">
        <f>IFERROR(VLOOKUP(Tabla46[[#This Row],[ID RIESGO]],'1. IDENTIFICACION DEL RIESGO'!$AB$27:$AL$52,11,0),"")</f>
        <v/>
      </c>
      <c r="H76" s="178"/>
      <c r="I76" s="178"/>
      <c r="J76" s="178"/>
      <c r="K76" s="178"/>
      <c r="L76" s="180"/>
      <c r="M76" s="180"/>
      <c r="N76" s="178" t="str">
        <f>IF(Tabla46[[#This Row],[ID RIESGO]]="","",IF(Tabla46[[#This Row],[DESCRIPCION DEL CONTROL]]="",0,15))</f>
        <v/>
      </c>
      <c r="O76" s="174" t="str">
        <f>IF(Tabla46[[#This Row],[ID RIESGO]]="","",IF(Tabla46[[#This Row],[RESPONSABLE DEL CONTROL (CARGO)]]="",0,20))</f>
        <v/>
      </c>
      <c r="P76" s="353">
        <f>IF(Tabla46[[#This Row],[PERIODICIDAD DE EJECUCIÓN DEL CONTROL]]="",0,20)</f>
        <v>0</v>
      </c>
      <c r="Q7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6" s="353" t="str">
        <f>IF(ISTEXT(Tabla46[[#This Row],[VALOR EVALUACION DISENO]]),"",IF(Tabla46[[#This Row],[VALOR EVALUACION DISENO]]&gt;96,DATOS!$AV$21,IF(Tabla46[[#This Row],[VALOR EVALUACION DISENO]]&gt;=86,DATOS!$AV$22,DATOS!$AV$23)))</f>
        <v/>
      </c>
      <c r="S76" s="286"/>
      <c r="T76" s="133" t="str">
        <f>IFERROR(VLOOKUP(Tabla46[[#This Row],[% DE CUMPLIMIENTO DE LA EJECUCION DEL CONTROL]],DATOS!$AS$38:$AT$40,2,0),"")</f>
        <v/>
      </c>
      <c r="U76" s="134" t="str">
        <f>IF(Tabla46[[#This Row],[RESULTADO EVALUACIÓN DEL DISEÑO DEL CONTROL]]="","",SUMIFS(DATOS!$AT$49:$AT$57,DATOS!$AR$49:$AR$57,Tabla46[[#This Row],[RESULTADO EVALUACIÓN DEL DISEÑO DEL CONTROL]],DATOS!$AS$49:$AS$57,Tabla46[[#This Row],[RESULTADO EVALUACION DE LA EJECUCION]]))</f>
        <v/>
      </c>
    </row>
    <row r="77" spans="1:21" ht="15" customHeight="1" x14ac:dyDescent="0.25">
      <c r="A77" s="3"/>
      <c r="B77" s="2"/>
      <c r="C77" s="2"/>
      <c r="D77" s="72"/>
      <c r="E77" s="4"/>
      <c r="F77" s="178"/>
      <c r="G77" s="455" t="str">
        <f>IFERROR(VLOOKUP(Tabla46[[#This Row],[ID RIESGO]],'1. IDENTIFICACION DEL RIESGO'!$AB$27:$AL$52,11,0),"")</f>
        <v/>
      </c>
      <c r="H77" s="178"/>
      <c r="I77" s="178"/>
      <c r="J77" s="178"/>
      <c r="K77" s="178"/>
      <c r="L77" s="180"/>
      <c r="M77" s="180"/>
      <c r="N77" s="178" t="str">
        <f>IF(Tabla46[[#This Row],[ID RIESGO]]="","",IF(Tabla46[[#This Row],[DESCRIPCION DEL CONTROL]]="",0,15))</f>
        <v/>
      </c>
      <c r="O77" s="174" t="str">
        <f>IF(Tabla46[[#This Row],[ID RIESGO]]="","",IF(Tabla46[[#This Row],[RESPONSABLE DEL CONTROL (CARGO)]]="",0,20))</f>
        <v/>
      </c>
      <c r="P77" s="353">
        <f>IF(Tabla46[[#This Row],[PERIODICIDAD DE EJECUCIÓN DEL CONTROL]]="",0,20)</f>
        <v>0</v>
      </c>
      <c r="Q7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7" s="353" t="str">
        <f>IF(ISTEXT(Tabla46[[#This Row],[VALOR EVALUACION DISENO]]),"",IF(Tabla46[[#This Row],[VALOR EVALUACION DISENO]]&gt;96,DATOS!$AV$21,IF(Tabla46[[#This Row],[VALOR EVALUACION DISENO]]&gt;=86,DATOS!$AV$22,DATOS!$AV$23)))</f>
        <v/>
      </c>
      <c r="S77" s="286"/>
      <c r="T77" s="133" t="str">
        <f>IFERROR(VLOOKUP(Tabla46[[#This Row],[% DE CUMPLIMIENTO DE LA EJECUCION DEL CONTROL]],DATOS!$AS$38:$AT$40,2,0),"")</f>
        <v/>
      </c>
      <c r="U77" s="134" t="str">
        <f>IF(Tabla46[[#This Row],[RESULTADO EVALUACIÓN DEL DISEÑO DEL CONTROL]]="","",SUMIFS(DATOS!$AT$49:$AT$57,DATOS!$AR$49:$AR$57,Tabla46[[#This Row],[RESULTADO EVALUACIÓN DEL DISEÑO DEL CONTROL]],DATOS!$AS$49:$AS$57,Tabla46[[#This Row],[RESULTADO EVALUACION DE LA EJECUCION]]))</f>
        <v/>
      </c>
    </row>
    <row r="78" spans="1:21" ht="15" customHeight="1" x14ac:dyDescent="0.25">
      <c r="A78" s="3"/>
      <c r="B78" s="2"/>
      <c r="C78" s="2"/>
      <c r="D78" s="72"/>
      <c r="E78" s="4"/>
      <c r="F78" s="178"/>
      <c r="G78" s="455" t="str">
        <f>IFERROR(VLOOKUP(Tabla46[[#This Row],[ID RIESGO]],'1. IDENTIFICACION DEL RIESGO'!$AB$27:$AL$52,11,0),"")</f>
        <v/>
      </c>
      <c r="H78" s="178"/>
      <c r="I78" s="178"/>
      <c r="J78" s="178"/>
      <c r="K78" s="178"/>
      <c r="L78" s="180"/>
      <c r="M78" s="180"/>
      <c r="N78" s="178" t="str">
        <f>IF(Tabla46[[#This Row],[ID RIESGO]]="","",IF(Tabla46[[#This Row],[DESCRIPCION DEL CONTROL]]="",0,15))</f>
        <v/>
      </c>
      <c r="O78" s="174" t="str">
        <f>IF(Tabla46[[#This Row],[ID RIESGO]]="","",IF(Tabla46[[#This Row],[RESPONSABLE DEL CONTROL (CARGO)]]="",0,20))</f>
        <v/>
      </c>
      <c r="P78" s="353">
        <f>IF(Tabla46[[#This Row],[PERIODICIDAD DE EJECUCIÓN DEL CONTROL]]="",0,20)</f>
        <v>0</v>
      </c>
      <c r="Q7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8" s="353" t="str">
        <f>IF(ISTEXT(Tabla46[[#This Row],[VALOR EVALUACION DISENO]]),"",IF(Tabla46[[#This Row],[VALOR EVALUACION DISENO]]&gt;96,DATOS!$AV$21,IF(Tabla46[[#This Row],[VALOR EVALUACION DISENO]]&gt;=86,DATOS!$AV$22,DATOS!$AV$23)))</f>
        <v/>
      </c>
      <c r="S78" s="286"/>
      <c r="T78" s="133" t="str">
        <f>IFERROR(VLOOKUP(Tabla46[[#This Row],[% DE CUMPLIMIENTO DE LA EJECUCION DEL CONTROL]],DATOS!$AS$38:$AT$40,2,0),"")</f>
        <v/>
      </c>
      <c r="U78" s="134" t="str">
        <f>IF(Tabla46[[#This Row],[RESULTADO EVALUACIÓN DEL DISEÑO DEL CONTROL]]="","",SUMIFS(DATOS!$AT$49:$AT$57,DATOS!$AR$49:$AR$57,Tabla46[[#This Row],[RESULTADO EVALUACIÓN DEL DISEÑO DEL CONTROL]],DATOS!$AS$49:$AS$57,Tabla46[[#This Row],[RESULTADO EVALUACION DE LA EJECUCION]]))</f>
        <v/>
      </c>
    </row>
    <row r="79" spans="1:21" ht="15" customHeight="1" x14ac:dyDescent="0.25">
      <c r="A79" s="3"/>
      <c r="B79" s="2"/>
      <c r="C79" s="2"/>
      <c r="D79" s="72"/>
      <c r="E79" s="4"/>
      <c r="F79" s="178"/>
      <c r="G79" s="455" t="str">
        <f>IFERROR(VLOOKUP(Tabla46[[#This Row],[ID RIESGO]],'1. IDENTIFICACION DEL RIESGO'!$AB$27:$AL$52,11,0),"")</f>
        <v/>
      </c>
      <c r="H79" s="178"/>
      <c r="I79" s="178"/>
      <c r="J79" s="178"/>
      <c r="K79" s="178"/>
      <c r="L79" s="180"/>
      <c r="M79" s="180"/>
      <c r="N79" s="178" t="str">
        <f>IF(Tabla46[[#This Row],[ID RIESGO]]="","",IF(Tabla46[[#This Row],[DESCRIPCION DEL CONTROL]]="",0,15))</f>
        <v/>
      </c>
      <c r="O79" s="174" t="str">
        <f>IF(Tabla46[[#This Row],[ID RIESGO]]="","",IF(Tabla46[[#This Row],[RESPONSABLE DEL CONTROL (CARGO)]]="",0,20))</f>
        <v/>
      </c>
      <c r="P79" s="353">
        <f>IF(Tabla46[[#This Row],[PERIODICIDAD DE EJECUCIÓN DEL CONTROL]]="",0,20)</f>
        <v>0</v>
      </c>
      <c r="Q7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9" s="353" t="str">
        <f>IF(ISTEXT(Tabla46[[#This Row],[VALOR EVALUACION DISENO]]),"",IF(Tabla46[[#This Row],[VALOR EVALUACION DISENO]]&gt;96,DATOS!$AV$21,IF(Tabla46[[#This Row],[VALOR EVALUACION DISENO]]&gt;=86,DATOS!$AV$22,DATOS!$AV$23)))</f>
        <v/>
      </c>
      <c r="S79" s="286"/>
      <c r="T79" s="133" t="str">
        <f>IFERROR(VLOOKUP(Tabla46[[#This Row],[% DE CUMPLIMIENTO DE LA EJECUCION DEL CONTROL]],DATOS!$AS$38:$AT$40,2,0),"")</f>
        <v/>
      </c>
      <c r="U79" s="134" t="str">
        <f>IF(Tabla46[[#This Row],[RESULTADO EVALUACIÓN DEL DISEÑO DEL CONTROL]]="","",SUMIFS(DATOS!$AT$49:$AT$57,DATOS!$AR$49:$AR$57,Tabla46[[#This Row],[RESULTADO EVALUACIÓN DEL DISEÑO DEL CONTROL]],DATOS!$AS$49:$AS$57,Tabla46[[#This Row],[RESULTADO EVALUACION DE LA EJECUCION]]))</f>
        <v/>
      </c>
    </row>
    <row r="80" spans="1:21" ht="15" customHeight="1" x14ac:dyDescent="0.25">
      <c r="A80" s="3"/>
      <c r="B80" s="2"/>
      <c r="C80" s="2"/>
      <c r="D80" s="72"/>
      <c r="E80" s="4"/>
      <c r="F80" s="178"/>
      <c r="G80" s="455" t="str">
        <f>IFERROR(VLOOKUP(Tabla46[[#This Row],[ID RIESGO]],'1. IDENTIFICACION DEL RIESGO'!$AB$27:$AL$52,11,0),"")</f>
        <v/>
      </c>
      <c r="H80" s="178"/>
      <c r="I80" s="178"/>
      <c r="J80" s="178"/>
      <c r="K80" s="178"/>
      <c r="L80" s="180"/>
      <c r="M80" s="180"/>
      <c r="N80" s="178" t="str">
        <f>IF(Tabla46[[#This Row],[ID RIESGO]]="","",IF(Tabla46[[#This Row],[DESCRIPCION DEL CONTROL]]="",0,15))</f>
        <v/>
      </c>
      <c r="O80" s="174" t="str">
        <f>IF(Tabla46[[#This Row],[ID RIESGO]]="","",IF(Tabla46[[#This Row],[RESPONSABLE DEL CONTROL (CARGO)]]="",0,20))</f>
        <v/>
      </c>
      <c r="P80" s="353">
        <f>IF(Tabla46[[#This Row],[PERIODICIDAD DE EJECUCIÓN DEL CONTROL]]="",0,20)</f>
        <v>0</v>
      </c>
      <c r="Q8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0" s="353" t="str">
        <f>IF(ISTEXT(Tabla46[[#This Row],[VALOR EVALUACION DISENO]]),"",IF(Tabla46[[#This Row],[VALOR EVALUACION DISENO]]&gt;96,DATOS!$AV$21,IF(Tabla46[[#This Row],[VALOR EVALUACION DISENO]]&gt;=86,DATOS!$AV$22,DATOS!$AV$23)))</f>
        <v/>
      </c>
      <c r="S80" s="286"/>
      <c r="T80" s="133" t="str">
        <f>IFERROR(VLOOKUP(Tabla46[[#This Row],[% DE CUMPLIMIENTO DE LA EJECUCION DEL CONTROL]],DATOS!$AS$38:$AT$40,2,0),"")</f>
        <v/>
      </c>
      <c r="U80" s="134" t="str">
        <f>IF(Tabla46[[#This Row],[RESULTADO EVALUACIÓN DEL DISEÑO DEL CONTROL]]="","",SUMIFS(DATOS!$AT$49:$AT$57,DATOS!$AR$49:$AR$57,Tabla46[[#This Row],[RESULTADO EVALUACIÓN DEL DISEÑO DEL CONTROL]],DATOS!$AS$49:$AS$57,Tabla46[[#This Row],[RESULTADO EVALUACION DE LA EJECUCION]]))</f>
        <v/>
      </c>
    </row>
    <row r="81" spans="1:21" ht="15" customHeight="1" x14ac:dyDescent="0.25">
      <c r="A81" s="3"/>
      <c r="B81" s="2"/>
      <c r="C81" s="2"/>
      <c r="D81" s="72"/>
      <c r="E81" s="4"/>
      <c r="F81" s="178"/>
      <c r="G81" s="455" t="str">
        <f>IFERROR(VLOOKUP(Tabla46[[#This Row],[ID RIESGO]],'1. IDENTIFICACION DEL RIESGO'!$AB$27:$AL$52,11,0),"")</f>
        <v/>
      </c>
      <c r="H81" s="178"/>
      <c r="I81" s="178"/>
      <c r="J81" s="178"/>
      <c r="K81" s="178"/>
      <c r="L81" s="180"/>
      <c r="M81" s="180"/>
      <c r="N81" s="178" t="str">
        <f>IF(Tabla46[[#This Row],[ID RIESGO]]="","",IF(Tabla46[[#This Row],[DESCRIPCION DEL CONTROL]]="",0,15))</f>
        <v/>
      </c>
      <c r="O81" s="174" t="str">
        <f>IF(Tabla46[[#This Row],[ID RIESGO]]="","",IF(Tabla46[[#This Row],[RESPONSABLE DEL CONTROL (CARGO)]]="",0,20))</f>
        <v/>
      </c>
      <c r="P81" s="353">
        <f>IF(Tabla46[[#This Row],[PERIODICIDAD DE EJECUCIÓN DEL CONTROL]]="",0,20)</f>
        <v>0</v>
      </c>
      <c r="Q8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1" s="353" t="str">
        <f>IF(ISTEXT(Tabla46[[#This Row],[VALOR EVALUACION DISENO]]),"",IF(Tabla46[[#This Row],[VALOR EVALUACION DISENO]]&gt;96,DATOS!$AV$21,IF(Tabla46[[#This Row],[VALOR EVALUACION DISENO]]&gt;=86,DATOS!$AV$22,DATOS!$AV$23)))</f>
        <v/>
      </c>
      <c r="S81" s="286"/>
      <c r="T81" s="133" t="str">
        <f>IFERROR(VLOOKUP(Tabla46[[#This Row],[% DE CUMPLIMIENTO DE LA EJECUCION DEL CONTROL]],DATOS!$AS$38:$AT$40,2,0),"")</f>
        <v/>
      </c>
      <c r="U81" s="134" t="str">
        <f>IF(Tabla46[[#This Row],[RESULTADO EVALUACIÓN DEL DISEÑO DEL CONTROL]]="","",SUMIFS(DATOS!$AT$49:$AT$57,DATOS!$AR$49:$AR$57,Tabla46[[#This Row],[RESULTADO EVALUACIÓN DEL DISEÑO DEL CONTROL]],DATOS!$AS$49:$AS$57,Tabla46[[#This Row],[RESULTADO EVALUACION DE LA EJECUCION]]))</f>
        <v/>
      </c>
    </row>
    <row r="82" spans="1:21" ht="15" customHeight="1" x14ac:dyDescent="0.25">
      <c r="A82" s="3"/>
      <c r="B82" s="2"/>
      <c r="C82" s="2"/>
      <c r="D82" s="72"/>
      <c r="E82" s="4"/>
      <c r="F82" s="178"/>
      <c r="G82" s="455" t="str">
        <f>IFERROR(VLOOKUP(Tabla46[[#This Row],[ID RIESGO]],'1. IDENTIFICACION DEL RIESGO'!$AB$27:$AL$52,11,0),"")</f>
        <v/>
      </c>
      <c r="H82" s="178"/>
      <c r="I82" s="178"/>
      <c r="J82" s="178"/>
      <c r="K82" s="178"/>
      <c r="L82" s="180"/>
      <c r="M82" s="180"/>
      <c r="N82" s="178" t="str">
        <f>IF(Tabla46[[#This Row],[ID RIESGO]]="","",IF(Tabla46[[#This Row],[DESCRIPCION DEL CONTROL]]="",0,15))</f>
        <v/>
      </c>
      <c r="O82" s="174" t="str">
        <f>IF(Tabla46[[#This Row],[ID RIESGO]]="","",IF(Tabla46[[#This Row],[RESPONSABLE DEL CONTROL (CARGO)]]="",0,20))</f>
        <v/>
      </c>
      <c r="P82" s="353">
        <f>IF(Tabla46[[#This Row],[PERIODICIDAD DE EJECUCIÓN DEL CONTROL]]="",0,20)</f>
        <v>0</v>
      </c>
      <c r="Q8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2" s="353" t="str">
        <f>IF(ISTEXT(Tabla46[[#This Row],[VALOR EVALUACION DISENO]]),"",IF(Tabla46[[#This Row],[VALOR EVALUACION DISENO]]&gt;96,DATOS!$AV$21,IF(Tabla46[[#This Row],[VALOR EVALUACION DISENO]]&gt;=86,DATOS!$AV$22,DATOS!$AV$23)))</f>
        <v/>
      </c>
      <c r="S82" s="286"/>
      <c r="T82" s="133" t="str">
        <f>IFERROR(VLOOKUP(Tabla46[[#This Row],[% DE CUMPLIMIENTO DE LA EJECUCION DEL CONTROL]],DATOS!$AS$38:$AT$40,2,0),"")</f>
        <v/>
      </c>
      <c r="U82" s="134" t="str">
        <f>IF(Tabla46[[#This Row],[RESULTADO EVALUACIÓN DEL DISEÑO DEL CONTROL]]="","",SUMIFS(DATOS!$AT$49:$AT$57,DATOS!$AR$49:$AR$57,Tabla46[[#This Row],[RESULTADO EVALUACIÓN DEL DISEÑO DEL CONTROL]],DATOS!$AS$49:$AS$57,Tabla46[[#This Row],[RESULTADO EVALUACION DE LA EJECUCION]]))</f>
        <v/>
      </c>
    </row>
    <row r="83" spans="1:21" ht="15" customHeight="1" x14ac:dyDescent="0.25">
      <c r="A83" s="3"/>
      <c r="B83" s="2"/>
      <c r="C83" s="2"/>
      <c r="D83" s="72"/>
      <c r="E83" s="4"/>
      <c r="F83" s="178"/>
      <c r="G83" s="455" t="str">
        <f>IFERROR(VLOOKUP(Tabla46[[#This Row],[ID RIESGO]],'1. IDENTIFICACION DEL RIESGO'!$AB$27:$AL$52,11,0),"")</f>
        <v/>
      </c>
      <c r="H83" s="178"/>
      <c r="I83" s="178"/>
      <c r="J83" s="178"/>
      <c r="K83" s="178"/>
      <c r="L83" s="180"/>
      <c r="M83" s="180"/>
      <c r="N83" s="178" t="str">
        <f>IF(Tabla46[[#This Row],[ID RIESGO]]="","",IF(Tabla46[[#This Row],[DESCRIPCION DEL CONTROL]]="",0,15))</f>
        <v/>
      </c>
      <c r="O83" s="174" t="str">
        <f>IF(Tabla46[[#This Row],[ID RIESGO]]="","",IF(Tabla46[[#This Row],[RESPONSABLE DEL CONTROL (CARGO)]]="",0,20))</f>
        <v/>
      </c>
      <c r="P83" s="353">
        <f>IF(Tabla46[[#This Row],[PERIODICIDAD DE EJECUCIÓN DEL CONTROL]]="",0,20)</f>
        <v>0</v>
      </c>
      <c r="Q8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3" s="353" t="str">
        <f>IF(ISTEXT(Tabla46[[#This Row],[VALOR EVALUACION DISENO]]),"",IF(Tabla46[[#This Row],[VALOR EVALUACION DISENO]]&gt;96,DATOS!$AV$21,IF(Tabla46[[#This Row],[VALOR EVALUACION DISENO]]&gt;=86,DATOS!$AV$22,DATOS!$AV$23)))</f>
        <v/>
      </c>
      <c r="S83" s="286"/>
      <c r="T83" s="133" t="str">
        <f>IFERROR(VLOOKUP(Tabla46[[#This Row],[% DE CUMPLIMIENTO DE LA EJECUCION DEL CONTROL]],DATOS!$AS$38:$AT$40,2,0),"")</f>
        <v/>
      </c>
      <c r="U83" s="134" t="str">
        <f>IF(Tabla46[[#This Row],[RESULTADO EVALUACIÓN DEL DISEÑO DEL CONTROL]]="","",SUMIFS(DATOS!$AT$49:$AT$57,DATOS!$AR$49:$AR$57,Tabla46[[#This Row],[RESULTADO EVALUACIÓN DEL DISEÑO DEL CONTROL]],DATOS!$AS$49:$AS$57,Tabla46[[#This Row],[RESULTADO EVALUACION DE LA EJECUCION]]))</f>
        <v/>
      </c>
    </row>
    <row r="84" spans="1:21" ht="15" customHeight="1" x14ac:dyDescent="0.25">
      <c r="A84" s="3"/>
      <c r="B84" s="2"/>
      <c r="C84" s="2"/>
      <c r="D84" s="72"/>
      <c r="E84" s="4"/>
      <c r="F84" s="178"/>
      <c r="G84" s="455" t="str">
        <f>IFERROR(VLOOKUP(Tabla46[[#This Row],[ID RIESGO]],'1. IDENTIFICACION DEL RIESGO'!$AB$27:$AL$52,11,0),"")</f>
        <v/>
      </c>
      <c r="H84" s="178"/>
      <c r="I84" s="178"/>
      <c r="J84" s="178"/>
      <c r="K84" s="178"/>
      <c r="L84" s="180"/>
      <c r="M84" s="180"/>
      <c r="N84" s="178" t="str">
        <f>IF(Tabla46[[#This Row],[ID RIESGO]]="","",IF(Tabla46[[#This Row],[DESCRIPCION DEL CONTROL]]="",0,15))</f>
        <v/>
      </c>
      <c r="O84" s="174" t="str">
        <f>IF(Tabla46[[#This Row],[ID RIESGO]]="","",IF(Tabla46[[#This Row],[RESPONSABLE DEL CONTROL (CARGO)]]="",0,20))</f>
        <v/>
      </c>
      <c r="P84" s="353">
        <f>IF(Tabla46[[#This Row],[PERIODICIDAD DE EJECUCIÓN DEL CONTROL]]="",0,20)</f>
        <v>0</v>
      </c>
      <c r="Q8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4" s="353" t="str">
        <f>IF(ISTEXT(Tabla46[[#This Row],[VALOR EVALUACION DISENO]]),"",IF(Tabla46[[#This Row],[VALOR EVALUACION DISENO]]&gt;96,DATOS!$AV$21,IF(Tabla46[[#This Row],[VALOR EVALUACION DISENO]]&gt;=86,DATOS!$AV$22,DATOS!$AV$23)))</f>
        <v/>
      </c>
      <c r="S84" s="286"/>
      <c r="T84" s="133" t="str">
        <f>IFERROR(VLOOKUP(Tabla46[[#This Row],[% DE CUMPLIMIENTO DE LA EJECUCION DEL CONTROL]],DATOS!$AS$38:$AT$40,2,0),"")</f>
        <v/>
      </c>
      <c r="U84" s="134" t="str">
        <f>IF(Tabla46[[#This Row],[RESULTADO EVALUACIÓN DEL DISEÑO DEL CONTROL]]="","",SUMIFS(DATOS!$AT$49:$AT$57,DATOS!$AR$49:$AR$57,Tabla46[[#This Row],[RESULTADO EVALUACIÓN DEL DISEÑO DEL CONTROL]],DATOS!$AS$49:$AS$57,Tabla46[[#This Row],[RESULTADO EVALUACION DE LA EJECUCION]]))</f>
        <v/>
      </c>
    </row>
    <row r="85" spans="1:21" ht="15" customHeight="1" x14ac:dyDescent="0.25">
      <c r="A85" s="3"/>
      <c r="B85" s="2"/>
      <c r="C85" s="2"/>
      <c r="D85" s="72"/>
      <c r="E85" s="4"/>
      <c r="F85" s="178"/>
      <c r="G85" s="455" t="str">
        <f>IFERROR(VLOOKUP(Tabla46[[#This Row],[ID RIESGO]],'1. IDENTIFICACION DEL RIESGO'!$AB$27:$AL$52,11,0),"")</f>
        <v/>
      </c>
      <c r="H85" s="178"/>
      <c r="I85" s="178"/>
      <c r="J85" s="178"/>
      <c r="K85" s="178"/>
      <c r="L85" s="180"/>
      <c r="M85" s="180"/>
      <c r="N85" s="178" t="str">
        <f>IF(Tabla46[[#This Row],[ID RIESGO]]="","",IF(Tabla46[[#This Row],[DESCRIPCION DEL CONTROL]]="",0,15))</f>
        <v/>
      </c>
      <c r="O85" s="174" t="str">
        <f>IF(Tabla46[[#This Row],[ID RIESGO]]="","",IF(Tabla46[[#This Row],[RESPONSABLE DEL CONTROL (CARGO)]]="",0,20))</f>
        <v/>
      </c>
      <c r="P85" s="353">
        <f>IF(Tabla46[[#This Row],[PERIODICIDAD DE EJECUCIÓN DEL CONTROL]]="",0,20)</f>
        <v>0</v>
      </c>
      <c r="Q8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5" s="353" t="str">
        <f>IF(ISTEXT(Tabla46[[#This Row],[VALOR EVALUACION DISENO]]),"",IF(Tabla46[[#This Row],[VALOR EVALUACION DISENO]]&gt;96,DATOS!$AV$21,IF(Tabla46[[#This Row],[VALOR EVALUACION DISENO]]&gt;=86,DATOS!$AV$22,DATOS!$AV$23)))</f>
        <v/>
      </c>
      <c r="S85" s="286"/>
      <c r="T85" s="133" t="str">
        <f>IFERROR(VLOOKUP(Tabla46[[#This Row],[% DE CUMPLIMIENTO DE LA EJECUCION DEL CONTROL]],DATOS!$AS$38:$AT$40,2,0),"")</f>
        <v/>
      </c>
      <c r="U85" s="134" t="str">
        <f>IF(Tabla46[[#This Row],[RESULTADO EVALUACIÓN DEL DISEÑO DEL CONTROL]]="","",SUMIFS(DATOS!$AT$49:$AT$57,DATOS!$AR$49:$AR$57,Tabla46[[#This Row],[RESULTADO EVALUACIÓN DEL DISEÑO DEL CONTROL]],DATOS!$AS$49:$AS$57,Tabla46[[#This Row],[RESULTADO EVALUACION DE LA EJECUCION]]))</f>
        <v/>
      </c>
    </row>
    <row r="86" spans="1:21" ht="15" customHeight="1" x14ac:dyDescent="0.25">
      <c r="A86" s="3"/>
      <c r="B86" s="2"/>
      <c r="C86" s="2"/>
      <c r="D86" s="72"/>
      <c r="E86" s="4"/>
      <c r="F86" s="178"/>
      <c r="G86" s="455" t="str">
        <f>IFERROR(VLOOKUP(Tabla46[[#This Row],[ID RIESGO]],'1. IDENTIFICACION DEL RIESGO'!$AB$27:$AL$52,11,0),"")</f>
        <v/>
      </c>
      <c r="H86" s="178"/>
      <c r="I86" s="178"/>
      <c r="J86" s="178"/>
      <c r="K86" s="178"/>
      <c r="L86" s="180"/>
      <c r="M86" s="180"/>
      <c r="N86" s="178" t="str">
        <f>IF(Tabla46[[#This Row],[ID RIESGO]]="","",IF(Tabla46[[#This Row],[DESCRIPCION DEL CONTROL]]="",0,15))</f>
        <v/>
      </c>
      <c r="O86" s="174" t="str">
        <f>IF(Tabla46[[#This Row],[ID RIESGO]]="","",IF(Tabla46[[#This Row],[RESPONSABLE DEL CONTROL (CARGO)]]="",0,20))</f>
        <v/>
      </c>
      <c r="P86" s="353">
        <f>IF(Tabla46[[#This Row],[PERIODICIDAD DE EJECUCIÓN DEL CONTROL]]="",0,20)</f>
        <v>0</v>
      </c>
      <c r="Q8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6" s="353" t="str">
        <f>IF(ISTEXT(Tabla46[[#This Row],[VALOR EVALUACION DISENO]]),"",IF(Tabla46[[#This Row],[VALOR EVALUACION DISENO]]&gt;96,DATOS!$AV$21,IF(Tabla46[[#This Row],[VALOR EVALUACION DISENO]]&gt;=86,DATOS!$AV$22,DATOS!$AV$23)))</f>
        <v/>
      </c>
      <c r="S86" s="286"/>
      <c r="T86" s="133" t="str">
        <f>IFERROR(VLOOKUP(Tabla46[[#This Row],[% DE CUMPLIMIENTO DE LA EJECUCION DEL CONTROL]],DATOS!$AS$38:$AT$40,2,0),"")</f>
        <v/>
      </c>
      <c r="U86" s="134" t="str">
        <f>IF(Tabla46[[#This Row],[RESULTADO EVALUACIÓN DEL DISEÑO DEL CONTROL]]="","",SUMIFS(DATOS!$AT$49:$AT$57,DATOS!$AR$49:$AR$57,Tabla46[[#This Row],[RESULTADO EVALUACIÓN DEL DISEÑO DEL CONTROL]],DATOS!$AS$49:$AS$57,Tabla46[[#This Row],[RESULTADO EVALUACION DE LA EJECUCION]]))</f>
        <v/>
      </c>
    </row>
    <row r="87" spans="1:21" ht="15" customHeight="1" x14ac:dyDescent="0.25">
      <c r="A87" s="3"/>
      <c r="B87" s="2"/>
      <c r="C87" s="2"/>
      <c r="D87" s="72"/>
      <c r="E87" s="4"/>
      <c r="F87" s="178"/>
      <c r="G87" s="455" t="str">
        <f>IFERROR(VLOOKUP(Tabla46[[#This Row],[ID RIESGO]],'1. IDENTIFICACION DEL RIESGO'!$AB$27:$AL$52,11,0),"")</f>
        <v/>
      </c>
      <c r="H87" s="178"/>
      <c r="I87" s="178"/>
      <c r="J87" s="178"/>
      <c r="K87" s="178"/>
      <c r="L87" s="180"/>
      <c r="M87" s="180"/>
      <c r="N87" s="178" t="str">
        <f>IF(Tabla46[[#This Row],[ID RIESGO]]="","",IF(Tabla46[[#This Row],[DESCRIPCION DEL CONTROL]]="",0,15))</f>
        <v/>
      </c>
      <c r="O87" s="174" t="str">
        <f>IF(Tabla46[[#This Row],[ID RIESGO]]="","",IF(Tabla46[[#This Row],[RESPONSABLE DEL CONTROL (CARGO)]]="",0,20))</f>
        <v/>
      </c>
      <c r="P87" s="353">
        <f>IF(Tabla46[[#This Row],[PERIODICIDAD DE EJECUCIÓN DEL CONTROL]]="",0,20)</f>
        <v>0</v>
      </c>
      <c r="Q8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7" s="353" t="str">
        <f>IF(ISTEXT(Tabla46[[#This Row],[VALOR EVALUACION DISENO]]),"",IF(Tabla46[[#This Row],[VALOR EVALUACION DISENO]]&gt;96,DATOS!$AV$21,IF(Tabla46[[#This Row],[VALOR EVALUACION DISENO]]&gt;=86,DATOS!$AV$22,DATOS!$AV$23)))</f>
        <v/>
      </c>
      <c r="S87" s="286"/>
      <c r="T87" s="133" t="str">
        <f>IFERROR(VLOOKUP(Tabla46[[#This Row],[% DE CUMPLIMIENTO DE LA EJECUCION DEL CONTROL]],DATOS!$AS$38:$AT$40,2,0),"")</f>
        <v/>
      </c>
      <c r="U87" s="134" t="str">
        <f>IF(Tabla46[[#This Row],[RESULTADO EVALUACIÓN DEL DISEÑO DEL CONTROL]]="","",SUMIFS(DATOS!$AT$49:$AT$57,DATOS!$AR$49:$AR$57,Tabla46[[#This Row],[RESULTADO EVALUACIÓN DEL DISEÑO DEL CONTROL]],DATOS!$AS$49:$AS$57,Tabla46[[#This Row],[RESULTADO EVALUACION DE LA EJECUCION]]))</f>
        <v/>
      </c>
    </row>
    <row r="88" spans="1:21" ht="15" customHeight="1" x14ac:dyDescent="0.25">
      <c r="A88" s="3"/>
      <c r="B88" s="2"/>
      <c r="C88" s="2"/>
      <c r="D88" s="72"/>
      <c r="E88" s="4"/>
      <c r="F88" s="178"/>
      <c r="G88" s="455" t="str">
        <f>IFERROR(VLOOKUP(Tabla46[[#This Row],[ID RIESGO]],'1. IDENTIFICACION DEL RIESGO'!$AB$27:$AL$52,11,0),"")</f>
        <v/>
      </c>
      <c r="H88" s="178"/>
      <c r="I88" s="178"/>
      <c r="J88" s="178"/>
      <c r="K88" s="178"/>
      <c r="L88" s="180"/>
      <c r="M88" s="180"/>
      <c r="N88" s="178" t="str">
        <f>IF(Tabla46[[#This Row],[ID RIESGO]]="","",IF(Tabla46[[#This Row],[DESCRIPCION DEL CONTROL]]="",0,15))</f>
        <v/>
      </c>
      <c r="O88" s="174" t="str">
        <f>IF(Tabla46[[#This Row],[ID RIESGO]]="","",IF(Tabla46[[#This Row],[RESPONSABLE DEL CONTROL (CARGO)]]="",0,20))</f>
        <v/>
      </c>
      <c r="P88" s="353">
        <f>IF(Tabla46[[#This Row],[PERIODICIDAD DE EJECUCIÓN DEL CONTROL]]="",0,20)</f>
        <v>0</v>
      </c>
      <c r="Q8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8" s="353" t="str">
        <f>IF(ISTEXT(Tabla46[[#This Row],[VALOR EVALUACION DISENO]]),"",IF(Tabla46[[#This Row],[VALOR EVALUACION DISENO]]&gt;96,DATOS!$AV$21,IF(Tabla46[[#This Row],[VALOR EVALUACION DISENO]]&gt;=86,DATOS!$AV$22,DATOS!$AV$23)))</f>
        <v/>
      </c>
      <c r="S88" s="286"/>
      <c r="T88" s="133" t="str">
        <f>IFERROR(VLOOKUP(Tabla46[[#This Row],[% DE CUMPLIMIENTO DE LA EJECUCION DEL CONTROL]],DATOS!$AS$38:$AT$40,2,0),"")</f>
        <v/>
      </c>
      <c r="U88" s="134" t="str">
        <f>IF(Tabla46[[#This Row],[RESULTADO EVALUACIÓN DEL DISEÑO DEL CONTROL]]="","",SUMIFS(DATOS!$AT$49:$AT$57,DATOS!$AR$49:$AR$57,Tabla46[[#This Row],[RESULTADO EVALUACIÓN DEL DISEÑO DEL CONTROL]],DATOS!$AS$49:$AS$57,Tabla46[[#This Row],[RESULTADO EVALUACION DE LA EJECUCION]]))</f>
        <v/>
      </c>
    </row>
    <row r="89" spans="1:21" ht="15" customHeight="1" x14ac:dyDescent="0.25">
      <c r="A89" s="3"/>
      <c r="B89" s="2"/>
      <c r="C89" s="2"/>
      <c r="D89" s="72"/>
      <c r="E89" s="4"/>
      <c r="F89" s="178"/>
      <c r="G89" s="455" t="str">
        <f>IFERROR(VLOOKUP(Tabla46[[#This Row],[ID RIESGO]],'1. IDENTIFICACION DEL RIESGO'!$AB$27:$AL$52,11,0),"")</f>
        <v/>
      </c>
      <c r="H89" s="178"/>
      <c r="I89" s="178"/>
      <c r="J89" s="178"/>
      <c r="K89" s="178"/>
      <c r="L89" s="180"/>
      <c r="M89" s="180"/>
      <c r="N89" s="178" t="str">
        <f>IF(Tabla46[[#This Row],[ID RIESGO]]="","",IF(Tabla46[[#This Row],[DESCRIPCION DEL CONTROL]]="",0,15))</f>
        <v/>
      </c>
      <c r="O89" s="174" t="str">
        <f>IF(Tabla46[[#This Row],[ID RIESGO]]="","",IF(Tabla46[[#This Row],[RESPONSABLE DEL CONTROL (CARGO)]]="",0,20))</f>
        <v/>
      </c>
      <c r="P89" s="353">
        <f>IF(Tabla46[[#This Row],[PERIODICIDAD DE EJECUCIÓN DEL CONTROL]]="",0,20)</f>
        <v>0</v>
      </c>
      <c r="Q8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9" s="353" t="str">
        <f>IF(ISTEXT(Tabla46[[#This Row],[VALOR EVALUACION DISENO]]),"",IF(Tabla46[[#This Row],[VALOR EVALUACION DISENO]]&gt;96,DATOS!$AV$21,IF(Tabla46[[#This Row],[VALOR EVALUACION DISENO]]&gt;=86,DATOS!$AV$22,DATOS!$AV$23)))</f>
        <v/>
      </c>
      <c r="S89" s="286"/>
      <c r="T89" s="133" t="str">
        <f>IFERROR(VLOOKUP(Tabla46[[#This Row],[% DE CUMPLIMIENTO DE LA EJECUCION DEL CONTROL]],DATOS!$AS$38:$AT$40,2,0),"")</f>
        <v/>
      </c>
      <c r="U89" s="134" t="str">
        <f>IF(Tabla46[[#This Row],[RESULTADO EVALUACIÓN DEL DISEÑO DEL CONTROL]]="","",SUMIFS(DATOS!$AT$49:$AT$57,DATOS!$AR$49:$AR$57,Tabla46[[#This Row],[RESULTADO EVALUACIÓN DEL DISEÑO DEL CONTROL]],DATOS!$AS$49:$AS$57,Tabla46[[#This Row],[RESULTADO EVALUACION DE LA EJECUCION]]))</f>
        <v/>
      </c>
    </row>
    <row r="90" spans="1:21" ht="15" customHeight="1" x14ac:dyDescent="0.25">
      <c r="A90" s="3"/>
      <c r="B90" s="2"/>
      <c r="C90" s="2"/>
      <c r="D90" s="72"/>
      <c r="E90" s="4"/>
      <c r="F90" s="178"/>
      <c r="G90" s="455" t="str">
        <f>IFERROR(VLOOKUP(Tabla46[[#This Row],[ID RIESGO]],'1. IDENTIFICACION DEL RIESGO'!$AB$27:$AL$52,11,0),"")</f>
        <v/>
      </c>
      <c r="H90" s="178"/>
      <c r="I90" s="178"/>
      <c r="J90" s="178"/>
      <c r="K90" s="178"/>
      <c r="L90" s="180"/>
      <c r="M90" s="180"/>
      <c r="N90" s="178" t="str">
        <f>IF(Tabla46[[#This Row],[ID RIESGO]]="","",IF(Tabla46[[#This Row],[DESCRIPCION DEL CONTROL]]="",0,15))</f>
        <v/>
      </c>
      <c r="O90" s="174" t="str">
        <f>IF(Tabla46[[#This Row],[ID RIESGO]]="","",IF(Tabla46[[#This Row],[RESPONSABLE DEL CONTROL (CARGO)]]="",0,20))</f>
        <v/>
      </c>
      <c r="P90" s="353">
        <f>IF(Tabla46[[#This Row],[PERIODICIDAD DE EJECUCIÓN DEL CONTROL]]="",0,20)</f>
        <v>0</v>
      </c>
      <c r="Q9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0" s="353" t="str">
        <f>IF(ISTEXT(Tabla46[[#This Row],[VALOR EVALUACION DISENO]]),"",IF(Tabla46[[#This Row],[VALOR EVALUACION DISENO]]&gt;96,DATOS!$AV$21,IF(Tabla46[[#This Row],[VALOR EVALUACION DISENO]]&gt;=86,DATOS!$AV$22,DATOS!$AV$23)))</f>
        <v/>
      </c>
      <c r="S90" s="286"/>
      <c r="T90" s="133" t="str">
        <f>IFERROR(VLOOKUP(Tabla46[[#This Row],[% DE CUMPLIMIENTO DE LA EJECUCION DEL CONTROL]],DATOS!$AS$38:$AT$40,2,0),"")</f>
        <v/>
      </c>
      <c r="U90" s="134" t="str">
        <f>IF(Tabla46[[#This Row],[RESULTADO EVALUACIÓN DEL DISEÑO DEL CONTROL]]="","",SUMIFS(DATOS!$AT$49:$AT$57,DATOS!$AR$49:$AR$57,Tabla46[[#This Row],[RESULTADO EVALUACIÓN DEL DISEÑO DEL CONTROL]],DATOS!$AS$49:$AS$57,Tabla46[[#This Row],[RESULTADO EVALUACION DE LA EJECUCION]]))</f>
        <v/>
      </c>
    </row>
    <row r="91" spans="1:21" ht="15" customHeight="1" x14ac:dyDescent="0.25">
      <c r="A91" s="3"/>
      <c r="B91" s="2"/>
      <c r="C91" s="2"/>
      <c r="D91" s="72"/>
      <c r="E91" s="4"/>
      <c r="F91" s="178"/>
      <c r="G91" s="455" t="str">
        <f>IFERROR(VLOOKUP(Tabla46[[#This Row],[ID RIESGO]],'1. IDENTIFICACION DEL RIESGO'!$AB$27:$AL$52,11,0),"")</f>
        <v/>
      </c>
      <c r="H91" s="178"/>
      <c r="I91" s="178"/>
      <c r="J91" s="178"/>
      <c r="K91" s="178"/>
      <c r="L91" s="180"/>
      <c r="M91" s="180"/>
      <c r="N91" s="178" t="str">
        <f>IF(Tabla46[[#This Row],[ID RIESGO]]="","",IF(Tabla46[[#This Row],[DESCRIPCION DEL CONTROL]]="",0,15))</f>
        <v/>
      </c>
      <c r="O91" s="174" t="str">
        <f>IF(Tabla46[[#This Row],[ID RIESGO]]="","",IF(Tabla46[[#This Row],[RESPONSABLE DEL CONTROL (CARGO)]]="",0,20))</f>
        <v/>
      </c>
      <c r="P91" s="353">
        <f>IF(Tabla46[[#This Row],[PERIODICIDAD DE EJECUCIÓN DEL CONTROL]]="",0,20)</f>
        <v>0</v>
      </c>
      <c r="Q9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1" s="353" t="str">
        <f>IF(ISTEXT(Tabla46[[#This Row],[VALOR EVALUACION DISENO]]),"",IF(Tabla46[[#This Row],[VALOR EVALUACION DISENO]]&gt;96,DATOS!$AV$21,IF(Tabla46[[#This Row],[VALOR EVALUACION DISENO]]&gt;=86,DATOS!$AV$22,DATOS!$AV$23)))</f>
        <v/>
      </c>
      <c r="S91" s="286"/>
      <c r="T91" s="133" t="str">
        <f>IFERROR(VLOOKUP(Tabla46[[#This Row],[% DE CUMPLIMIENTO DE LA EJECUCION DEL CONTROL]],DATOS!$AS$38:$AT$40,2,0),"")</f>
        <v/>
      </c>
      <c r="U91" s="134" t="str">
        <f>IF(Tabla46[[#This Row],[RESULTADO EVALUACIÓN DEL DISEÑO DEL CONTROL]]="","",SUMIFS(DATOS!$AT$49:$AT$57,DATOS!$AR$49:$AR$57,Tabla46[[#This Row],[RESULTADO EVALUACIÓN DEL DISEÑO DEL CONTROL]],DATOS!$AS$49:$AS$57,Tabla46[[#This Row],[RESULTADO EVALUACION DE LA EJECUCION]]))</f>
        <v/>
      </c>
    </row>
    <row r="92" spans="1:21" ht="15" customHeight="1" x14ac:dyDescent="0.25">
      <c r="A92" s="3"/>
      <c r="B92" s="2"/>
      <c r="C92" s="2"/>
      <c r="D92" s="72"/>
      <c r="E92" s="4"/>
      <c r="F92" s="178"/>
      <c r="G92" s="455" t="str">
        <f>IFERROR(VLOOKUP(Tabla46[[#This Row],[ID RIESGO]],'1. IDENTIFICACION DEL RIESGO'!$AB$27:$AL$52,11,0),"")</f>
        <v/>
      </c>
      <c r="H92" s="178"/>
      <c r="I92" s="178"/>
      <c r="J92" s="178"/>
      <c r="K92" s="178"/>
      <c r="L92" s="180"/>
      <c r="M92" s="180"/>
      <c r="N92" s="178" t="str">
        <f>IF(Tabla46[[#This Row],[ID RIESGO]]="","",IF(Tabla46[[#This Row],[DESCRIPCION DEL CONTROL]]="",0,15))</f>
        <v/>
      </c>
      <c r="O92" s="174" t="str">
        <f>IF(Tabla46[[#This Row],[ID RIESGO]]="","",IF(Tabla46[[#This Row],[RESPONSABLE DEL CONTROL (CARGO)]]="",0,20))</f>
        <v/>
      </c>
      <c r="P92" s="353">
        <f>IF(Tabla46[[#This Row],[PERIODICIDAD DE EJECUCIÓN DEL CONTROL]]="",0,20)</f>
        <v>0</v>
      </c>
      <c r="Q9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2" s="353" t="str">
        <f>IF(ISTEXT(Tabla46[[#This Row],[VALOR EVALUACION DISENO]]),"",IF(Tabla46[[#This Row],[VALOR EVALUACION DISENO]]&gt;96,DATOS!$AV$21,IF(Tabla46[[#This Row],[VALOR EVALUACION DISENO]]&gt;=86,DATOS!$AV$22,DATOS!$AV$23)))</f>
        <v/>
      </c>
      <c r="S92" s="286"/>
      <c r="T92" s="133" t="str">
        <f>IFERROR(VLOOKUP(Tabla46[[#This Row],[% DE CUMPLIMIENTO DE LA EJECUCION DEL CONTROL]],DATOS!$AS$38:$AT$40,2,0),"")</f>
        <v/>
      </c>
      <c r="U92" s="134" t="str">
        <f>IF(Tabla46[[#This Row],[RESULTADO EVALUACIÓN DEL DISEÑO DEL CONTROL]]="","",SUMIFS(DATOS!$AT$49:$AT$57,DATOS!$AR$49:$AR$57,Tabla46[[#This Row],[RESULTADO EVALUACIÓN DEL DISEÑO DEL CONTROL]],DATOS!$AS$49:$AS$57,Tabla46[[#This Row],[RESULTADO EVALUACION DE LA EJECUCION]]))</f>
        <v/>
      </c>
    </row>
    <row r="93" spans="1:21" ht="15" customHeight="1" x14ac:dyDescent="0.25">
      <c r="A93" s="3"/>
      <c r="B93" s="2"/>
      <c r="C93" s="2"/>
      <c r="D93" s="72"/>
      <c r="E93" s="4"/>
      <c r="F93" s="178"/>
      <c r="G93" s="455" t="str">
        <f>IFERROR(VLOOKUP(Tabla46[[#This Row],[ID RIESGO]],'1. IDENTIFICACION DEL RIESGO'!$AB$27:$AL$52,11,0),"")</f>
        <v/>
      </c>
      <c r="H93" s="178"/>
      <c r="I93" s="178"/>
      <c r="J93" s="178"/>
      <c r="K93" s="178"/>
      <c r="L93" s="180"/>
      <c r="M93" s="180"/>
      <c r="N93" s="178" t="str">
        <f>IF(Tabla46[[#This Row],[ID RIESGO]]="","",IF(Tabla46[[#This Row],[DESCRIPCION DEL CONTROL]]="",0,15))</f>
        <v/>
      </c>
      <c r="O93" s="174" t="str">
        <f>IF(Tabla46[[#This Row],[ID RIESGO]]="","",IF(Tabla46[[#This Row],[RESPONSABLE DEL CONTROL (CARGO)]]="",0,20))</f>
        <v/>
      </c>
      <c r="P93" s="353">
        <f>IF(Tabla46[[#This Row],[PERIODICIDAD DE EJECUCIÓN DEL CONTROL]]="",0,20)</f>
        <v>0</v>
      </c>
      <c r="Q9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3" s="353" t="str">
        <f>IF(ISTEXT(Tabla46[[#This Row],[VALOR EVALUACION DISENO]]),"",IF(Tabla46[[#This Row],[VALOR EVALUACION DISENO]]&gt;96,DATOS!$AV$21,IF(Tabla46[[#This Row],[VALOR EVALUACION DISENO]]&gt;=86,DATOS!$AV$22,DATOS!$AV$23)))</f>
        <v/>
      </c>
      <c r="S93" s="286"/>
      <c r="T93" s="133" t="str">
        <f>IFERROR(VLOOKUP(Tabla46[[#This Row],[% DE CUMPLIMIENTO DE LA EJECUCION DEL CONTROL]],DATOS!$AS$38:$AT$40,2,0),"")</f>
        <v/>
      </c>
      <c r="U93" s="134" t="str">
        <f>IF(Tabla46[[#This Row],[RESULTADO EVALUACIÓN DEL DISEÑO DEL CONTROL]]="","",SUMIFS(DATOS!$AT$49:$AT$57,DATOS!$AR$49:$AR$57,Tabla46[[#This Row],[RESULTADO EVALUACIÓN DEL DISEÑO DEL CONTROL]],DATOS!$AS$49:$AS$57,Tabla46[[#This Row],[RESULTADO EVALUACION DE LA EJECUCION]]))</f>
        <v/>
      </c>
    </row>
    <row r="94" spans="1:21" ht="15" customHeight="1" x14ac:dyDescent="0.25">
      <c r="A94" s="3"/>
      <c r="B94" s="2"/>
      <c r="C94" s="2"/>
      <c r="D94" s="72"/>
      <c r="E94" s="4"/>
      <c r="F94" s="178"/>
      <c r="G94" s="455" t="str">
        <f>IFERROR(VLOOKUP(Tabla46[[#This Row],[ID RIESGO]],'1. IDENTIFICACION DEL RIESGO'!$AB$27:$AL$52,11,0),"")</f>
        <v/>
      </c>
      <c r="H94" s="178"/>
      <c r="I94" s="178"/>
      <c r="J94" s="178"/>
      <c r="K94" s="178"/>
      <c r="L94" s="180"/>
      <c r="M94" s="180"/>
      <c r="N94" s="178" t="str">
        <f>IF(Tabla46[[#This Row],[ID RIESGO]]="","",IF(Tabla46[[#This Row],[DESCRIPCION DEL CONTROL]]="",0,15))</f>
        <v/>
      </c>
      <c r="O94" s="174" t="str">
        <f>IF(Tabla46[[#This Row],[ID RIESGO]]="","",IF(Tabla46[[#This Row],[RESPONSABLE DEL CONTROL (CARGO)]]="",0,20))</f>
        <v/>
      </c>
      <c r="P94" s="353">
        <f>IF(Tabla46[[#This Row],[PERIODICIDAD DE EJECUCIÓN DEL CONTROL]]="",0,20)</f>
        <v>0</v>
      </c>
      <c r="Q9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4" s="353" t="str">
        <f>IF(ISTEXT(Tabla46[[#This Row],[VALOR EVALUACION DISENO]]),"",IF(Tabla46[[#This Row],[VALOR EVALUACION DISENO]]&gt;96,DATOS!$AV$21,IF(Tabla46[[#This Row],[VALOR EVALUACION DISENO]]&gt;=86,DATOS!$AV$22,DATOS!$AV$23)))</f>
        <v/>
      </c>
      <c r="S94" s="286"/>
      <c r="T94" s="133" t="str">
        <f>IFERROR(VLOOKUP(Tabla46[[#This Row],[% DE CUMPLIMIENTO DE LA EJECUCION DEL CONTROL]],DATOS!$AS$38:$AT$40,2,0),"")</f>
        <v/>
      </c>
      <c r="U94" s="134" t="str">
        <f>IF(Tabla46[[#This Row],[RESULTADO EVALUACIÓN DEL DISEÑO DEL CONTROL]]="","",SUMIFS(DATOS!$AT$49:$AT$57,DATOS!$AR$49:$AR$57,Tabla46[[#This Row],[RESULTADO EVALUACIÓN DEL DISEÑO DEL CONTROL]],DATOS!$AS$49:$AS$57,Tabla46[[#This Row],[RESULTADO EVALUACION DE LA EJECUCION]]))</f>
        <v/>
      </c>
    </row>
    <row r="95" spans="1:21" ht="15" customHeight="1" x14ac:dyDescent="0.25">
      <c r="A95" s="3"/>
      <c r="B95" s="2"/>
      <c r="C95" s="2"/>
      <c r="D95" s="72"/>
      <c r="E95" s="4"/>
      <c r="F95" s="178"/>
      <c r="G95" s="455" t="str">
        <f>IFERROR(VLOOKUP(Tabla46[[#This Row],[ID RIESGO]],'1. IDENTIFICACION DEL RIESGO'!$AB$27:$AL$52,11,0),"")</f>
        <v/>
      </c>
      <c r="H95" s="178"/>
      <c r="I95" s="178"/>
      <c r="J95" s="178"/>
      <c r="K95" s="178"/>
      <c r="L95" s="180"/>
      <c r="M95" s="180"/>
      <c r="N95" s="178" t="str">
        <f>IF(Tabla46[[#This Row],[ID RIESGO]]="","",IF(Tabla46[[#This Row],[DESCRIPCION DEL CONTROL]]="",0,15))</f>
        <v/>
      </c>
      <c r="O95" s="174" t="str">
        <f>IF(Tabla46[[#This Row],[ID RIESGO]]="","",IF(Tabla46[[#This Row],[RESPONSABLE DEL CONTROL (CARGO)]]="",0,20))</f>
        <v/>
      </c>
      <c r="P95" s="353">
        <f>IF(Tabla46[[#This Row],[PERIODICIDAD DE EJECUCIÓN DEL CONTROL]]="",0,20)</f>
        <v>0</v>
      </c>
      <c r="Q9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5" s="353" t="str">
        <f>IF(ISTEXT(Tabla46[[#This Row],[VALOR EVALUACION DISENO]]),"",IF(Tabla46[[#This Row],[VALOR EVALUACION DISENO]]&gt;96,DATOS!$AV$21,IF(Tabla46[[#This Row],[VALOR EVALUACION DISENO]]&gt;=86,DATOS!$AV$22,DATOS!$AV$23)))</f>
        <v/>
      </c>
      <c r="S95" s="286"/>
      <c r="T95" s="133" t="str">
        <f>IFERROR(VLOOKUP(Tabla46[[#This Row],[% DE CUMPLIMIENTO DE LA EJECUCION DEL CONTROL]],DATOS!$AS$38:$AT$40,2,0),"")</f>
        <v/>
      </c>
      <c r="U95" s="134" t="str">
        <f>IF(Tabla46[[#This Row],[RESULTADO EVALUACIÓN DEL DISEÑO DEL CONTROL]]="","",SUMIFS(DATOS!$AT$49:$AT$57,DATOS!$AR$49:$AR$57,Tabla46[[#This Row],[RESULTADO EVALUACIÓN DEL DISEÑO DEL CONTROL]],DATOS!$AS$49:$AS$57,Tabla46[[#This Row],[RESULTADO EVALUACION DE LA EJECUCION]]))</f>
        <v/>
      </c>
    </row>
    <row r="96" spans="1:21" ht="15" customHeight="1" x14ac:dyDescent="0.25">
      <c r="A96" s="3"/>
      <c r="B96" s="2"/>
      <c r="C96" s="2"/>
      <c r="D96" s="72"/>
      <c r="E96" s="4"/>
      <c r="F96" s="178"/>
      <c r="G96" s="455" t="str">
        <f>IFERROR(VLOOKUP(Tabla46[[#This Row],[ID RIESGO]],'1. IDENTIFICACION DEL RIESGO'!$AB$27:$AL$52,11,0),"")</f>
        <v/>
      </c>
      <c r="H96" s="178"/>
      <c r="I96" s="178"/>
      <c r="J96" s="178"/>
      <c r="K96" s="178"/>
      <c r="L96" s="180"/>
      <c r="M96" s="180"/>
      <c r="N96" s="178" t="str">
        <f>IF(Tabla46[[#This Row],[ID RIESGO]]="","",IF(Tabla46[[#This Row],[DESCRIPCION DEL CONTROL]]="",0,15))</f>
        <v/>
      </c>
      <c r="O96" s="174" t="str">
        <f>IF(Tabla46[[#This Row],[ID RIESGO]]="","",IF(Tabla46[[#This Row],[RESPONSABLE DEL CONTROL (CARGO)]]="",0,20))</f>
        <v/>
      </c>
      <c r="P96" s="353">
        <f>IF(Tabla46[[#This Row],[PERIODICIDAD DE EJECUCIÓN DEL CONTROL]]="",0,20)</f>
        <v>0</v>
      </c>
      <c r="Q9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6" s="353" t="str">
        <f>IF(ISTEXT(Tabla46[[#This Row],[VALOR EVALUACION DISENO]]),"",IF(Tabla46[[#This Row],[VALOR EVALUACION DISENO]]&gt;96,DATOS!$AV$21,IF(Tabla46[[#This Row],[VALOR EVALUACION DISENO]]&gt;=86,DATOS!$AV$22,DATOS!$AV$23)))</f>
        <v/>
      </c>
      <c r="S96" s="286"/>
      <c r="T96" s="133" t="str">
        <f>IFERROR(VLOOKUP(Tabla46[[#This Row],[% DE CUMPLIMIENTO DE LA EJECUCION DEL CONTROL]],DATOS!$AS$38:$AT$40,2,0),"")</f>
        <v/>
      </c>
      <c r="U96" s="134" t="str">
        <f>IF(Tabla46[[#This Row],[RESULTADO EVALUACIÓN DEL DISEÑO DEL CONTROL]]="","",SUMIFS(DATOS!$AT$49:$AT$57,DATOS!$AR$49:$AR$57,Tabla46[[#This Row],[RESULTADO EVALUACIÓN DEL DISEÑO DEL CONTROL]],DATOS!$AS$49:$AS$57,Tabla46[[#This Row],[RESULTADO EVALUACION DE LA EJECUCION]]))</f>
        <v/>
      </c>
    </row>
    <row r="97" spans="1:21" ht="15" customHeight="1" x14ac:dyDescent="0.25">
      <c r="A97" s="3"/>
      <c r="B97" s="2"/>
      <c r="C97" s="2"/>
      <c r="D97" s="72"/>
      <c r="E97" s="4"/>
      <c r="F97" s="178"/>
      <c r="G97" s="455" t="str">
        <f>IFERROR(VLOOKUP(Tabla46[[#This Row],[ID RIESGO]],'1. IDENTIFICACION DEL RIESGO'!$AB$27:$AL$52,11,0),"")</f>
        <v/>
      </c>
      <c r="H97" s="178"/>
      <c r="I97" s="178"/>
      <c r="J97" s="178"/>
      <c r="K97" s="178"/>
      <c r="L97" s="180"/>
      <c r="M97" s="180"/>
      <c r="N97" s="178" t="str">
        <f>IF(Tabla46[[#This Row],[ID RIESGO]]="","",IF(Tabla46[[#This Row],[DESCRIPCION DEL CONTROL]]="",0,15))</f>
        <v/>
      </c>
      <c r="O97" s="174" t="str">
        <f>IF(Tabla46[[#This Row],[ID RIESGO]]="","",IF(Tabla46[[#This Row],[RESPONSABLE DEL CONTROL (CARGO)]]="",0,20))</f>
        <v/>
      </c>
      <c r="P97" s="353">
        <f>IF(Tabla46[[#This Row],[PERIODICIDAD DE EJECUCIÓN DEL CONTROL]]="",0,20)</f>
        <v>0</v>
      </c>
      <c r="Q9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7" s="353" t="str">
        <f>IF(ISTEXT(Tabla46[[#This Row],[VALOR EVALUACION DISENO]]),"",IF(Tabla46[[#This Row],[VALOR EVALUACION DISENO]]&gt;96,DATOS!$AV$21,IF(Tabla46[[#This Row],[VALOR EVALUACION DISENO]]&gt;=86,DATOS!$AV$22,DATOS!$AV$23)))</f>
        <v/>
      </c>
      <c r="S97" s="286"/>
      <c r="T97" s="133" t="str">
        <f>IFERROR(VLOOKUP(Tabla46[[#This Row],[% DE CUMPLIMIENTO DE LA EJECUCION DEL CONTROL]],DATOS!$AS$38:$AT$40,2,0),"")</f>
        <v/>
      </c>
      <c r="U97" s="134" t="str">
        <f>IF(Tabla46[[#This Row],[RESULTADO EVALUACIÓN DEL DISEÑO DEL CONTROL]]="","",SUMIFS(DATOS!$AT$49:$AT$57,DATOS!$AR$49:$AR$57,Tabla46[[#This Row],[RESULTADO EVALUACIÓN DEL DISEÑO DEL CONTROL]],DATOS!$AS$49:$AS$57,Tabla46[[#This Row],[RESULTADO EVALUACION DE LA EJECUCION]]))</f>
        <v/>
      </c>
    </row>
    <row r="98" spans="1:21" ht="15" customHeight="1" x14ac:dyDescent="0.25">
      <c r="A98" s="3"/>
      <c r="B98" s="2"/>
      <c r="C98" s="2"/>
      <c r="D98" s="72"/>
      <c r="E98" s="4"/>
      <c r="F98" s="178"/>
      <c r="G98" s="455" t="str">
        <f>IFERROR(VLOOKUP(Tabla46[[#This Row],[ID RIESGO]],'1. IDENTIFICACION DEL RIESGO'!$AB$27:$AL$52,11,0),"")</f>
        <v/>
      </c>
      <c r="H98" s="178"/>
      <c r="I98" s="178"/>
      <c r="J98" s="178"/>
      <c r="K98" s="178"/>
      <c r="L98" s="180"/>
      <c r="M98" s="180"/>
      <c r="N98" s="178" t="str">
        <f>IF(Tabla46[[#This Row],[ID RIESGO]]="","",IF(Tabla46[[#This Row],[DESCRIPCION DEL CONTROL]]="",0,15))</f>
        <v/>
      </c>
      <c r="O98" s="174" t="str">
        <f>IF(Tabla46[[#This Row],[ID RIESGO]]="","",IF(Tabla46[[#This Row],[RESPONSABLE DEL CONTROL (CARGO)]]="",0,20))</f>
        <v/>
      </c>
      <c r="P98" s="353">
        <f>IF(Tabla46[[#This Row],[PERIODICIDAD DE EJECUCIÓN DEL CONTROL]]="",0,20)</f>
        <v>0</v>
      </c>
      <c r="Q9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8" s="353" t="str">
        <f>IF(ISTEXT(Tabla46[[#This Row],[VALOR EVALUACION DISENO]]),"",IF(Tabla46[[#This Row],[VALOR EVALUACION DISENO]]&gt;96,DATOS!$AV$21,IF(Tabla46[[#This Row],[VALOR EVALUACION DISENO]]&gt;=86,DATOS!$AV$22,DATOS!$AV$23)))</f>
        <v/>
      </c>
      <c r="S98" s="286"/>
      <c r="T98" s="133" t="str">
        <f>IFERROR(VLOOKUP(Tabla46[[#This Row],[% DE CUMPLIMIENTO DE LA EJECUCION DEL CONTROL]],DATOS!$AS$38:$AT$40,2,0),"")</f>
        <v/>
      </c>
      <c r="U98" s="134" t="str">
        <f>IF(Tabla46[[#This Row],[RESULTADO EVALUACIÓN DEL DISEÑO DEL CONTROL]]="","",SUMIFS(DATOS!$AT$49:$AT$57,DATOS!$AR$49:$AR$57,Tabla46[[#This Row],[RESULTADO EVALUACIÓN DEL DISEÑO DEL CONTROL]],DATOS!$AS$49:$AS$57,Tabla46[[#This Row],[RESULTADO EVALUACION DE LA EJECUCION]]))</f>
        <v/>
      </c>
    </row>
    <row r="99" spans="1:21" ht="15" customHeight="1" x14ac:dyDescent="0.25">
      <c r="A99" s="3"/>
      <c r="B99" s="2"/>
      <c r="C99" s="2"/>
      <c r="D99" s="72"/>
      <c r="E99" s="4"/>
      <c r="F99" s="178"/>
      <c r="G99" s="455" t="str">
        <f>IFERROR(VLOOKUP(Tabla46[[#This Row],[ID RIESGO]],'1. IDENTIFICACION DEL RIESGO'!$AB$27:$AL$52,11,0),"")</f>
        <v/>
      </c>
      <c r="H99" s="178"/>
      <c r="I99" s="178"/>
      <c r="J99" s="178"/>
      <c r="K99" s="178"/>
      <c r="L99" s="180"/>
      <c r="M99" s="180"/>
      <c r="N99" s="178" t="str">
        <f>IF(Tabla46[[#This Row],[ID RIESGO]]="","",IF(Tabla46[[#This Row],[DESCRIPCION DEL CONTROL]]="",0,15))</f>
        <v/>
      </c>
      <c r="O99" s="174" t="str">
        <f>IF(Tabla46[[#This Row],[ID RIESGO]]="","",IF(Tabla46[[#This Row],[RESPONSABLE DEL CONTROL (CARGO)]]="",0,20))</f>
        <v/>
      </c>
      <c r="P99" s="353">
        <f>IF(Tabla46[[#This Row],[PERIODICIDAD DE EJECUCIÓN DEL CONTROL]]="",0,20)</f>
        <v>0</v>
      </c>
      <c r="Q9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9" s="353" t="str">
        <f>IF(ISTEXT(Tabla46[[#This Row],[VALOR EVALUACION DISENO]]),"",IF(Tabla46[[#This Row],[VALOR EVALUACION DISENO]]&gt;96,DATOS!$AV$21,IF(Tabla46[[#This Row],[VALOR EVALUACION DISENO]]&gt;=86,DATOS!$AV$22,DATOS!$AV$23)))</f>
        <v/>
      </c>
      <c r="S99" s="286"/>
      <c r="T99" s="133" t="str">
        <f>IFERROR(VLOOKUP(Tabla46[[#This Row],[% DE CUMPLIMIENTO DE LA EJECUCION DEL CONTROL]],DATOS!$AS$38:$AT$40,2,0),"")</f>
        <v/>
      </c>
      <c r="U99" s="134" t="str">
        <f>IF(Tabla46[[#This Row],[RESULTADO EVALUACIÓN DEL DISEÑO DEL CONTROL]]="","",SUMIFS(DATOS!$AT$49:$AT$57,DATOS!$AR$49:$AR$57,Tabla46[[#This Row],[RESULTADO EVALUACIÓN DEL DISEÑO DEL CONTROL]],DATOS!$AS$49:$AS$57,Tabla46[[#This Row],[RESULTADO EVALUACION DE LA EJECUCION]]))</f>
        <v/>
      </c>
    </row>
    <row r="100" spans="1:21" ht="15" customHeight="1" x14ac:dyDescent="0.25">
      <c r="A100" s="3"/>
      <c r="B100" s="2"/>
      <c r="C100" s="2"/>
      <c r="D100" s="72"/>
      <c r="E100" s="4"/>
      <c r="F100" s="178"/>
      <c r="G100" s="455" t="str">
        <f>IFERROR(VLOOKUP(Tabla46[[#This Row],[ID RIESGO]],'1. IDENTIFICACION DEL RIESGO'!$AB$27:$AL$52,11,0),"")</f>
        <v/>
      </c>
      <c r="H100" s="178"/>
      <c r="I100" s="178"/>
      <c r="J100" s="178"/>
      <c r="K100" s="178"/>
      <c r="L100" s="180"/>
      <c r="M100" s="180"/>
      <c r="N100" s="178" t="str">
        <f>IF(Tabla46[[#This Row],[ID RIESGO]]="","",IF(Tabla46[[#This Row],[DESCRIPCION DEL CONTROL]]="",0,15))</f>
        <v/>
      </c>
      <c r="O100" s="174" t="str">
        <f>IF(Tabla46[[#This Row],[ID RIESGO]]="","",IF(Tabla46[[#This Row],[RESPONSABLE DEL CONTROL (CARGO)]]="",0,20))</f>
        <v/>
      </c>
      <c r="P100" s="353">
        <f>IF(Tabla46[[#This Row],[PERIODICIDAD DE EJECUCIÓN DEL CONTROL]]="",0,20)</f>
        <v>0</v>
      </c>
      <c r="Q10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0" s="353" t="str">
        <f>IF(ISTEXT(Tabla46[[#This Row],[VALOR EVALUACION DISENO]]),"",IF(Tabla46[[#This Row],[VALOR EVALUACION DISENO]]&gt;96,DATOS!$AV$21,IF(Tabla46[[#This Row],[VALOR EVALUACION DISENO]]&gt;=86,DATOS!$AV$22,DATOS!$AV$23)))</f>
        <v/>
      </c>
      <c r="S100" s="286"/>
      <c r="T100" s="133" t="str">
        <f>IFERROR(VLOOKUP(Tabla46[[#This Row],[% DE CUMPLIMIENTO DE LA EJECUCION DEL CONTROL]],DATOS!$AS$38:$AT$40,2,0),"")</f>
        <v/>
      </c>
      <c r="U100" s="134" t="str">
        <f>IF(Tabla46[[#This Row],[RESULTADO EVALUACIÓN DEL DISEÑO DEL CONTROL]]="","",SUMIFS(DATOS!$AT$49:$AT$57,DATOS!$AR$49:$AR$57,Tabla46[[#This Row],[RESULTADO EVALUACIÓN DEL DISEÑO DEL CONTROL]],DATOS!$AS$49:$AS$57,Tabla46[[#This Row],[RESULTADO EVALUACION DE LA EJECUCION]]))</f>
        <v/>
      </c>
    </row>
    <row r="101" spans="1:21" ht="15" customHeight="1" x14ac:dyDescent="0.25">
      <c r="A101" s="3"/>
      <c r="B101" s="2"/>
      <c r="C101" s="2"/>
      <c r="D101" s="72"/>
      <c r="E101" s="4"/>
      <c r="F101" s="178"/>
      <c r="G101" s="455" t="str">
        <f>IFERROR(VLOOKUP(Tabla46[[#This Row],[ID RIESGO]],'1. IDENTIFICACION DEL RIESGO'!$AB$27:$AL$52,11,0),"")</f>
        <v/>
      </c>
      <c r="H101" s="178"/>
      <c r="I101" s="178"/>
      <c r="J101" s="178"/>
      <c r="K101" s="178"/>
      <c r="L101" s="180"/>
      <c r="M101" s="180"/>
      <c r="N101" s="178" t="str">
        <f>IF(Tabla46[[#This Row],[ID RIESGO]]="","",IF(Tabla46[[#This Row],[DESCRIPCION DEL CONTROL]]="",0,15))</f>
        <v/>
      </c>
      <c r="O101" s="174" t="str">
        <f>IF(Tabla46[[#This Row],[ID RIESGO]]="","",IF(Tabla46[[#This Row],[RESPONSABLE DEL CONTROL (CARGO)]]="",0,20))</f>
        <v/>
      </c>
      <c r="P101" s="353">
        <f>IF(Tabla46[[#This Row],[PERIODICIDAD DE EJECUCIÓN DEL CONTROL]]="",0,20)</f>
        <v>0</v>
      </c>
      <c r="Q10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1" s="353" t="str">
        <f>IF(ISTEXT(Tabla46[[#This Row],[VALOR EVALUACION DISENO]]),"",IF(Tabla46[[#This Row],[VALOR EVALUACION DISENO]]&gt;96,DATOS!$AV$21,IF(Tabla46[[#This Row],[VALOR EVALUACION DISENO]]&gt;=86,DATOS!$AV$22,DATOS!$AV$23)))</f>
        <v/>
      </c>
      <c r="S101" s="286"/>
      <c r="T101" s="133" t="str">
        <f>IFERROR(VLOOKUP(Tabla46[[#This Row],[% DE CUMPLIMIENTO DE LA EJECUCION DEL CONTROL]],DATOS!$AS$38:$AT$40,2,0),"")</f>
        <v/>
      </c>
      <c r="U101" s="134" t="str">
        <f>IF(Tabla46[[#This Row],[RESULTADO EVALUACIÓN DEL DISEÑO DEL CONTROL]]="","",SUMIFS(DATOS!$AT$49:$AT$57,DATOS!$AR$49:$AR$57,Tabla46[[#This Row],[RESULTADO EVALUACIÓN DEL DISEÑO DEL CONTROL]],DATOS!$AS$49:$AS$57,Tabla46[[#This Row],[RESULTADO EVALUACION DE LA EJECUCION]]))</f>
        <v/>
      </c>
    </row>
    <row r="102" spans="1:21" ht="15" customHeight="1" x14ac:dyDescent="0.25">
      <c r="A102" s="3"/>
      <c r="B102" s="2"/>
      <c r="C102" s="2"/>
      <c r="D102" s="72"/>
      <c r="E102" s="4"/>
      <c r="F102" s="178"/>
      <c r="G102" s="455" t="str">
        <f>IFERROR(VLOOKUP(Tabla46[[#This Row],[ID RIESGO]],'1. IDENTIFICACION DEL RIESGO'!$AB$27:$AL$52,11,0),"")</f>
        <v/>
      </c>
      <c r="H102" s="178"/>
      <c r="I102" s="178"/>
      <c r="J102" s="178"/>
      <c r="K102" s="178"/>
      <c r="L102" s="180"/>
      <c r="M102" s="180"/>
      <c r="N102" s="178" t="str">
        <f>IF(Tabla46[[#This Row],[ID RIESGO]]="","",IF(Tabla46[[#This Row],[DESCRIPCION DEL CONTROL]]="",0,15))</f>
        <v/>
      </c>
      <c r="O102" s="174" t="str">
        <f>IF(Tabla46[[#This Row],[ID RIESGO]]="","",IF(Tabla46[[#This Row],[RESPONSABLE DEL CONTROL (CARGO)]]="",0,20))</f>
        <v/>
      </c>
      <c r="P102" s="353">
        <f>IF(Tabla46[[#This Row],[PERIODICIDAD DE EJECUCIÓN DEL CONTROL]]="",0,20)</f>
        <v>0</v>
      </c>
      <c r="Q10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2" s="353" t="str">
        <f>IF(ISTEXT(Tabla46[[#This Row],[VALOR EVALUACION DISENO]]),"",IF(Tabla46[[#This Row],[VALOR EVALUACION DISENO]]&gt;96,DATOS!$AV$21,IF(Tabla46[[#This Row],[VALOR EVALUACION DISENO]]&gt;=86,DATOS!$AV$22,DATOS!$AV$23)))</f>
        <v/>
      </c>
      <c r="S102" s="286"/>
      <c r="T102" s="133" t="str">
        <f>IFERROR(VLOOKUP(Tabla46[[#This Row],[% DE CUMPLIMIENTO DE LA EJECUCION DEL CONTROL]],DATOS!$AS$38:$AT$40,2,0),"")</f>
        <v/>
      </c>
      <c r="U102" s="134" t="str">
        <f>IF(Tabla46[[#This Row],[RESULTADO EVALUACIÓN DEL DISEÑO DEL CONTROL]]="","",SUMIFS(DATOS!$AT$49:$AT$57,DATOS!$AR$49:$AR$57,Tabla46[[#This Row],[RESULTADO EVALUACIÓN DEL DISEÑO DEL CONTROL]],DATOS!$AS$49:$AS$57,Tabla46[[#This Row],[RESULTADO EVALUACION DE LA EJECUCION]]))</f>
        <v/>
      </c>
    </row>
    <row r="103" spans="1:21" ht="15" customHeight="1" x14ac:dyDescent="0.25">
      <c r="A103" s="3"/>
      <c r="B103" s="2"/>
      <c r="C103" s="2"/>
      <c r="D103" s="72"/>
      <c r="E103" s="4"/>
      <c r="F103" s="178"/>
      <c r="G103" s="455" t="str">
        <f>IFERROR(VLOOKUP(Tabla46[[#This Row],[ID RIESGO]],'1. IDENTIFICACION DEL RIESGO'!$AB$27:$AL$52,11,0),"")</f>
        <v/>
      </c>
      <c r="H103" s="178"/>
      <c r="I103" s="178"/>
      <c r="J103" s="178"/>
      <c r="K103" s="178"/>
      <c r="L103" s="180"/>
      <c r="M103" s="180"/>
      <c r="N103" s="178" t="str">
        <f>IF(Tabla46[[#This Row],[ID RIESGO]]="","",IF(Tabla46[[#This Row],[DESCRIPCION DEL CONTROL]]="",0,15))</f>
        <v/>
      </c>
      <c r="O103" s="174" t="str">
        <f>IF(Tabla46[[#This Row],[ID RIESGO]]="","",IF(Tabla46[[#This Row],[RESPONSABLE DEL CONTROL (CARGO)]]="",0,20))</f>
        <v/>
      </c>
      <c r="P103" s="353">
        <f>IF(Tabla46[[#This Row],[PERIODICIDAD DE EJECUCIÓN DEL CONTROL]]="",0,20)</f>
        <v>0</v>
      </c>
      <c r="Q10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3" s="353" t="str">
        <f>IF(ISTEXT(Tabla46[[#This Row],[VALOR EVALUACION DISENO]]),"",IF(Tabla46[[#This Row],[VALOR EVALUACION DISENO]]&gt;96,DATOS!$AV$21,IF(Tabla46[[#This Row],[VALOR EVALUACION DISENO]]&gt;=86,DATOS!$AV$22,DATOS!$AV$23)))</f>
        <v/>
      </c>
      <c r="S103" s="286"/>
      <c r="T103" s="133" t="str">
        <f>IFERROR(VLOOKUP(Tabla46[[#This Row],[% DE CUMPLIMIENTO DE LA EJECUCION DEL CONTROL]],DATOS!$AS$38:$AT$40,2,0),"")</f>
        <v/>
      </c>
      <c r="U103" s="134" t="str">
        <f>IF(Tabla46[[#This Row],[RESULTADO EVALUACIÓN DEL DISEÑO DEL CONTROL]]="","",SUMIFS(DATOS!$AT$49:$AT$57,DATOS!$AR$49:$AR$57,Tabla46[[#This Row],[RESULTADO EVALUACIÓN DEL DISEÑO DEL CONTROL]],DATOS!$AS$49:$AS$57,Tabla46[[#This Row],[RESULTADO EVALUACION DE LA EJECUCION]]))</f>
        <v/>
      </c>
    </row>
    <row r="104" spans="1:21" ht="15" customHeight="1" x14ac:dyDescent="0.25">
      <c r="A104" s="3"/>
      <c r="B104" s="2"/>
      <c r="C104" s="2"/>
      <c r="D104" s="72"/>
      <c r="E104" s="4"/>
      <c r="F104" s="178"/>
      <c r="G104" s="455" t="str">
        <f>IFERROR(VLOOKUP(Tabla46[[#This Row],[ID RIESGO]],'1. IDENTIFICACION DEL RIESGO'!$AB$27:$AL$52,11,0),"")</f>
        <v/>
      </c>
      <c r="H104" s="178"/>
      <c r="I104" s="178"/>
      <c r="J104" s="178"/>
      <c r="K104" s="178"/>
      <c r="L104" s="180"/>
      <c r="M104" s="180"/>
      <c r="N104" s="178" t="str">
        <f>IF(Tabla46[[#This Row],[ID RIESGO]]="","",IF(Tabla46[[#This Row],[DESCRIPCION DEL CONTROL]]="",0,15))</f>
        <v/>
      </c>
      <c r="O104" s="174" t="str">
        <f>IF(Tabla46[[#This Row],[ID RIESGO]]="","",IF(Tabla46[[#This Row],[RESPONSABLE DEL CONTROL (CARGO)]]="",0,20))</f>
        <v/>
      </c>
      <c r="P104" s="353">
        <f>IF(Tabla46[[#This Row],[PERIODICIDAD DE EJECUCIÓN DEL CONTROL]]="",0,20)</f>
        <v>0</v>
      </c>
      <c r="Q10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4" s="353" t="str">
        <f>IF(ISTEXT(Tabla46[[#This Row],[VALOR EVALUACION DISENO]]),"",IF(Tabla46[[#This Row],[VALOR EVALUACION DISENO]]&gt;96,DATOS!$AV$21,IF(Tabla46[[#This Row],[VALOR EVALUACION DISENO]]&gt;=86,DATOS!$AV$22,DATOS!$AV$23)))</f>
        <v/>
      </c>
      <c r="S104" s="286"/>
      <c r="T104" s="133" t="str">
        <f>IFERROR(VLOOKUP(Tabla46[[#This Row],[% DE CUMPLIMIENTO DE LA EJECUCION DEL CONTROL]],DATOS!$AS$38:$AT$40,2,0),"")</f>
        <v/>
      </c>
      <c r="U104" s="134" t="str">
        <f>IF(Tabla46[[#This Row],[RESULTADO EVALUACIÓN DEL DISEÑO DEL CONTROL]]="","",SUMIFS(DATOS!$AT$49:$AT$57,DATOS!$AR$49:$AR$57,Tabla46[[#This Row],[RESULTADO EVALUACIÓN DEL DISEÑO DEL CONTROL]],DATOS!$AS$49:$AS$57,Tabla46[[#This Row],[RESULTADO EVALUACION DE LA EJECUCION]]))</f>
        <v/>
      </c>
    </row>
    <row r="105" spans="1:21" ht="15" customHeight="1" x14ac:dyDescent="0.25">
      <c r="A105" s="3"/>
      <c r="B105" s="2"/>
      <c r="C105" s="2"/>
      <c r="D105" s="72"/>
      <c r="E105" s="4"/>
      <c r="F105" s="178"/>
      <c r="G105" s="455" t="str">
        <f>IFERROR(VLOOKUP(Tabla46[[#This Row],[ID RIESGO]],'1. IDENTIFICACION DEL RIESGO'!$AB$27:$AL$52,11,0),"")</f>
        <v/>
      </c>
      <c r="H105" s="178"/>
      <c r="I105" s="178"/>
      <c r="J105" s="178"/>
      <c r="K105" s="178"/>
      <c r="L105" s="180"/>
      <c r="M105" s="180"/>
      <c r="N105" s="178" t="str">
        <f>IF(Tabla46[[#This Row],[ID RIESGO]]="","",IF(Tabla46[[#This Row],[DESCRIPCION DEL CONTROL]]="",0,15))</f>
        <v/>
      </c>
      <c r="O105" s="174" t="str">
        <f>IF(Tabla46[[#This Row],[ID RIESGO]]="","",IF(Tabla46[[#This Row],[RESPONSABLE DEL CONTROL (CARGO)]]="",0,20))</f>
        <v/>
      </c>
      <c r="P105" s="353">
        <f>IF(Tabla46[[#This Row],[PERIODICIDAD DE EJECUCIÓN DEL CONTROL]]="",0,20)</f>
        <v>0</v>
      </c>
      <c r="Q10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5" s="353" t="str">
        <f>IF(ISTEXT(Tabla46[[#This Row],[VALOR EVALUACION DISENO]]),"",IF(Tabla46[[#This Row],[VALOR EVALUACION DISENO]]&gt;96,DATOS!$AV$21,IF(Tabla46[[#This Row],[VALOR EVALUACION DISENO]]&gt;=86,DATOS!$AV$22,DATOS!$AV$23)))</f>
        <v/>
      </c>
      <c r="S105" s="286"/>
      <c r="T105" s="133" t="str">
        <f>IFERROR(VLOOKUP(Tabla46[[#This Row],[% DE CUMPLIMIENTO DE LA EJECUCION DEL CONTROL]],DATOS!$AS$38:$AT$40,2,0),"")</f>
        <v/>
      </c>
      <c r="U105" s="134" t="str">
        <f>IF(Tabla46[[#This Row],[RESULTADO EVALUACIÓN DEL DISEÑO DEL CONTROL]]="","",SUMIFS(DATOS!$AT$49:$AT$57,DATOS!$AR$49:$AR$57,Tabla46[[#This Row],[RESULTADO EVALUACIÓN DEL DISEÑO DEL CONTROL]],DATOS!$AS$49:$AS$57,Tabla46[[#This Row],[RESULTADO EVALUACION DE LA EJECUCION]]))</f>
        <v/>
      </c>
    </row>
    <row r="106" spans="1:21" ht="15" customHeight="1" x14ac:dyDescent="0.25">
      <c r="A106" s="3"/>
      <c r="B106" s="2"/>
      <c r="C106" s="2"/>
      <c r="D106" s="72"/>
      <c r="E106" s="4"/>
      <c r="F106" s="178"/>
      <c r="G106" s="455" t="str">
        <f>IFERROR(VLOOKUP(Tabla46[[#This Row],[ID RIESGO]],'1. IDENTIFICACION DEL RIESGO'!$AB$27:$AL$52,11,0),"")</f>
        <v/>
      </c>
      <c r="H106" s="178"/>
      <c r="I106" s="178"/>
      <c r="J106" s="178"/>
      <c r="K106" s="178"/>
      <c r="L106" s="180"/>
      <c r="M106" s="180"/>
      <c r="N106" s="178" t="str">
        <f>IF(Tabla46[[#This Row],[ID RIESGO]]="","",IF(Tabla46[[#This Row],[DESCRIPCION DEL CONTROL]]="",0,15))</f>
        <v/>
      </c>
      <c r="O106" s="174" t="str">
        <f>IF(Tabla46[[#This Row],[ID RIESGO]]="","",IF(Tabla46[[#This Row],[RESPONSABLE DEL CONTROL (CARGO)]]="",0,20))</f>
        <v/>
      </c>
      <c r="P106" s="353">
        <f>IF(Tabla46[[#This Row],[PERIODICIDAD DE EJECUCIÓN DEL CONTROL]]="",0,20)</f>
        <v>0</v>
      </c>
      <c r="Q10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6" s="353" t="str">
        <f>IF(ISTEXT(Tabla46[[#This Row],[VALOR EVALUACION DISENO]]),"",IF(Tabla46[[#This Row],[VALOR EVALUACION DISENO]]&gt;96,DATOS!$AV$21,IF(Tabla46[[#This Row],[VALOR EVALUACION DISENO]]&gt;=86,DATOS!$AV$22,DATOS!$AV$23)))</f>
        <v/>
      </c>
      <c r="S106" s="286"/>
      <c r="T106" s="133" t="str">
        <f>IFERROR(VLOOKUP(Tabla46[[#This Row],[% DE CUMPLIMIENTO DE LA EJECUCION DEL CONTROL]],DATOS!$AS$38:$AT$40,2,0),"")</f>
        <v/>
      </c>
      <c r="U106" s="134" t="str">
        <f>IF(Tabla46[[#This Row],[RESULTADO EVALUACIÓN DEL DISEÑO DEL CONTROL]]="","",SUMIFS(DATOS!$AT$49:$AT$57,DATOS!$AR$49:$AR$57,Tabla46[[#This Row],[RESULTADO EVALUACIÓN DEL DISEÑO DEL CONTROL]],DATOS!$AS$49:$AS$57,Tabla46[[#This Row],[RESULTADO EVALUACION DE LA EJECUCION]]))</f>
        <v/>
      </c>
    </row>
    <row r="107" spans="1:21" ht="15" customHeight="1" x14ac:dyDescent="0.25">
      <c r="A107" s="3"/>
      <c r="B107" s="2"/>
      <c r="C107" s="2"/>
      <c r="D107" s="72"/>
      <c r="E107" s="4"/>
      <c r="F107" s="178"/>
      <c r="G107" s="455" t="str">
        <f>IFERROR(VLOOKUP(Tabla46[[#This Row],[ID RIESGO]],'1. IDENTIFICACION DEL RIESGO'!$AB$27:$AL$52,11,0),"")</f>
        <v/>
      </c>
      <c r="H107" s="178"/>
      <c r="I107" s="178"/>
      <c r="J107" s="178"/>
      <c r="K107" s="178"/>
      <c r="L107" s="180"/>
      <c r="M107" s="180"/>
      <c r="N107" s="178" t="str">
        <f>IF(Tabla46[[#This Row],[ID RIESGO]]="","",IF(Tabla46[[#This Row],[DESCRIPCION DEL CONTROL]]="",0,15))</f>
        <v/>
      </c>
      <c r="O107" s="174" t="str">
        <f>IF(Tabla46[[#This Row],[ID RIESGO]]="","",IF(Tabla46[[#This Row],[RESPONSABLE DEL CONTROL (CARGO)]]="",0,20))</f>
        <v/>
      </c>
      <c r="P107" s="353">
        <f>IF(Tabla46[[#This Row],[PERIODICIDAD DE EJECUCIÓN DEL CONTROL]]="",0,20)</f>
        <v>0</v>
      </c>
      <c r="Q10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7" s="353" t="str">
        <f>IF(ISTEXT(Tabla46[[#This Row],[VALOR EVALUACION DISENO]]),"",IF(Tabla46[[#This Row],[VALOR EVALUACION DISENO]]&gt;96,DATOS!$AV$21,IF(Tabla46[[#This Row],[VALOR EVALUACION DISENO]]&gt;=86,DATOS!$AV$22,DATOS!$AV$23)))</f>
        <v/>
      </c>
      <c r="S107" s="286"/>
      <c r="T107" s="133" t="str">
        <f>IFERROR(VLOOKUP(Tabla46[[#This Row],[% DE CUMPLIMIENTO DE LA EJECUCION DEL CONTROL]],DATOS!$AS$38:$AT$40,2,0),"")</f>
        <v/>
      </c>
      <c r="U107" s="134" t="str">
        <f>IF(Tabla46[[#This Row],[RESULTADO EVALUACIÓN DEL DISEÑO DEL CONTROL]]="","",SUMIFS(DATOS!$AT$49:$AT$57,DATOS!$AR$49:$AR$57,Tabla46[[#This Row],[RESULTADO EVALUACIÓN DEL DISEÑO DEL CONTROL]],DATOS!$AS$49:$AS$57,Tabla46[[#This Row],[RESULTADO EVALUACION DE LA EJECUCION]]))</f>
        <v/>
      </c>
    </row>
    <row r="108" spans="1:21" ht="15" customHeight="1" x14ac:dyDescent="0.25">
      <c r="A108" s="3"/>
      <c r="B108" s="2"/>
      <c r="C108" s="2"/>
      <c r="D108" s="72"/>
      <c r="E108" s="4"/>
      <c r="F108" s="178"/>
      <c r="G108" s="455" t="str">
        <f>IFERROR(VLOOKUP(Tabla46[[#This Row],[ID RIESGO]],'1. IDENTIFICACION DEL RIESGO'!$AB$27:$AL$52,11,0),"")</f>
        <v/>
      </c>
      <c r="H108" s="178"/>
      <c r="I108" s="178"/>
      <c r="J108" s="178"/>
      <c r="K108" s="178"/>
      <c r="L108" s="180"/>
      <c r="M108" s="180"/>
      <c r="N108" s="178" t="str">
        <f>IF(Tabla46[[#This Row],[ID RIESGO]]="","",IF(Tabla46[[#This Row],[DESCRIPCION DEL CONTROL]]="",0,15))</f>
        <v/>
      </c>
      <c r="O108" s="174" t="str">
        <f>IF(Tabla46[[#This Row],[ID RIESGO]]="","",IF(Tabla46[[#This Row],[RESPONSABLE DEL CONTROL (CARGO)]]="",0,20))</f>
        <v/>
      </c>
      <c r="P108" s="353">
        <f>IF(Tabla46[[#This Row],[PERIODICIDAD DE EJECUCIÓN DEL CONTROL]]="",0,20)</f>
        <v>0</v>
      </c>
      <c r="Q10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8" s="353" t="str">
        <f>IF(ISTEXT(Tabla46[[#This Row],[VALOR EVALUACION DISENO]]),"",IF(Tabla46[[#This Row],[VALOR EVALUACION DISENO]]&gt;96,DATOS!$AV$21,IF(Tabla46[[#This Row],[VALOR EVALUACION DISENO]]&gt;=86,DATOS!$AV$22,DATOS!$AV$23)))</f>
        <v/>
      </c>
      <c r="S108" s="286"/>
      <c r="T108" s="133" t="str">
        <f>IFERROR(VLOOKUP(Tabla46[[#This Row],[% DE CUMPLIMIENTO DE LA EJECUCION DEL CONTROL]],DATOS!$AS$38:$AT$40,2,0),"")</f>
        <v/>
      </c>
      <c r="U108" s="134" t="str">
        <f>IF(Tabla46[[#This Row],[RESULTADO EVALUACIÓN DEL DISEÑO DEL CONTROL]]="","",SUMIFS(DATOS!$AT$49:$AT$57,DATOS!$AR$49:$AR$57,Tabla46[[#This Row],[RESULTADO EVALUACIÓN DEL DISEÑO DEL CONTROL]],DATOS!$AS$49:$AS$57,Tabla46[[#This Row],[RESULTADO EVALUACION DE LA EJECUCION]]))</f>
        <v/>
      </c>
    </row>
    <row r="109" spans="1:21" ht="15" customHeight="1" x14ac:dyDescent="0.25">
      <c r="A109" s="3"/>
      <c r="B109" s="2"/>
      <c r="C109" s="2"/>
      <c r="D109" s="72"/>
      <c r="E109" s="4"/>
      <c r="F109" s="178"/>
      <c r="G109" s="455" t="str">
        <f>IFERROR(VLOOKUP(Tabla46[[#This Row],[ID RIESGO]],'1. IDENTIFICACION DEL RIESGO'!$AB$27:$AL$52,11,0),"")</f>
        <v/>
      </c>
      <c r="H109" s="178"/>
      <c r="I109" s="178"/>
      <c r="J109" s="178"/>
      <c r="K109" s="178"/>
      <c r="L109" s="180"/>
      <c r="M109" s="180"/>
      <c r="N109" s="178" t="str">
        <f>IF(Tabla46[[#This Row],[ID RIESGO]]="","",IF(Tabla46[[#This Row],[DESCRIPCION DEL CONTROL]]="",0,15))</f>
        <v/>
      </c>
      <c r="O109" s="174" t="str">
        <f>IF(Tabla46[[#This Row],[ID RIESGO]]="","",IF(Tabla46[[#This Row],[RESPONSABLE DEL CONTROL (CARGO)]]="",0,20))</f>
        <v/>
      </c>
      <c r="P109" s="353">
        <f>IF(Tabla46[[#This Row],[PERIODICIDAD DE EJECUCIÓN DEL CONTROL]]="",0,20)</f>
        <v>0</v>
      </c>
      <c r="Q10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9" s="353" t="str">
        <f>IF(ISTEXT(Tabla46[[#This Row],[VALOR EVALUACION DISENO]]),"",IF(Tabla46[[#This Row],[VALOR EVALUACION DISENO]]&gt;96,DATOS!$AV$21,IF(Tabla46[[#This Row],[VALOR EVALUACION DISENO]]&gt;=86,DATOS!$AV$22,DATOS!$AV$23)))</f>
        <v/>
      </c>
      <c r="S109" s="286"/>
      <c r="T109" s="133" t="str">
        <f>IFERROR(VLOOKUP(Tabla46[[#This Row],[% DE CUMPLIMIENTO DE LA EJECUCION DEL CONTROL]],DATOS!$AS$38:$AT$40,2,0),"")</f>
        <v/>
      </c>
      <c r="U109" s="134" t="str">
        <f>IF(Tabla46[[#This Row],[RESULTADO EVALUACIÓN DEL DISEÑO DEL CONTROL]]="","",SUMIFS(DATOS!$AT$49:$AT$57,DATOS!$AR$49:$AR$57,Tabla46[[#This Row],[RESULTADO EVALUACIÓN DEL DISEÑO DEL CONTROL]],DATOS!$AS$49:$AS$57,Tabla46[[#This Row],[RESULTADO EVALUACION DE LA EJECUCION]]))</f>
        <v/>
      </c>
    </row>
    <row r="110" spans="1:21" ht="15" customHeight="1" x14ac:dyDescent="0.25">
      <c r="A110" s="3"/>
      <c r="B110" s="2"/>
      <c r="C110" s="2"/>
      <c r="D110" s="72"/>
      <c r="E110" s="4"/>
      <c r="F110" s="178"/>
      <c r="G110" s="455" t="str">
        <f>IFERROR(VLOOKUP(Tabla46[[#This Row],[ID RIESGO]],'1. IDENTIFICACION DEL RIESGO'!$AB$27:$AL$52,11,0),"")</f>
        <v/>
      </c>
      <c r="H110" s="178"/>
      <c r="I110" s="178"/>
      <c r="J110" s="178"/>
      <c r="K110" s="178"/>
      <c r="L110" s="180"/>
      <c r="M110" s="180"/>
      <c r="N110" s="178" t="str">
        <f>IF(Tabla46[[#This Row],[ID RIESGO]]="","",IF(Tabla46[[#This Row],[DESCRIPCION DEL CONTROL]]="",0,15))</f>
        <v/>
      </c>
      <c r="O110" s="174" t="str">
        <f>IF(Tabla46[[#This Row],[ID RIESGO]]="","",IF(Tabla46[[#This Row],[RESPONSABLE DEL CONTROL (CARGO)]]="",0,20))</f>
        <v/>
      </c>
      <c r="P110" s="353">
        <f>IF(Tabla46[[#This Row],[PERIODICIDAD DE EJECUCIÓN DEL CONTROL]]="",0,20)</f>
        <v>0</v>
      </c>
      <c r="Q11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0" s="353" t="str">
        <f>IF(ISTEXT(Tabla46[[#This Row],[VALOR EVALUACION DISENO]]),"",IF(Tabla46[[#This Row],[VALOR EVALUACION DISENO]]&gt;96,DATOS!$AV$21,IF(Tabla46[[#This Row],[VALOR EVALUACION DISENO]]&gt;=86,DATOS!$AV$22,DATOS!$AV$23)))</f>
        <v/>
      </c>
      <c r="S110" s="286"/>
      <c r="T110" s="133" t="str">
        <f>IFERROR(VLOOKUP(Tabla46[[#This Row],[% DE CUMPLIMIENTO DE LA EJECUCION DEL CONTROL]],DATOS!$AS$38:$AT$40,2,0),"")</f>
        <v/>
      </c>
      <c r="U110" s="134" t="str">
        <f>IF(Tabla46[[#This Row],[RESULTADO EVALUACIÓN DEL DISEÑO DEL CONTROL]]="","",SUMIFS(DATOS!$AT$49:$AT$57,DATOS!$AR$49:$AR$57,Tabla46[[#This Row],[RESULTADO EVALUACIÓN DEL DISEÑO DEL CONTROL]],DATOS!$AS$49:$AS$57,Tabla46[[#This Row],[RESULTADO EVALUACION DE LA EJECUCION]]))</f>
        <v/>
      </c>
    </row>
    <row r="111" spans="1:21" ht="15" customHeight="1" x14ac:dyDescent="0.25">
      <c r="A111" s="3"/>
      <c r="B111" s="2"/>
      <c r="C111" s="2"/>
      <c r="D111" s="72"/>
      <c r="E111" s="4"/>
      <c r="F111" s="178"/>
      <c r="G111" s="455" t="str">
        <f>IFERROR(VLOOKUP(Tabla46[[#This Row],[ID RIESGO]],'1. IDENTIFICACION DEL RIESGO'!$AB$27:$AL$52,11,0),"")</f>
        <v/>
      </c>
      <c r="H111" s="178"/>
      <c r="I111" s="178"/>
      <c r="J111" s="178"/>
      <c r="K111" s="178"/>
      <c r="L111" s="180"/>
      <c r="M111" s="180"/>
      <c r="N111" s="178" t="str">
        <f>IF(Tabla46[[#This Row],[ID RIESGO]]="","",IF(Tabla46[[#This Row],[DESCRIPCION DEL CONTROL]]="",0,15))</f>
        <v/>
      </c>
      <c r="O111" s="174" t="str">
        <f>IF(Tabla46[[#This Row],[ID RIESGO]]="","",IF(Tabla46[[#This Row],[RESPONSABLE DEL CONTROL (CARGO)]]="",0,20))</f>
        <v/>
      </c>
      <c r="P111" s="353">
        <f>IF(Tabla46[[#This Row],[PERIODICIDAD DE EJECUCIÓN DEL CONTROL]]="",0,20)</f>
        <v>0</v>
      </c>
      <c r="Q11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1" s="353" t="str">
        <f>IF(ISTEXT(Tabla46[[#This Row],[VALOR EVALUACION DISENO]]),"",IF(Tabla46[[#This Row],[VALOR EVALUACION DISENO]]&gt;96,DATOS!$AV$21,IF(Tabla46[[#This Row],[VALOR EVALUACION DISENO]]&gt;=86,DATOS!$AV$22,DATOS!$AV$23)))</f>
        <v/>
      </c>
      <c r="S111" s="286"/>
      <c r="T111" s="133" t="str">
        <f>IFERROR(VLOOKUP(Tabla46[[#This Row],[% DE CUMPLIMIENTO DE LA EJECUCION DEL CONTROL]],DATOS!$AS$38:$AT$40,2,0),"")</f>
        <v/>
      </c>
      <c r="U111" s="134" t="str">
        <f>IF(Tabla46[[#This Row],[RESULTADO EVALUACIÓN DEL DISEÑO DEL CONTROL]]="","",SUMIFS(DATOS!$AT$49:$AT$57,DATOS!$AR$49:$AR$57,Tabla46[[#This Row],[RESULTADO EVALUACIÓN DEL DISEÑO DEL CONTROL]],DATOS!$AS$49:$AS$57,Tabla46[[#This Row],[RESULTADO EVALUACION DE LA EJECUCION]]))</f>
        <v/>
      </c>
    </row>
    <row r="112" spans="1:21" ht="15" customHeight="1" x14ac:dyDescent="0.25">
      <c r="A112" s="3"/>
      <c r="B112" s="2"/>
      <c r="C112" s="2"/>
      <c r="D112" s="72"/>
      <c r="E112" s="4"/>
      <c r="F112" s="178"/>
      <c r="G112" s="455" t="str">
        <f>IFERROR(VLOOKUP(Tabla46[[#This Row],[ID RIESGO]],'1. IDENTIFICACION DEL RIESGO'!$AB$27:$AL$52,11,0),"")</f>
        <v/>
      </c>
      <c r="H112" s="178"/>
      <c r="I112" s="178"/>
      <c r="J112" s="178"/>
      <c r="K112" s="178"/>
      <c r="L112" s="180"/>
      <c r="M112" s="180"/>
      <c r="N112" s="178" t="str">
        <f>IF(Tabla46[[#This Row],[ID RIESGO]]="","",IF(Tabla46[[#This Row],[DESCRIPCION DEL CONTROL]]="",0,15))</f>
        <v/>
      </c>
      <c r="O112" s="174" t="str">
        <f>IF(Tabla46[[#This Row],[ID RIESGO]]="","",IF(Tabla46[[#This Row],[RESPONSABLE DEL CONTROL (CARGO)]]="",0,20))</f>
        <v/>
      </c>
      <c r="P112" s="353">
        <f>IF(Tabla46[[#This Row],[PERIODICIDAD DE EJECUCIÓN DEL CONTROL]]="",0,20)</f>
        <v>0</v>
      </c>
      <c r="Q11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2" s="353" t="str">
        <f>IF(ISTEXT(Tabla46[[#This Row],[VALOR EVALUACION DISENO]]),"",IF(Tabla46[[#This Row],[VALOR EVALUACION DISENO]]&gt;96,DATOS!$AV$21,IF(Tabla46[[#This Row],[VALOR EVALUACION DISENO]]&gt;=86,DATOS!$AV$22,DATOS!$AV$23)))</f>
        <v/>
      </c>
      <c r="S112" s="286"/>
      <c r="T112" s="133" t="str">
        <f>IFERROR(VLOOKUP(Tabla46[[#This Row],[% DE CUMPLIMIENTO DE LA EJECUCION DEL CONTROL]],DATOS!$AS$38:$AT$40,2,0),"")</f>
        <v/>
      </c>
      <c r="U112" s="134" t="str">
        <f>IF(Tabla46[[#This Row],[RESULTADO EVALUACIÓN DEL DISEÑO DEL CONTROL]]="","",SUMIFS(DATOS!$AT$49:$AT$57,DATOS!$AR$49:$AR$57,Tabla46[[#This Row],[RESULTADO EVALUACIÓN DEL DISEÑO DEL CONTROL]],DATOS!$AS$49:$AS$57,Tabla46[[#This Row],[RESULTADO EVALUACION DE LA EJECUCION]]))</f>
        <v/>
      </c>
    </row>
    <row r="113" spans="1:21" ht="15" customHeight="1" x14ac:dyDescent="0.25">
      <c r="A113" s="3"/>
      <c r="B113" s="2"/>
      <c r="C113" s="2"/>
      <c r="D113" s="72"/>
      <c r="E113" s="4"/>
      <c r="F113" s="178"/>
      <c r="G113" s="455" t="str">
        <f>IFERROR(VLOOKUP(Tabla46[[#This Row],[ID RIESGO]],'1. IDENTIFICACION DEL RIESGO'!$AB$27:$AL$52,11,0),"")</f>
        <v/>
      </c>
      <c r="H113" s="178"/>
      <c r="I113" s="178"/>
      <c r="J113" s="178"/>
      <c r="K113" s="178"/>
      <c r="L113" s="180"/>
      <c r="M113" s="180"/>
      <c r="N113" s="178" t="str">
        <f>IF(Tabla46[[#This Row],[ID RIESGO]]="","",IF(Tabla46[[#This Row],[DESCRIPCION DEL CONTROL]]="",0,15))</f>
        <v/>
      </c>
      <c r="O113" s="174" t="str">
        <f>IF(Tabla46[[#This Row],[ID RIESGO]]="","",IF(Tabla46[[#This Row],[RESPONSABLE DEL CONTROL (CARGO)]]="",0,20))</f>
        <v/>
      </c>
      <c r="P113" s="353">
        <f>IF(Tabla46[[#This Row],[PERIODICIDAD DE EJECUCIÓN DEL CONTROL]]="",0,20)</f>
        <v>0</v>
      </c>
      <c r="Q11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3" s="353" t="str">
        <f>IF(ISTEXT(Tabla46[[#This Row],[VALOR EVALUACION DISENO]]),"",IF(Tabla46[[#This Row],[VALOR EVALUACION DISENO]]&gt;96,DATOS!$AV$21,IF(Tabla46[[#This Row],[VALOR EVALUACION DISENO]]&gt;=86,DATOS!$AV$22,DATOS!$AV$23)))</f>
        <v/>
      </c>
      <c r="S113" s="286"/>
      <c r="T113" s="133" t="str">
        <f>IFERROR(VLOOKUP(Tabla46[[#This Row],[% DE CUMPLIMIENTO DE LA EJECUCION DEL CONTROL]],DATOS!$AS$38:$AT$40,2,0),"")</f>
        <v/>
      </c>
      <c r="U113" s="134" t="str">
        <f>IF(Tabla46[[#This Row],[RESULTADO EVALUACIÓN DEL DISEÑO DEL CONTROL]]="","",SUMIFS(DATOS!$AT$49:$AT$57,DATOS!$AR$49:$AR$57,Tabla46[[#This Row],[RESULTADO EVALUACIÓN DEL DISEÑO DEL CONTROL]],DATOS!$AS$49:$AS$57,Tabla46[[#This Row],[RESULTADO EVALUACION DE LA EJECUCION]]))</f>
        <v/>
      </c>
    </row>
    <row r="114" spans="1:21" ht="15" customHeight="1" x14ac:dyDescent="0.25">
      <c r="A114" s="3"/>
      <c r="B114" s="2"/>
      <c r="C114" s="2"/>
      <c r="D114" s="72"/>
      <c r="E114" s="4"/>
      <c r="F114" s="178"/>
      <c r="G114" s="455" t="str">
        <f>IFERROR(VLOOKUP(Tabla46[[#This Row],[ID RIESGO]],'1. IDENTIFICACION DEL RIESGO'!$AB$27:$AL$52,11,0),"")</f>
        <v/>
      </c>
      <c r="H114" s="178"/>
      <c r="I114" s="178"/>
      <c r="J114" s="178"/>
      <c r="K114" s="178"/>
      <c r="L114" s="180"/>
      <c r="M114" s="180"/>
      <c r="N114" s="178" t="str">
        <f>IF(Tabla46[[#This Row],[ID RIESGO]]="","",IF(Tabla46[[#This Row],[DESCRIPCION DEL CONTROL]]="",0,15))</f>
        <v/>
      </c>
      <c r="O114" s="174" t="str">
        <f>IF(Tabla46[[#This Row],[ID RIESGO]]="","",IF(Tabla46[[#This Row],[RESPONSABLE DEL CONTROL (CARGO)]]="",0,20))</f>
        <v/>
      </c>
      <c r="P114" s="353">
        <f>IF(Tabla46[[#This Row],[PERIODICIDAD DE EJECUCIÓN DEL CONTROL]]="",0,20)</f>
        <v>0</v>
      </c>
      <c r="Q11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4" s="353" t="str">
        <f>IF(ISTEXT(Tabla46[[#This Row],[VALOR EVALUACION DISENO]]),"",IF(Tabla46[[#This Row],[VALOR EVALUACION DISENO]]&gt;96,DATOS!$AV$21,IF(Tabla46[[#This Row],[VALOR EVALUACION DISENO]]&gt;=86,DATOS!$AV$22,DATOS!$AV$23)))</f>
        <v/>
      </c>
      <c r="S114" s="286"/>
      <c r="T114" s="133" t="str">
        <f>IFERROR(VLOOKUP(Tabla46[[#This Row],[% DE CUMPLIMIENTO DE LA EJECUCION DEL CONTROL]],DATOS!$AS$38:$AT$40,2,0),"")</f>
        <v/>
      </c>
      <c r="U114" s="134" t="str">
        <f>IF(Tabla46[[#This Row],[RESULTADO EVALUACIÓN DEL DISEÑO DEL CONTROL]]="","",SUMIFS(DATOS!$AT$49:$AT$57,DATOS!$AR$49:$AR$57,Tabla46[[#This Row],[RESULTADO EVALUACIÓN DEL DISEÑO DEL CONTROL]],DATOS!$AS$49:$AS$57,Tabla46[[#This Row],[RESULTADO EVALUACION DE LA EJECUCION]]))</f>
        <v/>
      </c>
    </row>
    <row r="115" spans="1:21" ht="15" customHeight="1" x14ac:dyDescent="0.25">
      <c r="A115" s="3"/>
      <c r="B115" s="2"/>
      <c r="C115" s="2"/>
      <c r="D115" s="72"/>
      <c r="E115" s="4"/>
      <c r="F115" s="178"/>
      <c r="G115" s="455" t="str">
        <f>IFERROR(VLOOKUP(Tabla46[[#This Row],[ID RIESGO]],'1. IDENTIFICACION DEL RIESGO'!$AB$27:$AL$52,11,0),"")</f>
        <v/>
      </c>
      <c r="H115" s="178"/>
      <c r="I115" s="178"/>
      <c r="J115" s="178"/>
      <c r="K115" s="178"/>
      <c r="L115" s="180"/>
      <c r="M115" s="180"/>
      <c r="N115" s="178" t="str">
        <f>IF(Tabla46[[#This Row],[ID RIESGO]]="","",IF(Tabla46[[#This Row],[DESCRIPCION DEL CONTROL]]="",0,15))</f>
        <v/>
      </c>
      <c r="O115" s="174" t="str">
        <f>IF(Tabla46[[#This Row],[ID RIESGO]]="","",IF(Tabla46[[#This Row],[RESPONSABLE DEL CONTROL (CARGO)]]="",0,20))</f>
        <v/>
      </c>
      <c r="P115" s="353">
        <f>IF(Tabla46[[#This Row],[PERIODICIDAD DE EJECUCIÓN DEL CONTROL]]="",0,20)</f>
        <v>0</v>
      </c>
      <c r="Q11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5" s="353" t="str">
        <f>IF(ISTEXT(Tabla46[[#This Row],[VALOR EVALUACION DISENO]]),"",IF(Tabla46[[#This Row],[VALOR EVALUACION DISENO]]&gt;96,DATOS!$AV$21,IF(Tabla46[[#This Row],[VALOR EVALUACION DISENO]]&gt;=86,DATOS!$AV$22,DATOS!$AV$23)))</f>
        <v/>
      </c>
      <c r="S115" s="286"/>
      <c r="T115" s="133" t="str">
        <f>IFERROR(VLOOKUP(Tabla46[[#This Row],[% DE CUMPLIMIENTO DE LA EJECUCION DEL CONTROL]],DATOS!$AS$38:$AT$40,2,0),"")</f>
        <v/>
      </c>
      <c r="U115" s="134" t="str">
        <f>IF(Tabla46[[#This Row],[RESULTADO EVALUACIÓN DEL DISEÑO DEL CONTROL]]="","",SUMIFS(DATOS!$AT$49:$AT$57,DATOS!$AR$49:$AR$57,Tabla46[[#This Row],[RESULTADO EVALUACIÓN DEL DISEÑO DEL CONTROL]],DATOS!$AS$49:$AS$57,Tabla46[[#This Row],[RESULTADO EVALUACION DE LA EJECUCION]]))</f>
        <v/>
      </c>
    </row>
    <row r="116" spans="1:21" ht="15" customHeight="1" x14ac:dyDescent="0.25">
      <c r="A116" s="3"/>
      <c r="B116" s="2"/>
      <c r="C116" s="2"/>
      <c r="D116" s="72"/>
      <c r="E116" s="4"/>
      <c r="F116" s="178"/>
      <c r="G116" s="455" t="str">
        <f>IFERROR(VLOOKUP(Tabla46[[#This Row],[ID RIESGO]],'1. IDENTIFICACION DEL RIESGO'!$AB$27:$AL$52,11,0),"")</f>
        <v/>
      </c>
      <c r="H116" s="178"/>
      <c r="I116" s="178"/>
      <c r="J116" s="178"/>
      <c r="K116" s="178"/>
      <c r="L116" s="180"/>
      <c r="M116" s="180"/>
      <c r="N116" s="178" t="str">
        <f>IF(Tabla46[[#This Row],[ID RIESGO]]="","",IF(Tabla46[[#This Row],[DESCRIPCION DEL CONTROL]]="",0,15))</f>
        <v/>
      </c>
      <c r="O116" s="174" t="str">
        <f>IF(Tabla46[[#This Row],[ID RIESGO]]="","",IF(Tabla46[[#This Row],[RESPONSABLE DEL CONTROL (CARGO)]]="",0,20))</f>
        <v/>
      </c>
      <c r="P116" s="353">
        <f>IF(Tabla46[[#This Row],[PERIODICIDAD DE EJECUCIÓN DEL CONTROL]]="",0,20)</f>
        <v>0</v>
      </c>
      <c r="Q11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6" s="353" t="str">
        <f>IF(ISTEXT(Tabla46[[#This Row],[VALOR EVALUACION DISENO]]),"",IF(Tabla46[[#This Row],[VALOR EVALUACION DISENO]]&gt;96,DATOS!$AV$21,IF(Tabla46[[#This Row],[VALOR EVALUACION DISENO]]&gt;=86,DATOS!$AV$22,DATOS!$AV$23)))</f>
        <v/>
      </c>
      <c r="S116" s="286"/>
      <c r="T116" s="133" t="str">
        <f>IFERROR(VLOOKUP(Tabla46[[#This Row],[% DE CUMPLIMIENTO DE LA EJECUCION DEL CONTROL]],DATOS!$AS$38:$AT$40,2,0),"")</f>
        <v/>
      </c>
      <c r="U116" s="134" t="str">
        <f>IF(Tabla46[[#This Row],[RESULTADO EVALUACIÓN DEL DISEÑO DEL CONTROL]]="","",SUMIFS(DATOS!$AT$49:$AT$57,DATOS!$AR$49:$AR$57,Tabla46[[#This Row],[RESULTADO EVALUACIÓN DEL DISEÑO DEL CONTROL]],DATOS!$AS$49:$AS$57,Tabla46[[#This Row],[RESULTADO EVALUACION DE LA EJECUCION]]))</f>
        <v/>
      </c>
    </row>
    <row r="117" spans="1:21" ht="15" customHeight="1" x14ac:dyDescent="0.25">
      <c r="A117" s="3"/>
      <c r="B117" s="2"/>
      <c r="C117" s="2"/>
      <c r="D117" s="72"/>
      <c r="E117" s="4"/>
      <c r="F117" s="178"/>
      <c r="G117" s="455" t="str">
        <f>IFERROR(VLOOKUP(Tabla46[[#This Row],[ID RIESGO]],'1. IDENTIFICACION DEL RIESGO'!$AB$27:$AL$52,11,0),"")</f>
        <v/>
      </c>
      <c r="H117" s="178"/>
      <c r="I117" s="178"/>
      <c r="J117" s="178"/>
      <c r="K117" s="178"/>
      <c r="L117" s="180"/>
      <c r="M117" s="180"/>
      <c r="N117" s="178" t="str">
        <f>IF(Tabla46[[#This Row],[ID RIESGO]]="","",IF(Tabla46[[#This Row],[DESCRIPCION DEL CONTROL]]="",0,15))</f>
        <v/>
      </c>
      <c r="O117" s="174" t="str">
        <f>IF(Tabla46[[#This Row],[ID RIESGO]]="","",IF(Tabla46[[#This Row],[RESPONSABLE DEL CONTROL (CARGO)]]="",0,20))</f>
        <v/>
      </c>
      <c r="P117" s="353">
        <f>IF(Tabla46[[#This Row],[PERIODICIDAD DE EJECUCIÓN DEL CONTROL]]="",0,20)</f>
        <v>0</v>
      </c>
      <c r="Q11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7" s="353" t="str">
        <f>IF(ISTEXT(Tabla46[[#This Row],[VALOR EVALUACION DISENO]]),"",IF(Tabla46[[#This Row],[VALOR EVALUACION DISENO]]&gt;96,DATOS!$AV$21,IF(Tabla46[[#This Row],[VALOR EVALUACION DISENO]]&gt;=86,DATOS!$AV$22,DATOS!$AV$23)))</f>
        <v/>
      </c>
      <c r="S117" s="286"/>
      <c r="T117" s="133" t="str">
        <f>IFERROR(VLOOKUP(Tabla46[[#This Row],[% DE CUMPLIMIENTO DE LA EJECUCION DEL CONTROL]],DATOS!$AS$38:$AT$40,2,0),"")</f>
        <v/>
      </c>
      <c r="U117" s="134" t="str">
        <f>IF(Tabla46[[#This Row],[RESULTADO EVALUACIÓN DEL DISEÑO DEL CONTROL]]="","",SUMIFS(DATOS!$AT$49:$AT$57,DATOS!$AR$49:$AR$57,Tabla46[[#This Row],[RESULTADO EVALUACIÓN DEL DISEÑO DEL CONTROL]],DATOS!$AS$49:$AS$57,Tabla46[[#This Row],[RESULTADO EVALUACION DE LA EJECUCION]]))</f>
        <v/>
      </c>
    </row>
    <row r="118" spans="1:21" ht="15" customHeight="1" x14ac:dyDescent="0.25">
      <c r="A118" s="3"/>
      <c r="B118" s="2"/>
      <c r="C118" s="2"/>
      <c r="D118" s="72"/>
      <c r="E118" s="4"/>
      <c r="F118" s="178"/>
      <c r="G118" s="455" t="str">
        <f>IFERROR(VLOOKUP(Tabla46[[#This Row],[ID RIESGO]],'1. IDENTIFICACION DEL RIESGO'!$AB$27:$AL$52,11,0),"")</f>
        <v/>
      </c>
      <c r="H118" s="178"/>
      <c r="I118" s="178"/>
      <c r="J118" s="178"/>
      <c r="K118" s="178"/>
      <c r="L118" s="180"/>
      <c r="M118" s="180"/>
      <c r="N118" s="178" t="str">
        <f>IF(Tabla46[[#This Row],[ID RIESGO]]="","",IF(Tabla46[[#This Row],[DESCRIPCION DEL CONTROL]]="",0,15))</f>
        <v/>
      </c>
      <c r="O118" s="174" t="str">
        <f>IF(Tabla46[[#This Row],[ID RIESGO]]="","",IF(Tabla46[[#This Row],[RESPONSABLE DEL CONTROL (CARGO)]]="",0,20))</f>
        <v/>
      </c>
      <c r="P118" s="353">
        <f>IF(Tabla46[[#This Row],[PERIODICIDAD DE EJECUCIÓN DEL CONTROL]]="",0,20)</f>
        <v>0</v>
      </c>
      <c r="Q11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8" s="353" t="str">
        <f>IF(ISTEXT(Tabla46[[#This Row],[VALOR EVALUACION DISENO]]),"",IF(Tabla46[[#This Row],[VALOR EVALUACION DISENO]]&gt;96,DATOS!$AV$21,IF(Tabla46[[#This Row],[VALOR EVALUACION DISENO]]&gt;=86,DATOS!$AV$22,DATOS!$AV$23)))</f>
        <v/>
      </c>
      <c r="S118" s="286"/>
      <c r="T118" s="133" t="str">
        <f>IFERROR(VLOOKUP(Tabla46[[#This Row],[% DE CUMPLIMIENTO DE LA EJECUCION DEL CONTROL]],DATOS!$AS$38:$AT$40,2,0),"")</f>
        <v/>
      </c>
      <c r="U118" s="134" t="str">
        <f>IF(Tabla46[[#This Row],[RESULTADO EVALUACIÓN DEL DISEÑO DEL CONTROL]]="","",SUMIFS(DATOS!$AT$49:$AT$57,DATOS!$AR$49:$AR$57,Tabla46[[#This Row],[RESULTADO EVALUACIÓN DEL DISEÑO DEL CONTROL]],DATOS!$AS$49:$AS$57,Tabla46[[#This Row],[RESULTADO EVALUACION DE LA EJECUCION]]))</f>
        <v/>
      </c>
    </row>
    <row r="119" spans="1:21" ht="15" customHeight="1" x14ac:dyDescent="0.25">
      <c r="A119" s="3"/>
      <c r="B119" s="2"/>
      <c r="C119" s="2"/>
      <c r="D119" s="72"/>
      <c r="E119" s="4"/>
      <c r="F119" s="178"/>
      <c r="G119" s="455" t="str">
        <f>IFERROR(VLOOKUP(Tabla46[[#This Row],[ID RIESGO]],'1. IDENTIFICACION DEL RIESGO'!$AB$27:$AL$52,11,0),"")</f>
        <v/>
      </c>
      <c r="H119" s="178"/>
      <c r="I119" s="178"/>
      <c r="J119" s="178"/>
      <c r="K119" s="178"/>
      <c r="L119" s="180"/>
      <c r="M119" s="180"/>
      <c r="N119" s="178" t="str">
        <f>IF(Tabla46[[#This Row],[ID RIESGO]]="","",IF(Tabla46[[#This Row],[DESCRIPCION DEL CONTROL]]="",0,15))</f>
        <v/>
      </c>
      <c r="O119" s="174" t="str">
        <f>IF(Tabla46[[#This Row],[ID RIESGO]]="","",IF(Tabla46[[#This Row],[RESPONSABLE DEL CONTROL (CARGO)]]="",0,20))</f>
        <v/>
      </c>
      <c r="P119" s="353">
        <f>IF(Tabla46[[#This Row],[PERIODICIDAD DE EJECUCIÓN DEL CONTROL]]="",0,20)</f>
        <v>0</v>
      </c>
      <c r="Q11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9" s="353" t="str">
        <f>IF(ISTEXT(Tabla46[[#This Row],[VALOR EVALUACION DISENO]]),"",IF(Tabla46[[#This Row],[VALOR EVALUACION DISENO]]&gt;96,DATOS!$AV$21,IF(Tabla46[[#This Row],[VALOR EVALUACION DISENO]]&gt;=86,DATOS!$AV$22,DATOS!$AV$23)))</f>
        <v/>
      </c>
      <c r="S119" s="286"/>
      <c r="T119" s="133" t="str">
        <f>IFERROR(VLOOKUP(Tabla46[[#This Row],[% DE CUMPLIMIENTO DE LA EJECUCION DEL CONTROL]],DATOS!$AS$38:$AT$40,2,0),"")</f>
        <v/>
      </c>
      <c r="U119" s="134" t="str">
        <f>IF(Tabla46[[#This Row],[RESULTADO EVALUACIÓN DEL DISEÑO DEL CONTROL]]="","",SUMIFS(DATOS!$AT$49:$AT$57,DATOS!$AR$49:$AR$57,Tabla46[[#This Row],[RESULTADO EVALUACIÓN DEL DISEÑO DEL CONTROL]],DATOS!$AS$49:$AS$57,Tabla46[[#This Row],[RESULTADO EVALUACION DE LA EJECUCION]]))</f>
        <v/>
      </c>
    </row>
    <row r="120" spans="1:21" ht="15" customHeight="1" x14ac:dyDescent="0.25">
      <c r="A120" s="3"/>
      <c r="B120" s="2"/>
      <c r="C120" s="2"/>
      <c r="D120" s="72"/>
      <c r="E120" s="4"/>
      <c r="F120" s="178"/>
      <c r="G120" s="455" t="str">
        <f>IFERROR(VLOOKUP(Tabla46[[#This Row],[ID RIESGO]],'1. IDENTIFICACION DEL RIESGO'!$AB$27:$AL$52,11,0),"")</f>
        <v/>
      </c>
      <c r="H120" s="178"/>
      <c r="I120" s="178"/>
      <c r="J120" s="178"/>
      <c r="K120" s="178"/>
      <c r="L120" s="180"/>
      <c r="M120" s="180"/>
      <c r="N120" s="178" t="str">
        <f>IF(Tabla46[[#This Row],[ID RIESGO]]="","",IF(Tabla46[[#This Row],[DESCRIPCION DEL CONTROL]]="",0,15))</f>
        <v/>
      </c>
      <c r="O120" s="174" t="str">
        <f>IF(Tabla46[[#This Row],[ID RIESGO]]="","",IF(Tabla46[[#This Row],[RESPONSABLE DEL CONTROL (CARGO)]]="",0,20))</f>
        <v/>
      </c>
      <c r="P120" s="353">
        <f>IF(Tabla46[[#This Row],[PERIODICIDAD DE EJECUCIÓN DEL CONTROL]]="",0,20)</f>
        <v>0</v>
      </c>
      <c r="Q12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0" s="353" t="str">
        <f>IF(ISTEXT(Tabla46[[#This Row],[VALOR EVALUACION DISENO]]),"",IF(Tabla46[[#This Row],[VALOR EVALUACION DISENO]]&gt;96,DATOS!$AV$21,IF(Tabla46[[#This Row],[VALOR EVALUACION DISENO]]&gt;=86,DATOS!$AV$22,DATOS!$AV$23)))</f>
        <v/>
      </c>
      <c r="S120" s="286"/>
      <c r="T120" s="133" t="str">
        <f>IFERROR(VLOOKUP(Tabla46[[#This Row],[% DE CUMPLIMIENTO DE LA EJECUCION DEL CONTROL]],DATOS!$AS$38:$AT$40,2,0),"")</f>
        <v/>
      </c>
      <c r="U120" s="134" t="str">
        <f>IF(Tabla46[[#This Row],[RESULTADO EVALUACIÓN DEL DISEÑO DEL CONTROL]]="","",SUMIFS(DATOS!$AT$49:$AT$57,DATOS!$AR$49:$AR$57,Tabla46[[#This Row],[RESULTADO EVALUACIÓN DEL DISEÑO DEL CONTROL]],DATOS!$AS$49:$AS$57,Tabla46[[#This Row],[RESULTADO EVALUACION DE LA EJECUCION]]))</f>
        <v/>
      </c>
    </row>
    <row r="121" spans="1:21" ht="15" customHeight="1" x14ac:dyDescent="0.25">
      <c r="A121" s="3"/>
      <c r="B121" s="2"/>
      <c r="C121" s="2"/>
      <c r="D121" s="72"/>
      <c r="E121" s="4"/>
      <c r="F121" s="178"/>
      <c r="G121" s="455" t="str">
        <f>IFERROR(VLOOKUP(Tabla46[[#This Row],[ID RIESGO]],'1. IDENTIFICACION DEL RIESGO'!$AB$27:$AL$52,11,0),"")</f>
        <v/>
      </c>
      <c r="H121" s="178"/>
      <c r="I121" s="178"/>
      <c r="J121" s="178"/>
      <c r="K121" s="178"/>
      <c r="L121" s="180"/>
      <c r="M121" s="180"/>
      <c r="N121" s="178" t="str">
        <f>IF(Tabla46[[#This Row],[ID RIESGO]]="","",IF(Tabla46[[#This Row],[DESCRIPCION DEL CONTROL]]="",0,15))</f>
        <v/>
      </c>
      <c r="O121" s="174" t="str">
        <f>IF(Tabla46[[#This Row],[ID RIESGO]]="","",IF(Tabla46[[#This Row],[RESPONSABLE DEL CONTROL (CARGO)]]="",0,20))</f>
        <v/>
      </c>
      <c r="P121" s="353">
        <f>IF(Tabla46[[#This Row],[PERIODICIDAD DE EJECUCIÓN DEL CONTROL]]="",0,20)</f>
        <v>0</v>
      </c>
      <c r="Q12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1" s="353" t="str">
        <f>IF(ISTEXT(Tabla46[[#This Row],[VALOR EVALUACION DISENO]]),"",IF(Tabla46[[#This Row],[VALOR EVALUACION DISENO]]&gt;96,DATOS!$AV$21,IF(Tabla46[[#This Row],[VALOR EVALUACION DISENO]]&gt;=86,DATOS!$AV$22,DATOS!$AV$23)))</f>
        <v/>
      </c>
      <c r="S121" s="286"/>
      <c r="T121" s="133" t="str">
        <f>IFERROR(VLOOKUP(Tabla46[[#This Row],[% DE CUMPLIMIENTO DE LA EJECUCION DEL CONTROL]],DATOS!$AS$38:$AT$40,2,0),"")</f>
        <v/>
      </c>
      <c r="U121" s="134" t="str">
        <f>IF(Tabla46[[#This Row],[RESULTADO EVALUACIÓN DEL DISEÑO DEL CONTROL]]="","",SUMIFS(DATOS!$AT$49:$AT$57,DATOS!$AR$49:$AR$57,Tabla46[[#This Row],[RESULTADO EVALUACIÓN DEL DISEÑO DEL CONTROL]],DATOS!$AS$49:$AS$57,Tabla46[[#This Row],[RESULTADO EVALUACION DE LA EJECUCION]]))</f>
        <v/>
      </c>
    </row>
    <row r="122" spans="1:21" ht="15" customHeight="1" x14ac:dyDescent="0.25">
      <c r="A122" s="3"/>
      <c r="B122" s="2"/>
      <c r="C122" s="2"/>
      <c r="D122" s="72"/>
      <c r="E122" s="4"/>
      <c r="F122" s="178"/>
      <c r="G122" s="455" t="str">
        <f>IFERROR(VLOOKUP(Tabla46[[#This Row],[ID RIESGO]],'1. IDENTIFICACION DEL RIESGO'!$AB$27:$AL$52,11,0),"")</f>
        <v/>
      </c>
      <c r="H122" s="178"/>
      <c r="I122" s="178"/>
      <c r="J122" s="178"/>
      <c r="K122" s="178"/>
      <c r="L122" s="180"/>
      <c r="M122" s="180"/>
      <c r="N122" s="178" t="str">
        <f>IF(Tabla46[[#This Row],[ID RIESGO]]="","",IF(Tabla46[[#This Row],[DESCRIPCION DEL CONTROL]]="",0,15))</f>
        <v/>
      </c>
      <c r="O122" s="174" t="str">
        <f>IF(Tabla46[[#This Row],[ID RIESGO]]="","",IF(Tabla46[[#This Row],[RESPONSABLE DEL CONTROL (CARGO)]]="",0,20))</f>
        <v/>
      </c>
      <c r="P122" s="353">
        <f>IF(Tabla46[[#This Row],[PERIODICIDAD DE EJECUCIÓN DEL CONTROL]]="",0,20)</f>
        <v>0</v>
      </c>
      <c r="Q12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2" s="353" t="str">
        <f>IF(ISTEXT(Tabla46[[#This Row],[VALOR EVALUACION DISENO]]),"",IF(Tabla46[[#This Row],[VALOR EVALUACION DISENO]]&gt;96,DATOS!$AV$21,IF(Tabla46[[#This Row],[VALOR EVALUACION DISENO]]&gt;=86,DATOS!$AV$22,DATOS!$AV$23)))</f>
        <v/>
      </c>
      <c r="S122" s="286"/>
      <c r="T122" s="133" t="str">
        <f>IFERROR(VLOOKUP(Tabla46[[#This Row],[% DE CUMPLIMIENTO DE LA EJECUCION DEL CONTROL]],DATOS!$AS$38:$AT$40,2,0),"")</f>
        <v/>
      </c>
      <c r="U122" s="134" t="str">
        <f>IF(Tabla46[[#This Row],[RESULTADO EVALUACIÓN DEL DISEÑO DEL CONTROL]]="","",SUMIFS(DATOS!$AT$49:$AT$57,DATOS!$AR$49:$AR$57,Tabla46[[#This Row],[RESULTADO EVALUACIÓN DEL DISEÑO DEL CONTROL]],DATOS!$AS$49:$AS$57,Tabla46[[#This Row],[RESULTADO EVALUACION DE LA EJECUCION]]))</f>
        <v/>
      </c>
    </row>
    <row r="123" spans="1:21" ht="15" customHeight="1" x14ac:dyDescent="0.25">
      <c r="A123" s="3"/>
      <c r="B123" s="2"/>
      <c r="C123" s="2"/>
      <c r="D123" s="72"/>
      <c r="E123" s="4"/>
      <c r="F123" s="178"/>
      <c r="G123" s="455" t="str">
        <f>IFERROR(VLOOKUP(Tabla46[[#This Row],[ID RIESGO]],'1. IDENTIFICACION DEL RIESGO'!$AB$27:$AL$52,11,0),"")</f>
        <v/>
      </c>
      <c r="H123" s="178"/>
      <c r="I123" s="178"/>
      <c r="J123" s="178"/>
      <c r="K123" s="178"/>
      <c r="L123" s="180"/>
      <c r="M123" s="180"/>
      <c r="N123" s="178" t="str">
        <f>IF(Tabla46[[#This Row],[ID RIESGO]]="","",IF(Tabla46[[#This Row],[DESCRIPCION DEL CONTROL]]="",0,15))</f>
        <v/>
      </c>
      <c r="O123" s="174" t="str">
        <f>IF(Tabla46[[#This Row],[ID RIESGO]]="","",IF(Tabla46[[#This Row],[RESPONSABLE DEL CONTROL (CARGO)]]="",0,20))</f>
        <v/>
      </c>
      <c r="P123" s="353">
        <f>IF(Tabla46[[#This Row],[PERIODICIDAD DE EJECUCIÓN DEL CONTROL]]="",0,20)</f>
        <v>0</v>
      </c>
      <c r="Q12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3" s="353" t="str">
        <f>IF(ISTEXT(Tabla46[[#This Row],[VALOR EVALUACION DISENO]]),"",IF(Tabla46[[#This Row],[VALOR EVALUACION DISENO]]&gt;96,DATOS!$AV$21,IF(Tabla46[[#This Row],[VALOR EVALUACION DISENO]]&gt;=86,DATOS!$AV$22,DATOS!$AV$23)))</f>
        <v/>
      </c>
      <c r="S123" s="286"/>
      <c r="T123" s="133" t="str">
        <f>IFERROR(VLOOKUP(Tabla46[[#This Row],[% DE CUMPLIMIENTO DE LA EJECUCION DEL CONTROL]],DATOS!$AS$38:$AT$40,2,0),"")</f>
        <v/>
      </c>
      <c r="U123" s="134" t="str">
        <f>IF(Tabla46[[#This Row],[RESULTADO EVALUACIÓN DEL DISEÑO DEL CONTROL]]="","",SUMIFS(DATOS!$AT$49:$AT$57,DATOS!$AR$49:$AR$57,Tabla46[[#This Row],[RESULTADO EVALUACIÓN DEL DISEÑO DEL CONTROL]],DATOS!$AS$49:$AS$57,Tabla46[[#This Row],[RESULTADO EVALUACION DE LA EJECUCION]]))</f>
        <v/>
      </c>
    </row>
    <row r="124" spans="1:21" ht="15" customHeight="1" x14ac:dyDescent="0.25">
      <c r="A124" s="3"/>
      <c r="B124" s="2"/>
      <c r="C124" s="2"/>
      <c r="D124" s="72"/>
      <c r="E124" s="4"/>
      <c r="F124" s="178"/>
      <c r="G124" s="455" t="str">
        <f>IFERROR(VLOOKUP(Tabla46[[#This Row],[ID RIESGO]],'1. IDENTIFICACION DEL RIESGO'!$AB$27:$AL$52,11,0),"")</f>
        <v/>
      </c>
      <c r="H124" s="178"/>
      <c r="I124" s="178"/>
      <c r="J124" s="178"/>
      <c r="K124" s="178"/>
      <c r="L124" s="180"/>
      <c r="M124" s="180"/>
      <c r="N124" s="178" t="str">
        <f>IF(Tabla46[[#This Row],[ID RIESGO]]="","",IF(Tabla46[[#This Row],[DESCRIPCION DEL CONTROL]]="",0,15))</f>
        <v/>
      </c>
      <c r="O124" s="174" t="str">
        <f>IF(Tabla46[[#This Row],[ID RIESGO]]="","",IF(Tabla46[[#This Row],[RESPONSABLE DEL CONTROL (CARGO)]]="",0,20))</f>
        <v/>
      </c>
      <c r="P124" s="353">
        <f>IF(Tabla46[[#This Row],[PERIODICIDAD DE EJECUCIÓN DEL CONTROL]]="",0,20)</f>
        <v>0</v>
      </c>
      <c r="Q12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4" s="353" t="str">
        <f>IF(ISTEXT(Tabla46[[#This Row],[VALOR EVALUACION DISENO]]),"",IF(Tabla46[[#This Row],[VALOR EVALUACION DISENO]]&gt;96,DATOS!$AV$21,IF(Tabla46[[#This Row],[VALOR EVALUACION DISENO]]&gt;=86,DATOS!$AV$22,DATOS!$AV$23)))</f>
        <v/>
      </c>
      <c r="S124" s="286"/>
      <c r="T124" s="133" t="str">
        <f>IFERROR(VLOOKUP(Tabla46[[#This Row],[% DE CUMPLIMIENTO DE LA EJECUCION DEL CONTROL]],DATOS!$AS$38:$AT$40,2,0),"")</f>
        <v/>
      </c>
      <c r="U124" s="134" t="str">
        <f>IF(Tabla46[[#This Row],[RESULTADO EVALUACIÓN DEL DISEÑO DEL CONTROL]]="","",SUMIFS(DATOS!$AT$49:$AT$57,DATOS!$AR$49:$AR$57,Tabla46[[#This Row],[RESULTADO EVALUACIÓN DEL DISEÑO DEL CONTROL]],DATOS!$AS$49:$AS$57,Tabla46[[#This Row],[RESULTADO EVALUACION DE LA EJECUCION]]))</f>
        <v/>
      </c>
    </row>
    <row r="125" spans="1:21" ht="15" customHeight="1" x14ac:dyDescent="0.25">
      <c r="A125" s="3"/>
      <c r="B125" s="2"/>
      <c r="C125" s="2"/>
      <c r="D125" s="72"/>
      <c r="E125" s="4"/>
      <c r="F125" s="178"/>
      <c r="G125" s="455" t="str">
        <f>IFERROR(VLOOKUP(Tabla46[[#This Row],[ID RIESGO]],'1. IDENTIFICACION DEL RIESGO'!$AB$27:$AL$52,11,0),"")</f>
        <v/>
      </c>
      <c r="H125" s="178"/>
      <c r="I125" s="178"/>
      <c r="J125" s="178"/>
      <c r="K125" s="178"/>
      <c r="L125" s="180"/>
      <c r="M125" s="180"/>
      <c r="N125" s="178" t="str">
        <f>IF(Tabla46[[#This Row],[ID RIESGO]]="","",IF(Tabla46[[#This Row],[DESCRIPCION DEL CONTROL]]="",0,15))</f>
        <v/>
      </c>
      <c r="O125" s="174" t="str">
        <f>IF(Tabla46[[#This Row],[ID RIESGO]]="","",IF(Tabla46[[#This Row],[RESPONSABLE DEL CONTROL (CARGO)]]="",0,20))</f>
        <v/>
      </c>
      <c r="P125" s="353">
        <f>IF(Tabla46[[#This Row],[PERIODICIDAD DE EJECUCIÓN DEL CONTROL]]="",0,20)</f>
        <v>0</v>
      </c>
      <c r="Q12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5" s="353" t="str">
        <f>IF(ISTEXT(Tabla46[[#This Row],[VALOR EVALUACION DISENO]]),"",IF(Tabla46[[#This Row],[VALOR EVALUACION DISENO]]&gt;96,DATOS!$AV$21,IF(Tabla46[[#This Row],[VALOR EVALUACION DISENO]]&gt;=86,DATOS!$AV$22,DATOS!$AV$23)))</f>
        <v/>
      </c>
      <c r="S125" s="286"/>
      <c r="T125" s="133" t="str">
        <f>IFERROR(VLOOKUP(Tabla46[[#This Row],[% DE CUMPLIMIENTO DE LA EJECUCION DEL CONTROL]],DATOS!$AS$38:$AT$40,2,0),"")</f>
        <v/>
      </c>
      <c r="U125" s="134" t="str">
        <f>IF(Tabla46[[#This Row],[RESULTADO EVALUACIÓN DEL DISEÑO DEL CONTROL]]="","",SUMIFS(DATOS!$AT$49:$AT$57,DATOS!$AR$49:$AR$57,Tabla46[[#This Row],[RESULTADO EVALUACIÓN DEL DISEÑO DEL CONTROL]],DATOS!$AS$49:$AS$57,Tabla46[[#This Row],[RESULTADO EVALUACION DE LA EJECUCION]]))</f>
        <v/>
      </c>
    </row>
    <row r="126" spans="1:21" ht="15" customHeight="1" x14ac:dyDescent="0.25">
      <c r="A126" s="3"/>
      <c r="B126" s="2"/>
      <c r="C126" s="2"/>
      <c r="D126" s="72"/>
      <c r="E126" s="4"/>
      <c r="F126" s="178"/>
      <c r="G126" s="455" t="str">
        <f>IFERROR(VLOOKUP(Tabla46[[#This Row],[ID RIESGO]],'1. IDENTIFICACION DEL RIESGO'!$AB$27:$AL$52,11,0),"")</f>
        <v/>
      </c>
      <c r="H126" s="178"/>
      <c r="I126" s="178"/>
      <c r="J126" s="178"/>
      <c r="K126" s="178"/>
      <c r="L126" s="180"/>
      <c r="M126" s="180"/>
      <c r="N126" s="178" t="str">
        <f>IF(Tabla46[[#This Row],[ID RIESGO]]="","",IF(Tabla46[[#This Row],[DESCRIPCION DEL CONTROL]]="",0,15))</f>
        <v/>
      </c>
      <c r="O126" s="174" t="str">
        <f>IF(Tabla46[[#This Row],[ID RIESGO]]="","",IF(Tabla46[[#This Row],[RESPONSABLE DEL CONTROL (CARGO)]]="",0,20))</f>
        <v/>
      </c>
      <c r="P126" s="353">
        <f>IF(Tabla46[[#This Row],[PERIODICIDAD DE EJECUCIÓN DEL CONTROL]]="",0,20)</f>
        <v>0</v>
      </c>
      <c r="Q12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6" s="353" t="str">
        <f>IF(ISTEXT(Tabla46[[#This Row],[VALOR EVALUACION DISENO]]),"",IF(Tabla46[[#This Row],[VALOR EVALUACION DISENO]]&gt;96,DATOS!$AV$21,IF(Tabla46[[#This Row],[VALOR EVALUACION DISENO]]&gt;=86,DATOS!$AV$22,DATOS!$AV$23)))</f>
        <v/>
      </c>
      <c r="S126" s="286"/>
      <c r="T126" s="133" t="str">
        <f>IFERROR(VLOOKUP(Tabla46[[#This Row],[% DE CUMPLIMIENTO DE LA EJECUCION DEL CONTROL]],DATOS!$AS$38:$AT$40,2,0),"")</f>
        <v/>
      </c>
      <c r="U126" s="134" t="str">
        <f>IF(Tabla46[[#This Row],[RESULTADO EVALUACIÓN DEL DISEÑO DEL CONTROL]]="","",SUMIFS(DATOS!$AT$49:$AT$57,DATOS!$AR$49:$AR$57,Tabla46[[#This Row],[RESULTADO EVALUACIÓN DEL DISEÑO DEL CONTROL]],DATOS!$AS$49:$AS$57,Tabla46[[#This Row],[RESULTADO EVALUACION DE LA EJECUCION]]))</f>
        <v/>
      </c>
    </row>
    <row r="127" spans="1:21" ht="15" customHeight="1" x14ac:dyDescent="0.25">
      <c r="A127" s="3"/>
      <c r="B127" s="2"/>
      <c r="C127" s="2"/>
      <c r="D127" s="72"/>
      <c r="E127" s="4"/>
      <c r="F127" s="178"/>
      <c r="G127" s="455" t="str">
        <f>IFERROR(VLOOKUP(Tabla46[[#This Row],[ID RIESGO]],'1. IDENTIFICACION DEL RIESGO'!$AB$27:$AL$52,11,0),"")</f>
        <v/>
      </c>
      <c r="H127" s="178"/>
      <c r="I127" s="178"/>
      <c r="J127" s="178"/>
      <c r="K127" s="178"/>
      <c r="L127" s="180"/>
      <c r="M127" s="180"/>
      <c r="N127" s="178" t="str">
        <f>IF(Tabla46[[#This Row],[ID RIESGO]]="","",IF(Tabla46[[#This Row],[DESCRIPCION DEL CONTROL]]="",0,15))</f>
        <v/>
      </c>
      <c r="O127" s="174" t="str">
        <f>IF(Tabla46[[#This Row],[ID RIESGO]]="","",IF(Tabla46[[#This Row],[RESPONSABLE DEL CONTROL (CARGO)]]="",0,20))</f>
        <v/>
      </c>
      <c r="P127" s="353">
        <f>IF(Tabla46[[#This Row],[PERIODICIDAD DE EJECUCIÓN DEL CONTROL]]="",0,20)</f>
        <v>0</v>
      </c>
      <c r="Q12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7" s="353" t="str">
        <f>IF(ISTEXT(Tabla46[[#This Row],[VALOR EVALUACION DISENO]]),"",IF(Tabla46[[#This Row],[VALOR EVALUACION DISENO]]&gt;96,DATOS!$AV$21,IF(Tabla46[[#This Row],[VALOR EVALUACION DISENO]]&gt;=86,DATOS!$AV$22,DATOS!$AV$23)))</f>
        <v/>
      </c>
      <c r="S127" s="286"/>
      <c r="T127" s="133" t="str">
        <f>IFERROR(VLOOKUP(Tabla46[[#This Row],[% DE CUMPLIMIENTO DE LA EJECUCION DEL CONTROL]],DATOS!$AS$38:$AT$40,2,0),"")</f>
        <v/>
      </c>
      <c r="U127" s="134" t="str">
        <f>IF(Tabla46[[#This Row],[RESULTADO EVALUACIÓN DEL DISEÑO DEL CONTROL]]="","",SUMIFS(DATOS!$AT$49:$AT$57,DATOS!$AR$49:$AR$57,Tabla46[[#This Row],[RESULTADO EVALUACIÓN DEL DISEÑO DEL CONTROL]],DATOS!$AS$49:$AS$57,Tabla46[[#This Row],[RESULTADO EVALUACION DE LA EJECUCION]]))</f>
        <v/>
      </c>
    </row>
    <row r="128" spans="1:21" ht="15" customHeight="1" x14ac:dyDescent="0.25">
      <c r="A128" s="3"/>
      <c r="B128" s="2"/>
      <c r="C128" s="2"/>
      <c r="D128" s="72"/>
      <c r="E128" s="4"/>
      <c r="F128" s="178"/>
      <c r="G128" s="455" t="str">
        <f>IFERROR(VLOOKUP(Tabla46[[#This Row],[ID RIESGO]],'1. IDENTIFICACION DEL RIESGO'!$AB$27:$AL$52,11,0),"")</f>
        <v/>
      </c>
      <c r="H128" s="178"/>
      <c r="I128" s="178"/>
      <c r="J128" s="178"/>
      <c r="K128" s="178"/>
      <c r="L128" s="180"/>
      <c r="M128" s="180"/>
      <c r="N128" s="178" t="str">
        <f>IF(Tabla46[[#This Row],[ID RIESGO]]="","",IF(Tabla46[[#This Row],[DESCRIPCION DEL CONTROL]]="",0,15))</f>
        <v/>
      </c>
      <c r="O128" s="174" t="str">
        <f>IF(Tabla46[[#This Row],[ID RIESGO]]="","",IF(Tabla46[[#This Row],[RESPONSABLE DEL CONTROL (CARGO)]]="",0,20))</f>
        <v/>
      </c>
      <c r="P128" s="353">
        <f>IF(Tabla46[[#This Row],[PERIODICIDAD DE EJECUCIÓN DEL CONTROL]]="",0,20)</f>
        <v>0</v>
      </c>
      <c r="Q12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8" s="353" t="str">
        <f>IF(ISTEXT(Tabla46[[#This Row],[VALOR EVALUACION DISENO]]),"",IF(Tabla46[[#This Row],[VALOR EVALUACION DISENO]]&gt;96,DATOS!$AV$21,IF(Tabla46[[#This Row],[VALOR EVALUACION DISENO]]&gt;=86,DATOS!$AV$22,DATOS!$AV$23)))</f>
        <v/>
      </c>
      <c r="S128" s="286"/>
      <c r="T128" s="133" t="str">
        <f>IFERROR(VLOOKUP(Tabla46[[#This Row],[% DE CUMPLIMIENTO DE LA EJECUCION DEL CONTROL]],DATOS!$AS$38:$AT$40,2,0),"")</f>
        <v/>
      </c>
      <c r="U128" s="134" t="str">
        <f>IF(Tabla46[[#This Row],[RESULTADO EVALUACIÓN DEL DISEÑO DEL CONTROL]]="","",SUMIFS(DATOS!$AT$49:$AT$57,DATOS!$AR$49:$AR$57,Tabla46[[#This Row],[RESULTADO EVALUACIÓN DEL DISEÑO DEL CONTROL]],DATOS!$AS$49:$AS$57,Tabla46[[#This Row],[RESULTADO EVALUACION DE LA EJECUCION]]))</f>
        <v/>
      </c>
    </row>
    <row r="129" spans="1:21" ht="15" customHeight="1" x14ac:dyDescent="0.25">
      <c r="A129" s="3"/>
      <c r="B129" s="2"/>
      <c r="C129" s="2"/>
      <c r="D129" s="72"/>
      <c r="E129" s="4"/>
      <c r="F129" s="178"/>
      <c r="G129" s="455" t="str">
        <f>IFERROR(VLOOKUP(Tabla46[[#This Row],[ID RIESGO]],'1. IDENTIFICACION DEL RIESGO'!$AB$27:$AL$52,11,0),"")</f>
        <v/>
      </c>
      <c r="H129" s="178"/>
      <c r="I129" s="178"/>
      <c r="J129" s="178"/>
      <c r="K129" s="178"/>
      <c r="L129" s="180"/>
      <c r="M129" s="180"/>
      <c r="N129" s="178" t="str">
        <f>IF(Tabla46[[#This Row],[ID RIESGO]]="","",IF(Tabla46[[#This Row],[DESCRIPCION DEL CONTROL]]="",0,15))</f>
        <v/>
      </c>
      <c r="O129" s="174" t="str">
        <f>IF(Tabla46[[#This Row],[ID RIESGO]]="","",IF(Tabla46[[#This Row],[RESPONSABLE DEL CONTROL (CARGO)]]="",0,20))</f>
        <v/>
      </c>
      <c r="P129" s="353">
        <f>IF(Tabla46[[#This Row],[PERIODICIDAD DE EJECUCIÓN DEL CONTROL]]="",0,20)</f>
        <v>0</v>
      </c>
      <c r="Q12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9" s="353" t="str">
        <f>IF(ISTEXT(Tabla46[[#This Row],[VALOR EVALUACION DISENO]]),"",IF(Tabla46[[#This Row],[VALOR EVALUACION DISENO]]&gt;96,DATOS!$AV$21,IF(Tabla46[[#This Row],[VALOR EVALUACION DISENO]]&gt;=86,DATOS!$AV$22,DATOS!$AV$23)))</f>
        <v/>
      </c>
      <c r="S129" s="286"/>
      <c r="T129" s="133" t="str">
        <f>IFERROR(VLOOKUP(Tabla46[[#This Row],[% DE CUMPLIMIENTO DE LA EJECUCION DEL CONTROL]],DATOS!$AS$38:$AT$40,2,0),"")</f>
        <v/>
      </c>
      <c r="U129" s="134" t="str">
        <f>IF(Tabla46[[#This Row],[RESULTADO EVALUACIÓN DEL DISEÑO DEL CONTROL]]="","",SUMIFS(DATOS!$AT$49:$AT$57,DATOS!$AR$49:$AR$57,Tabla46[[#This Row],[RESULTADO EVALUACIÓN DEL DISEÑO DEL CONTROL]],DATOS!$AS$49:$AS$57,Tabla46[[#This Row],[RESULTADO EVALUACION DE LA EJECUCION]]))</f>
        <v/>
      </c>
    </row>
    <row r="130" spans="1:21" ht="15" customHeight="1" x14ac:dyDescent="0.25">
      <c r="A130" s="3"/>
      <c r="B130" s="2"/>
      <c r="C130" s="2"/>
      <c r="D130" s="72"/>
      <c r="E130" s="4"/>
      <c r="F130" s="178"/>
      <c r="G130" s="455" t="str">
        <f>IFERROR(VLOOKUP(Tabla46[[#This Row],[ID RIESGO]],'1. IDENTIFICACION DEL RIESGO'!$AB$27:$AL$52,11,0),"")</f>
        <v/>
      </c>
      <c r="H130" s="178"/>
      <c r="I130" s="178"/>
      <c r="J130" s="178"/>
      <c r="K130" s="178"/>
      <c r="L130" s="180"/>
      <c r="M130" s="180"/>
      <c r="N130" s="178" t="str">
        <f>IF(Tabla46[[#This Row],[ID RIESGO]]="","",IF(Tabla46[[#This Row],[DESCRIPCION DEL CONTROL]]="",0,15))</f>
        <v/>
      </c>
      <c r="O130" s="174" t="str">
        <f>IF(Tabla46[[#This Row],[ID RIESGO]]="","",IF(Tabla46[[#This Row],[RESPONSABLE DEL CONTROL (CARGO)]]="",0,20))</f>
        <v/>
      </c>
      <c r="P130" s="353">
        <f>IF(Tabla46[[#This Row],[PERIODICIDAD DE EJECUCIÓN DEL CONTROL]]="",0,20)</f>
        <v>0</v>
      </c>
      <c r="Q13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0" s="353" t="str">
        <f>IF(ISTEXT(Tabla46[[#This Row],[VALOR EVALUACION DISENO]]),"",IF(Tabla46[[#This Row],[VALOR EVALUACION DISENO]]&gt;96,DATOS!$AV$21,IF(Tabla46[[#This Row],[VALOR EVALUACION DISENO]]&gt;=86,DATOS!$AV$22,DATOS!$AV$23)))</f>
        <v/>
      </c>
      <c r="S130" s="286"/>
      <c r="T130" s="133" t="str">
        <f>IFERROR(VLOOKUP(Tabla46[[#This Row],[% DE CUMPLIMIENTO DE LA EJECUCION DEL CONTROL]],DATOS!$AS$38:$AT$40,2,0),"")</f>
        <v/>
      </c>
      <c r="U130" s="134" t="str">
        <f>IF(Tabla46[[#This Row],[RESULTADO EVALUACIÓN DEL DISEÑO DEL CONTROL]]="","",SUMIFS(DATOS!$AT$49:$AT$57,DATOS!$AR$49:$AR$57,Tabla46[[#This Row],[RESULTADO EVALUACIÓN DEL DISEÑO DEL CONTROL]],DATOS!$AS$49:$AS$57,Tabla46[[#This Row],[RESULTADO EVALUACION DE LA EJECUCION]]))</f>
        <v/>
      </c>
    </row>
    <row r="131" spans="1:21" ht="15" customHeight="1" x14ac:dyDescent="0.25">
      <c r="A131" s="3"/>
      <c r="B131" s="2"/>
      <c r="C131" s="2"/>
      <c r="D131" s="72"/>
      <c r="E131" s="4"/>
      <c r="F131" s="178"/>
      <c r="G131" s="455" t="str">
        <f>IFERROR(VLOOKUP(Tabla46[[#This Row],[ID RIESGO]],'1. IDENTIFICACION DEL RIESGO'!$AB$27:$AL$52,11,0),"")</f>
        <v/>
      </c>
      <c r="H131" s="178"/>
      <c r="I131" s="178"/>
      <c r="J131" s="178"/>
      <c r="K131" s="178"/>
      <c r="L131" s="180"/>
      <c r="M131" s="180"/>
      <c r="N131" s="178" t="str">
        <f>IF(Tabla46[[#This Row],[ID RIESGO]]="","",IF(Tabla46[[#This Row],[DESCRIPCION DEL CONTROL]]="",0,15))</f>
        <v/>
      </c>
      <c r="O131" s="174" t="str">
        <f>IF(Tabla46[[#This Row],[ID RIESGO]]="","",IF(Tabla46[[#This Row],[RESPONSABLE DEL CONTROL (CARGO)]]="",0,20))</f>
        <v/>
      </c>
      <c r="P131" s="353">
        <f>IF(Tabla46[[#This Row],[PERIODICIDAD DE EJECUCIÓN DEL CONTROL]]="",0,20)</f>
        <v>0</v>
      </c>
      <c r="Q13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1" s="353" t="str">
        <f>IF(ISTEXT(Tabla46[[#This Row],[VALOR EVALUACION DISENO]]),"",IF(Tabla46[[#This Row],[VALOR EVALUACION DISENO]]&gt;96,DATOS!$AV$21,IF(Tabla46[[#This Row],[VALOR EVALUACION DISENO]]&gt;=86,DATOS!$AV$22,DATOS!$AV$23)))</f>
        <v/>
      </c>
      <c r="S131" s="286"/>
      <c r="T131" s="133" t="str">
        <f>IFERROR(VLOOKUP(Tabla46[[#This Row],[% DE CUMPLIMIENTO DE LA EJECUCION DEL CONTROL]],DATOS!$AS$38:$AT$40,2,0),"")</f>
        <v/>
      </c>
      <c r="U131" s="134" t="str">
        <f>IF(Tabla46[[#This Row],[RESULTADO EVALUACIÓN DEL DISEÑO DEL CONTROL]]="","",SUMIFS(DATOS!$AT$49:$AT$57,DATOS!$AR$49:$AR$57,Tabla46[[#This Row],[RESULTADO EVALUACIÓN DEL DISEÑO DEL CONTROL]],DATOS!$AS$49:$AS$57,Tabla46[[#This Row],[RESULTADO EVALUACION DE LA EJECUCION]]))</f>
        <v/>
      </c>
    </row>
    <row r="132" spans="1:21" ht="15" customHeight="1" x14ac:dyDescent="0.25">
      <c r="A132" s="3"/>
      <c r="B132" s="2"/>
      <c r="C132" s="2"/>
      <c r="D132" s="72"/>
      <c r="E132" s="4"/>
      <c r="F132" s="178"/>
      <c r="G132" s="455" t="str">
        <f>IFERROR(VLOOKUP(Tabla46[[#This Row],[ID RIESGO]],'1. IDENTIFICACION DEL RIESGO'!$AB$27:$AL$52,11,0),"")</f>
        <v/>
      </c>
      <c r="H132" s="178"/>
      <c r="I132" s="178"/>
      <c r="J132" s="178"/>
      <c r="K132" s="178"/>
      <c r="L132" s="180"/>
      <c r="M132" s="180"/>
      <c r="N132" s="178" t="str">
        <f>IF(Tabla46[[#This Row],[ID RIESGO]]="","",IF(Tabla46[[#This Row],[DESCRIPCION DEL CONTROL]]="",0,15))</f>
        <v/>
      </c>
      <c r="O132" s="174" t="str">
        <f>IF(Tabla46[[#This Row],[ID RIESGO]]="","",IF(Tabla46[[#This Row],[RESPONSABLE DEL CONTROL (CARGO)]]="",0,20))</f>
        <v/>
      </c>
      <c r="P132" s="353">
        <f>IF(Tabla46[[#This Row],[PERIODICIDAD DE EJECUCIÓN DEL CONTROL]]="",0,20)</f>
        <v>0</v>
      </c>
      <c r="Q13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2" s="353" t="str">
        <f>IF(ISTEXT(Tabla46[[#This Row],[VALOR EVALUACION DISENO]]),"",IF(Tabla46[[#This Row],[VALOR EVALUACION DISENO]]&gt;96,DATOS!$AV$21,IF(Tabla46[[#This Row],[VALOR EVALUACION DISENO]]&gt;=86,DATOS!$AV$22,DATOS!$AV$23)))</f>
        <v/>
      </c>
      <c r="S132" s="286"/>
      <c r="T132" s="133" t="str">
        <f>IFERROR(VLOOKUP(Tabla46[[#This Row],[% DE CUMPLIMIENTO DE LA EJECUCION DEL CONTROL]],DATOS!$AS$38:$AT$40,2,0),"")</f>
        <v/>
      </c>
      <c r="U132" s="134" t="str">
        <f>IF(Tabla46[[#This Row],[RESULTADO EVALUACIÓN DEL DISEÑO DEL CONTROL]]="","",SUMIFS(DATOS!$AT$49:$AT$57,DATOS!$AR$49:$AR$57,Tabla46[[#This Row],[RESULTADO EVALUACIÓN DEL DISEÑO DEL CONTROL]],DATOS!$AS$49:$AS$57,Tabla46[[#This Row],[RESULTADO EVALUACION DE LA EJECUCION]]))</f>
        <v/>
      </c>
    </row>
    <row r="133" spans="1:21" ht="15" customHeight="1" x14ac:dyDescent="0.25">
      <c r="A133" s="3"/>
      <c r="B133" s="2"/>
      <c r="C133" s="2"/>
      <c r="D133" s="72"/>
      <c r="E133" s="4"/>
      <c r="F133" s="178"/>
      <c r="G133" s="455" t="str">
        <f>IFERROR(VLOOKUP(Tabla46[[#This Row],[ID RIESGO]],'1. IDENTIFICACION DEL RIESGO'!$AB$27:$AL$52,11,0),"")</f>
        <v/>
      </c>
      <c r="H133" s="178"/>
      <c r="I133" s="178"/>
      <c r="J133" s="178"/>
      <c r="K133" s="178"/>
      <c r="L133" s="180"/>
      <c r="M133" s="180"/>
      <c r="N133" s="178" t="str">
        <f>IF(Tabla46[[#This Row],[ID RIESGO]]="","",IF(Tabla46[[#This Row],[DESCRIPCION DEL CONTROL]]="",0,15))</f>
        <v/>
      </c>
      <c r="O133" s="174" t="str">
        <f>IF(Tabla46[[#This Row],[ID RIESGO]]="","",IF(Tabla46[[#This Row],[RESPONSABLE DEL CONTROL (CARGO)]]="",0,20))</f>
        <v/>
      </c>
      <c r="P133" s="353">
        <f>IF(Tabla46[[#This Row],[PERIODICIDAD DE EJECUCIÓN DEL CONTROL]]="",0,20)</f>
        <v>0</v>
      </c>
      <c r="Q13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3" s="353" t="str">
        <f>IF(ISTEXT(Tabla46[[#This Row],[VALOR EVALUACION DISENO]]),"",IF(Tabla46[[#This Row],[VALOR EVALUACION DISENO]]&gt;96,DATOS!$AV$21,IF(Tabla46[[#This Row],[VALOR EVALUACION DISENO]]&gt;=86,DATOS!$AV$22,DATOS!$AV$23)))</f>
        <v/>
      </c>
      <c r="S133" s="286"/>
      <c r="T133" s="133" t="str">
        <f>IFERROR(VLOOKUP(Tabla46[[#This Row],[% DE CUMPLIMIENTO DE LA EJECUCION DEL CONTROL]],DATOS!$AS$38:$AT$40,2,0),"")</f>
        <v/>
      </c>
      <c r="U133" s="134" t="str">
        <f>IF(Tabla46[[#This Row],[RESULTADO EVALUACIÓN DEL DISEÑO DEL CONTROL]]="","",SUMIFS(DATOS!$AT$49:$AT$57,DATOS!$AR$49:$AR$57,Tabla46[[#This Row],[RESULTADO EVALUACIÓN DEL DISEÑO DEL CONTROL]],DATOS!$AS$49:$AS$57,Tabla46[[#This Row],[RESULTADO EVALUACION DE LA EJECUCION]]))</f>
        <v/>
      </c>
    </row>
    <row r="134" spans="1:21" ht="15" customHeight="1" x14ac:dyDescent="0.25">
      <c r="A134" s="3"/>
      <c r="B134" s="2"/>
      <c r="C134" s="2"/>
      <c r="D134" s="72"/>
      <c r="E134" s="4"/>
      <c r="F134" s="178"/>
      <c r="G134" s="455" t="str">
        <f>IFERROR(VLOOKUP(Tabla46[[#This Row],[ID RIESGO]],'1. IDENTIFICACION DEL RIESGO'!$AB$27:$AL$52,11,0),"")</f>
        <v/>
      </c>
      <c r="H134" s="178"/>
      <c r="I134" s="178"/>
      <c r="J134" s="178"/>
      <c r="K134" s="178"/>
      <c r="L134" s="180"/>
      <c r="M134" s="180"/>
      <c r="N134" s="178" t="str">
        <f>IF(Tabla46[[#This Row],[ID RIESGO]]="","",IF(Tabla46[[#This Row],[DESCRIPCION DEL CONTROL]]="",0,15))</f>
        <v/>
      </c>
      <c r="O134" s="174" t="str">
        <f>IF(Tabla46[[#This Row],[ID RIESGO]]="","",IF(Tabla46[[#This Row],[RESPONSABLE DEL CONTROL (CARGO)]]="",0,20))</f>
        <v/>
      </c>
      <c r="P134" s="353">
        <f>IF(Tabla46[[#This Row],[PERIODICIDAD DE EJECUCIÓN DEL CONTROL]]="",0,20)</f>
        <v>0</v>
      </c>
      <c r="Q13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4" s="353" t="str">
        <f>IF(ISTEXT(Tabla46[[#This Row],[VALOR EVALUACION DISENO]]),"",IF(Tabla46[[#This Row],[VALOR EVALUACION DISENO]]&gt;96,DATOS!$AV$21,IF(Tabla46[[#This Row],[VALOR EVALUACION DISENO]]&gt;=86,DATOS!$AV$22,DATOS!$AV$23)))</f>
        <v/>
      </c>
      <c r="S134" s="286"/>
      <c r="T134" s="133" t="str">
        <f>IFERROR(VLOOKUP(Tabla46[[#This Row],[% DE CUMPLIMIENTO DE LA EJECUCION DEL CONTROL]],DATOS!$AS$38:$AT$40,2,0),"")</f>
        <v/>
      </c>
      <c r="U134" s="134" t="str">
        <f>IF(Tabla46[[#This Row],[RESULTADO EVALUACIÓN DEL DISEÑO DEL CONTROL]]="","",SUMIFS(DATOS!$AT$49:$AT$57,DATOS!$AR$49:$AR$57,Tabla46[[#This Row],[RESULTADO EVALUACIÓN DEL DISEÑO DEL CONTROL]],DATOS!$AS$49:$AS$57,Tabla46[[#This Row],[RESULTADO EVALUACION DE LA EJECUCION]]))</f>
        <v/>
      </c>
    </row>
    <row r="135" spans="1:21" ht="15" customHeight="1" x14ac:dyDescent="0.25">
      <c r="A135" s="3"/>
      <c r="B135" s="2"/>
      <c r="C135" s="2"/>
      <c r="D135" s="72"/>
      <c r="E135" s="4"/>
      <c r="F135" s="178"/>
      <c r="G135" s="455" t="str">
        <f>IFERROR(VLOOKUP(Tabla46[[#This Row],[ID RIESGO]],'1. IDENTIFICACION DEL RIESGO'!$AB$27:$AL$52,11,0),"")</f>
        <v/>
      </c>
      <c r="H135" s="178"/>
      <c r="I135" s="178"/>
      <c r="J135" s="178"/>
      <c r="K135" s="178"/>
      <c r="L135" s="180"/>
      <c r="M135" s="180"/>
      <c r="N135" s="178" t="str">
        <f>IF(Tabla46[[#This Row],[ID RIESGO]]="","",IF(Tabla46[[#This Row],[DESCRIPCION DEL CONTROL]]="",0,15))</f>
        <v/>
      </c>
      <c r="O135" s="174" t="str">
        <f>IF(Tabla46[[#This Row],[ID RIESGO]]="","",IF(Tabla46[[#This Row],[RESPONSABLE DEL CONTROL (CARGO)]]="",0,20))</f>
        <v/>
      </c>
      <c r="P135" s="353">
        <f>IF(Tabla46[[#This Row],[PERIODICIDAD DE EJECUCIÓN DEL CONTROL]]="",0,20)</f>
        <v>0</v>
      </c>
      <c r="Q13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5" s="353" t="str">
        <f>IF(ISTEXT(Tabla46[[#This Row],[VALOR EVALUACION DISENO]]),"",IF(Tabla46[[#This Row],[VALOR EVALUACION DISENO]]&gt;96,DATOS!$AV$21,IF(Tabla46[[#This Row],[VALOR EVALUACION DISENO]]&gt;=86,DATOS!$AV$22,DATOS!$AV$23)))</f>
        <v/>
      </c>
      <c r="S135" s="286"/>
      <c r="T135" s="133" t="str">
        <f>IFERROR(VLOOKUP(Tabla46[[#This Row],[% DE CUMPLIMIENTO DE LA EJECUCION DEL CONTROL]],DATOS!$AS$38:$AT$40,2,0),"")</f>
        <v/>
      </c>
      <c r="U135" s="134" t="str">
        <f>IF(Tabla46[[#This Row],[RESULTADO EVALUACIÓN DEL DISEÑO DEL CONTROL]]="","",SUMIFS(DATOS!$AT$49:$AT$57,DATOS!$AR$49:$AR$57,Tabla46[[#This Row],[RESULTADO EVALUACIÓN DEL DISEÑO DEL CONTROL]],DATOS!$AS$49:$AS$57,Tabla46[[#This Row],[RESULTADO EVALUACION DE LA EJECUCION]]))</f>
        <v/>
      </c>
    </row>
    <row r="136" spans="1:21" ht="15" customHeight="1" x14ac:dyDescent="0.25">
      <c r="A136" s="3"/>
      <c r="B136" s="2"/>
      <c r="C136" s="2"/>
      <c r="D136" s="72"/>
      <c r="E136" s="4"/>
      <c r="F136" s="178"/>
      <c r="G136" s="455" t="str">
        <f>IFERROR(VLOOKUP(Tabla46[[#This Row],[ID RIESGO]],'1. IDENTIFICACION DEL RIESGO'!$AB$27:$AL$52,11,0),"")</f>
        <v/>
      </c>
      <c r="H136" s="178"/>
      <c r="I136" s="178"/>
      <c r="J136" s="178"/>
      <c r="K136" s="178"/>
      <c r="L136" s="180"/>
      <c r="M136" s="180"/>
      <c r="N136" s="178" t="str">
        <f>IF(Tabla46[[#This Row],[ID RIESGO]]="","",IF(Tabla46[[#This Row],[DESCRIPCION DEL CONTROL]]="",0,15))</f>
        <v/>
      </c>
      <c r="O136" s="174" t="str">
        <f>IF(Tabla46[[#This Row],[ID RIESGO]]="","",IF(Tabla46[[#This Row],[RESPONSABLE DEL CONTROL (CARGO)]]="",0,20))</f>
        <v/>
      </c>
      <c r="P136" s="353">
        <f>IF(Tabla46[[#This Row],[PERIODICIDAD DE EJECUCIÓN DEL CONTROL]]="",0,20)</f>
        <v>0</v>
      </c>
      <c r="Q13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6" s="353" t="str">
        <f>IF(ISTEXT(Tabla46[[#This Row],[VALOR EVALUACION DISENO]]),"",IF(Tabla46[[#This Row],[VALOR EVALUACION DISENO]]&gt;96,DATOS!$AV$21,IF(Tabla46[[#This Row],[VALOR EVALUACION DISENO]]&gt;=86,DATOS!$AV$22,DATOS!$AV$23)))</f>
        <v/>
      </c>
      <c r="S136" s="286"/>
      <c r="T136" s="133" t="str">
        <f>IFERROR(VLOOKUP(Tabla46[[#This Row],[% DE CUMPLIMIENTO DE LA EJECUCION DEL CONTROL]],DATOS!$AS$38:$AT$40,2,0),"")</f>
        <v/>
      </c>
      <c r="U136" s="134" t="str">
        <f>IF(Tabla46[[#This Row],[RESULTADO EVALUACIÓN DEL DISEÑO DEL CONTROL]]="","",SUMIFS(DATOS!$AT$49:$AT$57,DATOS!$AR$49:$AR$57,Tabla46[[#This Row],[RESULTADO EVALUACIÓN DEL DISEÑO DEL CONTROL]],DATOS!$AS$49:$AS$57,Tabla46[[#This Row],[RESULTADO EVALUACION DE LA EJECUCION]]))</f>
        <v/>
      </c>
    </row>
    <row r="137" spans="1:21" ht="15" customHeight="1" x14ac:dyDescent="0.25">
      <c r="A137" s="3"/>
      <c r="B137" s="2"/>
      <c r="C137" s="2"/>
      <c r="D137" s="72"/>
      <c r="E137" s="4"/>
      <c r="F137" s="178"/>
      <c r="G137" s="455" t="str">
        <f>IFERROR(VLOOKUP(Tabla46[[#This Row],[ID RIESGO]],'1. IDENTIFICACION DEL RIESGO'!$AB$27:$AL$52,11,0),"")</f>
        <v/>
      </c>
      <c r="H137" s="178"/>
      <c r="I137" s="178"/>
      <c r="J137" s="178"/>
      <c r="K137" s="178"/>
      <c r="L137" s="180"/>
      <c r="M137" s="180"/>
      <c r="N137" s="178" t="str">
        <f>IF(Tabla46[[#This Row],[ID RIESGO]]="","",IF(Tabla46[[#This Row],[DESCRIPCION DEL CONTROL]]="",0,15))</f>
        <v/>
      </c>
      <c r="O137" s="174" t="str">
        <f>IF(Tabla46[[#This Row],[ID RIESGO]]="","",IF(Tabla46[[#This Row],[RESPONSABLE DEL CONTROL (CARGO)]]="",0,20))</f>
        <v/>
      </c>
      <c r="P137" s="353">
        <f>IF(Tabla46[[#This Row],[PERIODICIDAD DE EJECUCIÓN DEL CONTROL]]="",0,20)</f>
        <v>0</v>
      </c>
      <c r="Q13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7" s="353" t="str">
        <f>IF(ISTEXT(Tabla46[[#This Row],[VALOR EVALUACION DISENO]]),"",IF(Tabla46[[#This Row],[VALOR EVALUACION DISENO]]&gt;96,DATOS!$AV$21,IF(Tabla46[[#This Row],[VALOR EVALUACION DISENO]]&gt;=86,DATOS!$AV$22,DATOS!$AV$23)))</f>
        <v/>
      </c>
      <c r="S137" s="286"/>
      <c r="T137" s="133" t="str">
        <f>IFERROR(VLOOKUP(Tabla46[[#This Row],[% DE CUMPLIMIENTO DE LA EJECUCION DEL CONTROL]],DATOS!$AS$38:$AT$40,2,0),"")</f>
        <v/>
      </c>
      <c r="U137" s="134" t="str">
        <f>IF(Tabla46[[#This Row],[RESULTADO EVALUACIÓN DEL DISEÑO DEL CONTROL]]="","",SUMIFS(DATOS!$AT$49:$AT$57,DATOS!$AR$49:$AR$57,Tabla46[[#This Row],[RESULTADO EVALUACIÓN DEL DISEÑO DEL CONTROL]],DATOS!$AS$49:$AS$57,Tabla46[[#This Row],[RESULTADO EVALUACION DE LA EJECUCION]]))</f>
        <v/>
      </c>
    </row>
    <row r="138" spans="1:21" ht="15" customHeight="1" x14ac:dyDescent="0.25">
      <c r="A138" s="3"/>
      <c r="B138" s="2"/>
      <c r="C138" s="2"/>
      <c r="D138" s="72"/>
      <c r="E138" s="4"/>
      <c r="F138" s="178"/>
      <c r="G138" s="455" t="str">
        <f>IFERROR(VLOOKUP(Tabla46[[#This Row],[ID RIESGO]],'1. IDENTIFICACION DEL RIESGO'!$AB$27:$AL$52,11,0),"")</f>
        <v/>
      </c>
      <c r="H138" s="178"/>
      <c r="I138" s="178"/>
      <c r="J138" s="178"/>
      <c r="K138" s="178"/>
      <c r="L138" s="180"/>
      <c r="M138" s="180"/>
      <c r="N138" s="178" t="str">
        <f>IF(Tabla46[[#This Row],[ID RIESGO]]="","",IF(Tabla46[[#This Row],[DESCRIPCION DEL CONTROL]]="",0,15))</f>
        <v/>
      </c>
      <c r="O138" s="174" t="str">
        <f>IF(Tabla46[[#This Row],[ID RIESGO]]="","",IF(Tabla46[[#This Row],[RESPONSABLE DEL CONTROL (CARGO)]]="",0,20))</f>
        <v/>
      </c>
      <c r="P138" s="353">
        <f>IF(Tabla46[[#This Row],[PERIODICIDAD DE EJECUCIÓN DEL CONTROL]]="",0,20)</f>
        <v>0</v>
      </c>
      <c r="Q13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8" s="353" t="str">
        <f>IF(ISTEXT(Tabla46[[#This Row],[VALOR EVALUACION DISENO]]),"",IF(Tabla46[[#This Row],[VALOR EVALUACION DISENO]]&gt;96,DATOS!$AV$21,IF(Tabla46[[#This Row],[VALOR EVALUACION DISENO]]&gt;=86,DATOS!$AV$22,DATOS!$AV$23)))</f>
        <v/>
      </c>
      <c r="S138" s="286"/>
      <c r="T138" s="133" t="str">
        <f>IFERROR(VLOOKUP(Tabla46[[#This Row],[% DE CUMPLIMIENTO DE LA EJECUCION DEL CONTROL]],DATOS!$AS$38:$AT$40,2,0),"")</f>
        <v/>
      </c>
      <c r="U138" s="134" t="str">
        <f>IF(Tabla46[[#This Row],[RESULTADO EVALUACIÓN DEL DISEÑO DEL CONTROL]]="","",SUMIFS(DATOS!$AT$49:$AT$57,DATOS!$AR$49:$AR$57,Tabla46[[#This Row],[RESULTADO EVALUACIÓN DEL DISEÑO DEL CONTROL]],DATOS!$AS$49:$AS$57,Tabla46[[#This Row],[RESULTADO EVALUACION DE LA EJECUCION]]))</f>
        <v/>
      </c>
    </row>
    <row r="139" spans="1:21" ht="15" customHeight="1" x14ac:dyDescent="0.25">
      <c r="A139" s="3"/>
      <c r="B139" s="2"/>
      <c r="C139" s="2"/>
      <c r="D139" s="72"/>
      <c r="E139" s="4"/>
      <c r="F139" s="178"/>
      <c r="G139" s="455" t="str">
        <f>IFERROR(VLOOKUP(Tabla46[[#This Row],[ID RIESGO]],'1. IDENTIFICACION DEL RIESGO'!$AB$27:$AL$52,11,0),"")</f>
        <v/>
      </c>
      <c r="H139" s="178"/>
      <c r="I139" s="178"/>
      <c r="J139" s="178"/>
      <c r="K139" s="178"/>
      <c r="L139" s="180"/>
      <c r="M139" s="180"/>
      <c r="N139" s="178" t="str">
        <f>IF(Tabla46[[#This Row],[ID RIESGO]]="","",IF(Tabla46[[#This Row],[DESCRIPCION DEL CONTROL]]="",0,15))</f>
        <v/>
      </c>
      <c r="O139" s="174" t="str">
        <f>IF(Tabla46[[#This Row],[ID RIESGO]]="","",IF(Tabla46[[#This Row],[RESPONSABLE DEL CONTROL (CARGO)]]="",0,20))</f>
        <v/>
      </c>
      <c r="P139" s="353">
        <f>IF(Tabla46[[#This Row],[PERIODICIDAD DE EJECUCIÓN DEL CONTROL]]="",0,20)</f>
        <v>0</v>
      </c>
      <c r="Q13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9" s="353" t="str">
        <f>IF(ISTEXT(Tabla46[[#This Row],[VALOR EVALUACION DISENO]]),"",IF(Tabla46[[#This Row],[VALOR EVALUACION DISENO]]&gt;96,DATOS!$AV$21,IF(Tabla46[[#This Row],[VALOR EVALUACION DISENO]]&gt;=86,DATOS!$AV$22,DATOS!$AV$23)))</f>
        <v/>
      </c>
      <c r="S139" s="286"/>
      <c r="T139" s="133" t="str">
        <f>IFERROR(VLOOKUP(Tabla46[[#This Row],[% DE CUMPLIMIENTO DE LA EJECUCION DEL CONTROL]],DATOS!$AS$38:$AT$40,2,0),"")</f>
        <v/>
      </c>
      <c r="U139" s="134" t="str">
        <f>IF(Tabla46[[#This Row],[RESULTADO EVALUACIÓN DEL DISEÑO DEL CONTROL]]="","",SUMIFS(DATOS!$AT$49:$AT$57,DATOS!$AR$49:$AR$57,Tabla46[[#This Row],[RESULTADO EVALUACIÓN DEL DISEÑO DEL CONTROL]],DATOS!$AS$49:$AS$57,Tabla46[[#This Row],[RESULTADO EVALUACION DE LA EJECUCION]]))</f>
        <v/>
      </c>
    </row>
    <row r="140" spans="1:21" ht="15" customHeight="1" x14ac:dyDescent="0.25">
      <c r="A140" s="3"/>
      <c r="B140" s="2"/>
      <c r="C140" s="2"/>
      <c r="D140" s="72"/>
      <c r="E140" s="4"/>
      <c r="F140" s="178"/>
      <c r="G140" s="455" t="str">
        <f>IFERROR(VLOOKUP(Tabla46[[#This Row],[ID RIESGO]],'1. IDENTIFICACION DEL RIESGO'!$AB$27:$AL$52,11,0),"")</f>
        <v/>
      </c>
      <c r="H140" s="178"/>
      <c r="I140" s="178"/>
      <c r="J140" s="178"/>
      <c r="K140" s="178"/>
      <c r="L140" s="180"/>
      <c r="M140" s="180"/>
      <c r="N140" s="178" t="str">
        <f>IF(Tabla46[[#This Row],[ID RIESGO]]="","",IF(Tabla46[[#This Row],[DESCRIPCION DEL CONTROL]]="",0,15))</f>
        <v/>
      </c>
      <c r="O140" s="174" t="str">
        <f>IF(Tabla46[[#This Row],[ID RIESGO]]="","",IF(Tabla46[[#This Row],[RESPONSABLE DEL CONTROL (CARGO)]]="",0,20))</f>
        <v/>
      </c>
      <c r="P140" s="353">
        <f>IF(Tabla46[[#This Row],[PERIODICIDAD DE EJECUCIÓN DEL CONTROL]]="",0,20)</f>
        <v>0</v>
      </c>
      <c r="Q14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0" s="353" t="str">
        <f>IF(ISTEXT(Tabla46[[#This Row],[VALOR EVALUACION DISENO]]),"",IF(Tabla46[[#This Row],[VALOR EVALUACION DISENO]]&gt;96,DATOS!$AV$21,IF(Tabla46[[#This Row],[VALOR EVALUACION DISENO]]&gt;=86,DATOS!$AV$22,DATOS!$AV$23)))</f>
        <v/>
      </c>
      <c r="S140" s="286"/>
      <c r="T140" s="133" t="str">
        <f>IFERROR(VLOOKUP(Tabla46[[#This Row],[% DE CUMPLIMIENTO DE LA EJECUCION DEL CONTROL]],DATOS!$AS$38:$AT$40,2,0),"")</f>
        <v/>
      </c>
      <c r="U140" s="134" t="str">
        <f>IF(Tabla46[[#This Row],[RESULTADO EVALUACIÓN DEL DISEÑO DEL CONTROL]]="","",SUMIFS(DATOS!$AT$49:$AT$57,DATOS!$AR$49:$AR$57,Tabla46[[#This Row],[RESULTADO EVALUACIÓN DEL DISEÑO DEL CONTROL]],DATOS!$AS$49:$AS$57,Tabla46[[#This Row],[RESULTADO EVALUACION DE LA EJECUCION]]))</f>
        <v/>
      </c>
    </row>
    <row r="141" spans="1:21" ht="15" customHeight="1" x14ac:dyDescent="0.25">
      <c r="A141" s="3"/>
      <c r="B141" s="2"/>
      <c r="C141" s="2"/>
      <c r="D141" s="72"/>
      <c r="E141" s="4"/>
      <c r="F141" s="178"/>
      <c r="G141" s="455" t="str">
        <f>IFERROR(VLOOKUP(Tabla46[[#This Row],[ID RIESGO]],'1. IDENTIFICACION DEL RIESGO'!$AB$27:$AL$52,11,0),"")</f>
        <v/>
      </c>
      <c r="H141" s="178"/>
      <c r="I141" s="178"/>
      <c r="J141" s="178"/>
      <c r="K141" s="178"/>
      <c r="L141" s="180"/>
      <c r="M141" s="180"/>
      <c r="N141" s="178" t="str">
        <f>IF(Tabla46[[#This Row],[ID RIESGO]]="","",IF(Tabla46[[#This Row],[DESCRIPCION DEL CONTROL]]="",0,15))</f>
        <v/>
      </c>
      <c r="O141" s="174" t="str">
        <f>IF(Tabla46[[#This Row],[ID RIESGO]]="","",IF(Tabla46[[#This Row],[RESPONSABLE DEL CONTROL (CARGO)]]="",0,20))</f>
        <v/>
      </c>
      <c r="P141" s="353">
        <f>IF(Tabla46[[#This Row],[PERIODICIDAD DE EJECUCIÓN DEL CONTROL]]="",0,20)</f>
        <v>0</v>
      </c>
      <c r="Q14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1" s="353" t="str">
        <f>IF(ISTEXT(Tabla46[[#This Row],[VALOR EVALUACION DISENO]]),"",IF(Tabla46[[#This Row],[VALOR EVALUACION DISENO]]&gt;96,DATOS!$AV$21,IF(Tabla46[[#This Row],[VALOR EVALUACION DISENO]]&gt;=86,DATOS!$AV$22,DATOS!$AV$23)))</f>
        <v/>
      </c>
      <c r="S141" s="286"/>
      <c r="T141" s="133" t="str">
        <f>IFERROR(VLOOKUP(Tabla46[[#This Row],[% DE CUMPLIMIENTO DE LA EJECUCION DEL CONTROL]],DATOS!$AS$38:$AT$40,2,0),"")</f>
        <v/>
      </c>
      <c r="U141" s="134" t="str">
        <f>IF(Tabla46[[#This Row],[RESULTADO EVALUACIÓN DEL DISEÑO DEL CONTROL]]="","",SUMIFS(DATOS!$AT$49:$AT$57,DATOS!$AR$49:$AR$57,Tabla46[[#This Row],[RESULTADO EVALUACIÓN DEL DISEÑO DEL CONTROL]],DATOS!$AS$49:$AS$57,Tabla46[[#This Row],[RESULTADO EVALUACION DE LA EJECUCION]]))</f>
        <v/>
      </c>
    </row>
    <row r="142" spans="1:21" ht="15" customHeight="1" x14ac:dyDescent="0.25">
      <c r="A142" s="3"/>
      <c r="B142" s="2"/>
      <c r="C142" s="2"/>
      <c r="D142" s="72"/>
      <c r="E142" s="4"/>
      <c r="F142" s="178"/>
      <c r="G142" s="455" t="str">
        <f>IFERROR(VLOOKUP(Tabla46[[#This Row],[ID RIESGO]],'1. IDENTIFICACION DEL RIESGO'!$AB$27:$AL$52,11,0),"")</f>
        <v/>
      </c>
      <c r="H142" s="178"/>
      <c r="I142" s="178"/>
      <c r="J142" s="178"/>
      <c r="K142" s="178"/>
      <c r="L142" s="180"/>
      <c r="M142" s="180"/>
      <c r="N142" s="178" t="str">
        <f>IF(Tabla46[[#This Row],[ID RIESGO]]="","",IF(Tabla46[[#This Row],[DESCRIPCION DEL CONTROL]]="",0,15))</f>
        <v/>
      </c>
      <c r="O142" s="174" t="str">
        <f>IF(Tabla46[[#This Row],[ID RIESGO]]="","",IF(Tabla46[[#This Row],[RESPONSABLE DEL CONTROL (CARGO)]]="",0,20))</f>
        <v/>
      </c>
      <c r="P142" s="353">
        <f>IF(Tabla46[[#This Row],[PERIODICIDAD DE EJECUCIÓN DEL CONTROL]]="",0,20)</f>
        <v>0</v>
      </c>
      <c r="Q14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2" s="353" t="str">
        <f>IF(ISTEXT(Tabla46[[#This Row],[VALOR EVALUACION DISENO]]),"",IF(Tabla46[[#This Row],[VALOR EVALUACION DISENO]]&gt;96,DATOS!$AV$21,IF(Tabla46[[#This Row],[VALOR EVALUACION DISENO]]&gt;=86,DATOS!$AV$22,DATOS!$AV$23)))</f>
        <v/>
      </c>
      <c r="S142" s="286"/>
      <c r="T142" s="133" t="str">
        <f>IFERROR(VLOOKUP(Tabla46[[#This Row],[% DE CUMPLIMIENTO DE LA EJECUCION DEL CONTROL]],DATOS!$AS$38:$AT$40,2,0),"")</f>
        <v/>
      </c>
      <c r="U142" s="134" t="str">
        <f>IF(Tabla46[[#This Row],[RESULTADO EVALUACIÓN DEL DISEÑO DEL CONTROL]]="","",SUMIFS(DATOS!$AT$49:$AT$57,DATOS!$AR$49:$AR$57,Tabla46[[#This Row],[RESULTADO EVALUACIÓN DEL DISEÑO DEL CONTROL]],DATOS!$AS$49:$AS$57,Tabla46[[#This Row],[RESULTADO EVALUACION DE LA EJECUCION]]))</f>
        <v/>
      </c>
    </row>
    <row r="143" spans="1:21" ht="15" customHeight="1" x14ac:dyDescent="0.25">
      <c r="A143" s="3"/>
      <c r="B143" s="2"/>
      <c r="C143" s="2"/>
      <c r="D143" s="72"/>
      <c r="E143" s="4"/>
      <c r="F143" s="178"/>
      <c r="G143" s="455" t="str">
        <f>IFERROR(VLOOKUP(Tabla46[[#This Row],[ID RIESGO]],'1. IDENTIFICACION DEL RIESGO'!$AB$27:$AL$52,11,0),"")</f>
        <v/>
      </c>
      <c r="H143" s="178"/>
      <c r="I143" s="178"/>
      <c r="J143" s="178"/>
      <c r="K143" s="178"/>
      <c r="L143" s="180"/>
      <c r="M143" s="180"/>
      <c r="N143" s="178" t="str">
        <f>IF(Tabla46[[#This Row],[ID RIESGO]]="","",IF(Tabla46[[#This Row],[DESCRIPCION DEL CONTROL]]="",0,15))</f>
        <v/>
      </c>
      <c r="O143" s="174" t="str">
        <f>IF(Tabla46[[#This Row],[ID RIESGO]]="","",IF(Tabla46[[#This Row],[RESPONSABLE DEL CONTROL (CARGO)]]="",0,20))</f>
        <v/>
      </c>
      <c r="P143" s="353">
        <f>IF(Tabla46[[#This Row],[PERIODICIDAD DE EJECUCIÓN DEL CONTROL]]="",0,20)</f>
        <v>0</v>
      </c>
      <c r="Q14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3" s="353" t="str">
        <f>IF(ISTEXT(Tabla46[[#This Row],[VALOR EVALUACION DISENO]]),"",IF(Tabla46[[#This Row],[VALOR EVALUACION DISENO]]&gt;96,DATOS!$AV$21,IF(Tabla46[[#This Row],[VALOR EVALUACION DISENO]]&gt;=86,DATOS!$AV$22,DATOS!$AV$23)))</f>
        <v/>
      </c>
      <c r="S143" s="286"/>
      <c r="T143" s="133" t="str">
        <f>IFERROR(VLOOKUP(Tabla46[[#This Row],[% DE CUMPLIMIENTO DE LA EJECUCION DEL CONTROL]],DATOS!$AS$38:$AT$40,2,0),"")</f>
        <v/>
      </c>
      <c r="U143" s="134" t="str">
        <f>IF(Tabla46[[#This Row],[RESULTADO EVALUACIÓN DEL DISEÑO DEL CONTROL]]="","",SUMIFS(DATOS!$AT$49:$AT$57,DATOS!$AR$49:$AR$57,Tabla46[[#This Row],[RESULTADO EVALUACIÓN DEL DISEÑO DEL CONTROL]],DATOS!$AS$49:$AS$57,Tabla46[[#This Row],[RESULTADO EVALUACION DE LA EJECUCION]]))</f>
        <v/>
      </c>
    </row>
    <row r="144" spans="1:21" ht="15" customHeight="1" x14ac:dyDescent="0.25">
      <c r="A144" s="3"/>
      <c r="B144" s="2"/>
      <c r="C144" s="2"/>
      <c r="D144" s="72"/>
      <c r="E144" s="4"/>
      <c r="F144" s="178"/>
      <c r="G144" s="455" t="str">
        <f>IFERROR(VLOOKUP(Tabla46[[#This Row],[ID RIESGO]],'1. IDENTIFICACION DEL RIESGO'!$AB$27:$AL$52,11,0),"")</f>
        <v/>
      </c>
      <c r="H144" s="178"/>
      <c r="I144" s="178"/>
      <c r="J144" s="178"/>
      <c r="K144" s="178"/>
      <c r="L144" s="180"/>
      <c r="M144" s="180"/>
      <c r="N144" s="178" t="str">
        <f>IF(Tabla46[[#This Row],[ID RIESGO]]="","",IF(Tabla46[[#This Row],[DESCRIPCION DEL CONTROL]]="",0,15))</f>
        <v/>
      </c>
      <c r="O144" s="174" t="str">
        <f>IF(Tabla46[[#This Row],[ID RIESGO]]="","",IF(Tabla46[[#This Row],[RESPONSABLE DEL CONTROL (CARGO)]]="",0,20))</f>
        <v/>
      </c>
      <c r="P144" s="353">
        <f>IF(Tabla46[[#This Row],[PERIODICIDAD DE EJECUCIÓN DEL CONTROL]]="",0,20)</f>
        <v>0</v>
      </c>
      <c r="Q14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4" s="353" t="str">
        <f>IF(ISTEXT(Tabla46[[#This Row],[VALOR EVALUACION DISENO]]),"",IF(Tabla46[[#This Row],[VALOR EVALUACION DISENO]]&gt;96,DATOS!$AV$21,IF(Tabla46[[#This Row],[VALOR EVALUACION DISENO]]&gt;=86,DATOS!$AV$22,DATOS!$AV$23)))</f>
        <v/>
      </c>
      <c r="S144" s="286"/>
      <c r="T144" s="133" t="str">
        <f>IFERROR(VLOOKUP(Tabla46[[#This Row],[% DE CUMPLIMIENTO DE LA EJECUCION DEL CONTROL]],DATOS!$AS$38:$AT$40,2,0),"")</f>
        <v/>
      </c>
      <c r="U144" s="134" t="str">
        <f>IF(Tabla46[[#This Row],[RESULTADO EVALUACIÓN DEL DISEÑO DEL CONTROL]]="","",SUMIFS(DATOS!$AT$49:$AT$57,DATOS!$AR$49:$AR$57,Tabla46[[#This Row],[RESULTADO EVALUACIÓN DEL DISEÑO DEL CONTROL]],DATOS!$AS$49:$AS$57,Tabla46[[#This Row],[RESULTADO EVALUACION DE LA EJECUCION]]))</f>
        <v/>
      </c>
    </row>
    <row r="145" spans="1:21" ht="15" customHeight="1" x14ac:dyDescent="0.25">
      <c r="A145" s="3"/>
      <c r="B145" s="2"/>
      <c r="C145" s="2"/>
      <c r="D145" s="72"/>
      <c r="E145" s="4"/>
      <c r="F145" s="178"/>
      <c r="G145" s="455" t="str">
        <f>IFERROR(VLOOKUP(Tabla46[[#This Row],[ID RIESGO]],'1. IDENTIFICACION DEL RIESGO'!$AB$27:$AL$52,11,0),"")</f>
        <v/>
      </c>
      <c r="H145" s="178"/>
      <c r="I145" s="178"/>
      <c r="J145" s="178"/>
      <c r="K145" s="178"/>
      <c r="L145" s="180"/>
      <c r="M145" s="180"/>
      <c r="N145" s="178" t="str">
        <f>IF(Tabla46[[#This Row],[ID RIESGO]]="","",IF(Tabla46[[#This Row],[DESCRIPCION DEL CONTROL]]="",0,15))</f>
        <v/>
      </c>
      <c r="O145" s="174" t="str">
        <f>IF(Tabla46[[#This Row],[ID RIESGO]]="","",IF(Tabla46[[#This Row],[RESPONSABLE DEL CONTROL (CARGO)]]="",0,20))</f>
        <v/>
      </c>
      <c r="P145" s="353">
        <f>IF(Tabla46[[#This Row],[PERIODICIDAD DE EJECUCIÓN DEL CONTROL]]="",0,20)</f>
        <v>0</v>
      </c>
      <c r="Q14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5" s="353" t="str">
        <f>IF(ISTEXT(Tabla46[[#This Row],[VALOR EVALUACION DISENO]]),"",IF(Tabla46[[#This Row],[VALOR EVALUACION DISENO]]&gt;96,DATOS!$AV$21,IF(Tabla46[[#This Row],[VALOR EVALUACION DISENO]]&gt;=86,DATOS!$AV$22,DATOS!$AV$23)))</f>
        <v/>
      </c>
      <c r="S145" s="286"/>
      <c r="T145" s="133" t="str">
        <f>IFERROR(VLOOKUP(Tabla46[[#This Row],[% DE CUMPLIMIENTO DE LA EJECUCION DEL CONTROL]],DATOS!$AS$38:$AT$40,2,0),"")</f>
        <v/>
      </c>
      <c r="U145" s="134" t="str">
        <f>IF(Tabla46[[#This Row],[RESULTADO EVALUACIÓN DEL DISEÑO DEL CONTROL]]="","",SUMIFS(DATOS!$AT$49:$AT$57,DATOS!$AR$49:$AR$57,Tabla46[[#This Row],[RESULTADO EVALUACIÓN DEL DISEÑO DEL CONTROL]],DATOS!$AS$49:$AS$57,Tabla46[[#This Row],[RESULTADO EVALUACION DE LA EJECUCION]]))</f>
        <v/>
      </c>
    </row>
    <row r="146" spans="1:21" ht="15" customHeight="1" x14ac:dyDescent="0.25">
      <c r="A146" s="3"/>
      <c r="B146" s="2"/>
      <c r="C146" s="2"/>
      <c r="D146" s="72"/>
      <c r="E146" s="4"/>
      <c r="F146" s="178"/>
      <c r="G146" s="455" t="str">
        <f>IFERROR(VLOOKUP(Tabla46[[#This Row],[ID RIESGO]],'1. IDENTIFICACION DEL RIESGO'!$AB$27:$AL$52,11,0),"")</f>
        <v/>
      </c>
      <c r="H146" s="178"/>
      <c r="I146" s="178"/>
      <c r="J146" s="178"/>
      <c r="K146" s="178"/>
      <c r="L146" s="180"/>
      <c r="M146" s="180"/>
      <c r="N146" s="178" t="str">
        <f>IF(Tabla46[[#This Row],[ID RIESGO]]="","",IF(Tabla46[[#This Row],[DESCRIPCION DEL CONTROL]]="",0,15))</f>
        <v/>
      </c>
      <c r="O146" s="174" t="str">
        <f>IF(Tabla46[[#This Row],[ID RIESGO]]="","",IF(Tabla46[[#This Row],[RESPONSABLE DEL CONTROL (CARGO)]]="",0,20))</f>
        <v/>
      </c>
      <c r="P146" s="353">
        <f>IF(Tabla46[[#This Row],[PERIODICIDAD DE EJECUCIÓN DEL CONTROL]]="",0,20)</f>
        <v>0</v>
      </c>
      <c r="Q14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6" s="353" t="str">
        <f>IF(ISTEXT(Tabla46[[#This Row],[VALOR EVALUACION DISENO]]),"",IF(Tabla46[[#This Row],[VALOR EVALUACION DISENO]]&gt;96,DATOS!$AV$21,IF(Tabla46[[#This Row],[VALOR EVALUACION DISENO]]&gt;=86,DATOS!$AV$22,DATOS!$AV$23)))</f>
        <v/>
      </c>
      <c r="S146" s="286"/>
      <c r="T146" s="133" t="str">
        <f>IFERROR(VLOOKUP(Tabla46[[#This Row],[% DE CUMPLIMIENTO DE LA EJECUCION DEL CONTROL]],DATOS!$AS$38:$AT$40,2,0),"")</f>
        <v/>
      </c>
      <c r="U146" s="134" t="str">
        <f>IF(Tabla46[[#This Row],[RESULTADO EVALUACIÓN DEL DISEÑO DEL CONTROL]]="","",SUMIFS(DATOS!$AT$49:$AT$57,DATOS!$AR$49:$AR$57,Tabla46[[#This Row],[RESULTADO EVALUACIÓN DEL DISEÑO DEL CONTROL]],DATOS!$AS$49:$AS$57,Tabla46[[#This Row],[RESULTADO EVALUACION DE LA EJECUCION]]))</f>
        <v/>
      </c>
    </row>
    <row r="147" spans="1:21" ht="15" customHeight="1" x14ac:dyDescent="0.25">
      <c r="A147" s="3"/>
      <c r="B147" s="2"/>
      <c r="C147" s="2"/>
      <c r="D147" s="72"/>
      <c r="E147" s="4"/>
      <c r="F147" s="178"/>
      <c r="G147" s="455" t="str">
        <f>IFERROR(VLOOKUP(Tabla46[[#This Row],[ID RIESGO]],'1. IDENTIFICACION DEL RIESGO'!$AB$27:$AL$52,11,0),"")</f>
        <v/>
      </c>
      <c r="H147" s="178"/>
      <c r="I147" s="178"/>
      <c r="J147" s="178"/>
      <c r="K147" s="178"/>
      <c r="L147" s="180"/>
      <c r="M147" s="180"/>
      <c r="N147" s="178" t="str">
        <f>IF(Tabla46[[#This Row],[ID RIESGO]]="","",IF(Tabla46[[#This Row],[DESCRIPCION DEL CONTROL]]="",0,15))</f>
        <v/>
      </c>
      <c r="O147" s="174" t="str">
        <f>IF(Tabla46[[#This Row],[ID RIESGO]]="","",IF(Tabla46[[#This Row],[RESPONSABLE DEL CONTROL (CARGO)]]="",0,20))</f>
        <v/>
      </c>
      <c r="P147" s="353">
        <f>IF(Tabla46[[#This Row],[PERIODICIDAD DE EJECUCIÓN DEL CONTROL]]="",0,20)</f>
        <v>0</v>
      </c>
      <c r="Q14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7" s="353" t="str">
        <f>IF(ISTEXT(Tabla46[[#This Row],[VALOR EVALUACION DISENO]]),"",IF(Tabla46[[#This Row],[VALOR EVALUACION DISENO]]&gt;96,DATOS!$AV$21,IF(Tabla46[[#This Row],[VALOR EVALUACION DISENO]]&gt;=86,DATOS!$AV$22,DATOS!$AV$23)))</f>
        <v/>
      </c>
      <c r="S147" s="286"/>
      <c r="T147" s="133" t="str">
        <f>IFERROR(VLOOKUP(Tabla46[[#This Row],[% DE CUMPLIMIENTO DE LA EJECUCION DEL CONTROL]],DATOS!$AS$38:$AT$40,2,0),"")</f>
        <v/>
      </c>
      <c r="U147" s="134" t="str">
        <f>IF(Tabla46[[#This Row],[RESULTADO EVALUACIÓN DEL DISEÑO DEL CONTROL]]="","",SUMIFS(DATOS!$AT$49:$AT$57,DATOS!$AR$49:$AR$57,Tabla46[[#This Row],[RESULTADO EVALUACIÓN DEL DISEÑO DEL CONTROL]],DATOS!$AS$49:$AS$57,Tabla46[[#This Row],[RESULTADO EVALUACION DE LA EJECUCION]]))</f>
        <v/>
      </c>
    </row>
    <row r="148" spans="1:21" ht="15" customHeight="1" x14ac:dyDescent="0.25">
      <c r="A148" s="3"/>
      <c r="B148" s="2"/>
      <c r="C148" s="2"/>
      <c r="D148" s="72"/>
      <c r="E148" s="4"/>
      <c r="F148" s="178"/>
      <c r="G148" s="455" t="str">
        <f>IFERROR(VLOOKUP(Tabla46[[#This Row],[ID RIESGO]],'1. IDENTIFICACION DEL RIESGO'!$AB$27:$AL$52,11,0),"")</f>
        <v/>
      </c>
      <c r="H148" s="178"/>
      <c r="I148" s="178"/>
      <c r="J148" s="178"/>
      <c r="K148" s="178"/>
      <c r="L148" s="180"/>
      <c r="M148" s="180"/>
      <c r="N148" s="178" t="str">
        <f>IF(Tabla46[[#This Row],[ID RIESGO]]="","",IF(Tabla46[[#This Row],[DESCRIPCION DEL CONTROL]]="",0,15))</f>
        <v/>
      </c>
      <c r="O148" s="174" t="str">
        <f>IF(Tabla46[[#This Row],[ID RIESGO]]="","",IF(Tabla46[[#This Row],[RESPONSABLE DEL CONTROL (CARGO)]]="",0,20))</f>
        <v/>
      </c>
      <c r="P148" s="353">
        <f>IF(Tabla46[[#This Row],[PERIODICIDAD DE EJECUCIÓN DEL CONTROL]]="",0,20)</f>
        <v>0</v>
      </c>
      <c r="Q14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8" s="353" t="str">
        <f>IF(ISTEXT(Tabla46[[#This Row],[VALOR EVALUACION DISENO]]),"",IF(Tabla46[[#This Row],[VALOR EVALUACION DISENO]]&gt;96,DATOS!$AV$21,IF(Tabla46[[#This Row],[VALOR EVALUACION DISENO]]&gt;=86,DATOS!$AV$22,DATOS!$AV$23)))</f>
        <v/>
      </c>
      <c r="S148" s="286"/>
      <c r="T148" s="133" t="str">
        <f>IFERROR(VLOOKUP(Tabla46[[#This Row],[% DE CUMPLIMIENTO DE LA EJECUCION DEL CONTROL]],DATOS!$AS$38:$AT$40,2,0),"")</f>
        <v/>
      </c>
      <c r="U148" s="134" t="str">
        <f>IF(Tabla46[[#This Row],[RESULTADO EVALUACIÓN DEL DISEÑO DEL CONTROL]]="","",SUMIFS(DATOS!$AT$49:$AT$57,DATOS!$AR$49:$AR$57,Tabla46[[#This Row],[RESULTADO EVALUACIÓN DEL DISEÑO DEL CONTROL]],DATOS!$AS$49:$AS$57,Tabla46[[#This Row],[RESULTADO EVALUACION DE LA EJECUCION]]))</f>
        <v/>
      </c>
    </row>
    <row r="149" spans="1:21" ht="15" customHeight="1" x14ac:dyDescent="0.25">
      <c r="A149" s="3"/>
      <c r="B149" s="2"/>
      <c r="C149" s="2"/>
      <c r="D149" s="72"/>
      <c r="E149" s="4"/>
      <c r="F149" s="178"/>
      <c r="G149" s="455" t="str">
        <f>IFERROR(VLOOKUP(Tabla46[[#This Row],[ID RIESGO]],'1. IDENTIFICACION DEL RIESGO'!$AB$27:$AL$52,11,0),"")</f>
        <v/>
      </c>
      <c r="H149" s="178"/>
      <c r="I149" s="178"/>
      <c r="J149" s="178"/>
      <c r="K149" s="178"/>
      <c r="L149" s="180"/>
      <c r="M149" s="180"/>
      <c r="N149" s="178" t="str">
        <f>IF(Tabla46[[#This Row],[ID RIESGO]]="","",IF(Tabla46[[#This Row],[DESCRIPCION DEL CONTROL]]="",0,15))</f>
        <v/>
      </c>
      <c r="O149" s="174" t="str">
        <f>IF(Tabla46[[#This Row],[ID RIESGO]]="","",IF(Tabla46[[#This Row],[RESPONSABLE DEL CONTROL (CARGO)]]="",0,20))</f>
        <v/>
      </c>
      <c r="P149" s="353">
        <f>IF(Tabla46[[#This Row],[PERIODICIDAD DE EJECUCIÓN DEL CONTROL]]="",0,20)</f>
        <v>0</v>
      </c>
      <c r="Q14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9" s="353" t="str">
        <f>IF(ISTEXT(Tabla46[[#This Row],[VALOR EVALUACION DISENO]]),"",IF(Tabla46[[#This Row],[VALOR EVALUACION DISENO]]&gt;96,DATOS!$AV$21,IF(Tabla46[[#This Row],[VALOR EVALUACION DISENO]]&gt;=86,DATOS!$AV$22,DATOS!$AV$23)))</f>
        <v/>
      </c>
      <c r="S149" s="286"/>
      <c r="T149" s="133" t="str">
        <f>IFERROR(VLOOKUP(Tabla46[[#This Row],[% DE CUMPLIMIENTO DE LA EJECUCION DEL CONTROL]],DATOS!$AS$38:$AT$40,2,0),"")</f>
        <v/>
      </c>
      <c r="U149" s="134" t="str">
        <f>IF(Tabla46[[#This Row],[RESULTADO EVALUACIÓN DEL DISEÑO DEL CONTROL]]="","",SUMIFS(DATOS!$AT$49:$AT$57,DATOS!$AR$49:$AR$57,Tabla46[[#This Row],[RESULTADO EVALUACIÓN DEL DISEÑO DEL CONTROL]],DATOS!$AS$49:$AS$57,Tabla46[[#This Row],[RESULTADO EVALUACION DE LA EJECUCION]]))</f>
        <v/>
      </c>
    </row>
    <row r="150" spans="1:21" ht="15" customHeight="1" x14ac:dyDescent="0.25">
      <c r="A150" s="3"/>
      <c r="B150" s="2"/>
      <c r="C150" s="2"/>
      <c r="D150" s="72"/>
      <c r="E150" s="4"/>
      <c r="F150" s="178"/>
      <c r="G150" s="455" t="str">
        <f>IFERROR(VLOOKUP(Tabla46[[#This Row],[ID RIESGO]],'1. IDENTIFICACION DEL RIESGO'!$AB$27:$AL$52,11,0),"")</f>
        <v/>
      </c>
      <c r="H150" s="178"/>
      <c r="I150" s="178"/>
      <c r="J150" s="178"/>
      <c r="K150" s="178"/>
      <c r="L150" s="180"/>
      <c r="M150" s="180"/>
      <c r="N150" s="178" t="str">
        <f>IF(Tabla46[[#This Row],[ID RIESGO]]="","",IF(Tabla46[[#This Row],[DESCRIPCION DEL CONTROL]]="",0,15))</f>
        <v/>
      </c>
      <c r="O150" s="174" t="str">
        <f>IF(Tabla46[[#This Row],[ID RIESGO]]="","",IF(Tabla46[[#This Row],[RESPONSABLE DEL CONTROL (CARGO)]]="",0,20))</f>
        <v/>
      </c>
      <c r="P150" s="353">
        <f>IF(Tabla46[[#This Row],[PERIODICIDAD DE EJECUCIÓN DEL CONTROL]]="",0,20)</f>
        <v>0</v>
      </c>
      <c r="Q15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0" s="353" t="str">
        <f>IF(ISTEXT(Tabla46[[#This Row],[VALOR EVALUACION DISENO]]),"",IF(Tabla46[[#This Row],[VALOR EVALUACION DISENO]]&gt;96,DATOS!$AV$21,IF(Tabla46[[#This Row],[VALOR EVALUACION DISENO]]&gt;=86,DATOS!$AV$22,DATOS!$AV$23)))</f>
        <v/>
      </c>
      <c r="S150" s="286"/>
      <c r="T150" s="133" t="str">
        <f>IFERROR(VLOOKUP(Tabla46[[#This Row],[% DE CUMPLIMIENTO DE LA EJECUCION DEL CONTROL]],DATOS!$AS$38:$AT$40,2,0),"")</f>
        <v/>
      </c>
      <c r="U150" s="134" t="str">
        <f>IF(Tabla46[[#This Row],[RESULTADO EVALUACIÓN DEL DISEÑO DEL CONTROL]]="","",SUMIFS(DATOS!$AT$49:$AT$57,DATOS!$AR$49:$AR$57,Tabla46[[#This Row],[RESULTADO EVALUACIÓN DEL DISEÑO DEL CONTROL]],DATOS!$AS$49:$AS$57,Tabla46[[#This Row],[RESULTADO EVALUACION DE LA EJECUCION]]))</f>
        <v/>
      </c>
    </row>
    <row r="151" spans="1:21" ht="15" customHeight="1" x14ac:dyDescent="0.25">
      <c r="A151" s="3"/>
      <c r="B151" s="2"/>
      <c r="C151" s="2"/>
      <c r="D151" s="72"/>
      <c r="E151" s="4"/>
      <c r="F151" s="178"/>
      <c r="G151" s="455" t="str">
        <f>IFERROR(VLOOKUP(Tabla46[[#This Row],[ID RIESGO]],'1. IDENTIFICACION DEL RIESGO'!$AB$27:$AL$52,11,0),"")</f>
        <v/>
      </c>
      <c r="H151" s="178"/>
      <c r="I151" s="178"/>
      <c r="J151" s="178"/>
      <c r="K151" s="178"/>
      <c r="L151" s="180"/>
      <c r="M151" s="180"/>
      <c r="N151" s="178" t="str">
        <f>IF(Tabla46[[#This Row],[ID RIESGO]]="","",IF(Tabla46[[#This Row],[DESCRIPCION DEL CONTROL]]="",0,15))</f>
        <v/>
      </c>
      <c r="O151" s="174" t="str">
        <f>IF(Tabla46[[#This Row],[ID RIESGO]]="","",IF(Tabla46[[#This Row],[RESPONSABLE DEL CONTROL (CARGO)]]="",0,20))</f>
        <v/>
      </c>
      <c r="P151" s="353">
        <f>IF(Tabla46[[#This Row],[PERIODICIDAD DE EJECUCIÓN DEL CONTROL]]="",0,20)</f>
        <v>0</v>
      </c>
      <c r="Q15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1" s="353" t="str">
        <f>IF(ISTEXT(Tabla46[[#This Row],[VALOR EVALUACION DISENO]]),"",IF(Tabla46[[#This Row],[VALOR EVALUACION DISENO]]&gt;96,DATOS!$AV$21,IF(Tabla46[[#This Row],[VALOR EVALUACION DISENO]]&gt;=86,DATOS!$AV$22,DATOS!$AV$23)))</f>
        <v/>
      </c>
      <c r="S151" s="286"/>
      <c r="T151" s="133" t="str">
        <f>IFERROR(VLOOKUP(Tabla46[[#This Row],[% DE CUMPLIMIENTO DE LA EJECUCION DEL CONTROL]],DATOS!$AS$38:$AT$40,2,0),"")</f>
        <v/>
      </c>
      <c r="U151" s="134" t="str">
        <f>IF(Tabla46[[#This Row],[RESULTADO EVALUACIÓN DEL DISEÑO DEL CONTROL]]="","",SUMIFS(DATOS!$AT$49:$AT$57,DATOS!$AR$49:$AR$57,Tabla46[[#This Row],[RESULTADO EVALUACIÓN DEL DISEÑO DEL CONTROL]],DATOS!$AS$49:$AS$57,Tabla46[[#This Row],[RESULTADO EVALUACION DE LA EJECUCION]]))</f>
        <v/>
      </c>
    </row>
    <row r="152" spans="1:21" ht="15" customHeight="1" x14ac:dyDescent="0.25">
      <c r="A152" s="3"/>
      <c r="B152" s="2"/>
      <c r="C152" s="2"/>
      <c r="D152" s="72"/>
      <c r="E152" s="4"/>
      <c r="F152" s="178"/>
      <c r="G152" s="455" t="str">
        <f>IFERROR(VLOOKUP(Tabla46[[#This Row],[ID RIESGO]],'1. IDENTIFICACION DEL RIESGO'!$AB$27:$AL$52,11,0),"")</f>
        <v/>
      </c>
      <c r="H152" s="178"/>
      <c r="I152" s="178"/>
      <c r="J152" s="178"/>
      <c r="K152" s="178"/>
      <c r="L152" s="180"/>
      <c r="M152" s="180"/>
      <c r="N152" s="178" t="str">
        <f>IF(Tabla46[[#This Row],[ID RIESGO]]="","",IF(Tabla46[[#This Row],[DESCRIPCION DEL CONTROL]]="",0,15))</f>
        <v/>
      </c>
      <c r="O152" s="174" t="str">
        <f>IF(Tabla46[[#This Row],[ID RIESGO]]="","",IF(Tabla46[[#This Row],[RESPONSABLE DEL CONTROL (CARGO)]]="",0,20))</f>
        <v/>
      </c>
      <c r="P152" s="353">
        <f>IF(Tabla46[[#This Row],[PERIODICIDAD DE EJECUCIÓN DEL CONTROL]]="",0,20)</f>
        <v>0</v>
      </c>
      <c r="Q15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2" s="353" t="str">
        <f>IF(ISTEXT(Tabla46[[#This Row],[VALOR EVALUACION DISENO]]),"",IF(Tabla46[[#This Row],[VALOR EVALUACION DISENO]]&gt;96,DATOS!$AV$21,IF(Tabla46[[#This Row],[VALOR EVALUACION DISENO]]&gt;=86,DATOS!$AV$22,DATOS!$AV$23)))</f>
        <v/>
      </c>
      <c r="S152" s="286"/>
      <c r="T152" s="133" t="str">
        <f>IFERROR(VLOOKUP(Tabla46[[#This Row],[% DE CUMPLIMIENTO DE LA EJECUCION DEL CONTROL]],DATOS!$AS$38:$AT$40,2,0),"")</f>
        <v/>
      </c>
      <c r="U152" s="134" t="str">
        <f>IF(Tabla46[[#This Row],[RESULTADO EVALUACIÓN DEL DISEÑO DEL CONTROL]]="","",SUMIFS(DATOS!$AT$49:$AT$57,DATOS!$AR$49:$AR$57,Tabla46[[#This Row],[RESULTADO EVALUACIÓN DEL DISEÑO DEL CONTROL]],DATOS!$AS$49:$AS$57,Tabla46[[#This Row],[RESULTADO EVALUACION DE LA EJECUCION]]))</f>
        <v/>
      </c>
    </row>
    <row r="153" spans="1:21" ht="15" customHeight="1" x14ac:dyDescent="0.25">
      <c r="A153" s="3"/>
      <c r="B153" s="2"/>
      <c r="C153" s="2"/>
      <c r="D153" s="72"/>
      <c r="E153" s="4"/>
      <c r="F153" s="178"/>
      <c r="G153" s="455" t="str">
        <f>IFERROR(VLOOKUP(Tabla46[[#This Row],[ID RIESGO]],'1. IDENTIFICACION DEL RIESGO'!$AB$27:$AL$52,11,0),"")</f>
        <v/>
      </c>
      <c r="H153" s="178"/>
      <c r="I153" s="178"/>
      <c r="J153" s="178"/>
      <c r="K153" s="178"/>
      <c r="L153" s="180"/>
      <c r="M153" s="180"/>
      <c r="N153" s="178" t="str">
        <f>IF(Tabla46[[#This Row],[ID RIESGO]]="","",IF(Tabla46[[#This Row],[DESCRIPCION DEL CONTROL]]="",0,15))</f>
        <v/>
      </c>
      <c r="O153" s="174" t="str">
        <f>IF(Tabla46[[#This Row],[ID RIESGO]]="","",IF(Tabla46[[#This Row],[RESPONSABLE DEL CONTROL (CARGO)]]="",0,20))</f>
        <v/>
      </c>
      <c r="P153" s="353">
        <f>IF(Tabla46[[#This Row],[PERIODICIDAD DE EJECUCIÓN DEL CONTROL]]="",0,20)</f>
        <v>0</v>
      </c>
      <c r="Q15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3" s="353" t="str">
        <f>IF(ISTEXT(Tabla46[[#This Row],[VALOR EVALUACION DISENO]]),"",IF(Tabla46[[#This Row],[VALOR EVALUACION DISENO]]&gt;96,DATOS!$AV$21,IF(Tabla46[[#This Row],[VALOR EVALUACION DISENO]]&gt;=86,DATOS!$AV$22,DATOS!$AV$23)))</f>
        <v/>
      </c>
      <c r="S153" s="286"/>
      <c r="T153" s="133" t="str">
        <f>IFERROR(VLOOKUP(Tabla46[[#This Row],[% DE CUMPLIMIENTO DE LA EJECUCION DEL CONTROL]],DATOS!$AS$38:$AT$40,2,0),"")</f>
        <v/>
      </c>
      <c r="U153" s="134" t="str">
        <f>IF(Tabla46[[#This Row],[RESULTADO EVALUACIÓN DEL DISEÑO DEL CONTROL]]="","",SUMIFS(DATOS!$AT$49:$AT$57,DATOS!$AR$49:$AR$57,Tabla46[[#This Row],[RESULTADO EVALUACIÓN DEL DISEÑO DEL CONTROL]],DATOS!$AS$49:$AS$57,Tabla46[[#This Row],[RESULTADO EVALUACION DE LA EJECUCION]]))</f>
        <v/>
      </c>
    </row>
    <row r="154" spans="1:21" ht="15" customHeight="1" x14ac:dyDescent="0.25">
      <c r="A154" s="3"/>
      <c r="B154" s="2"/>
      <c r="C154" s="2"/>
      <c r="D154" s="72"/>
      <c r="E154" s="4"/>
      <c r="F154" s="178"/>
      <c r="G154" s="455" t="str">
        <f>IFERROR(VLOOKUP(Tabla46[[#This Row],[ID RIESGO]],'1. IDENTIFICACION DEL RIESGO'!$AB$27:$AL$52,11,0),"")</f>
        <v/>
      </c>
      <c r="H154" s="178"/>
      <c r="I154" s="178"/>
      <c r="J154" s="178"/>
      <c r="K154" s="178"/>
      <c r="L154" s="180"/>
      <c r="M154" s="180"/>
      <c r="N154" s="178" t="str">
        <f>IF(Tabla46[[#This Row],[ID RIESGO]]="","",IF(Tabla46[[#This Row],[DESCRIPCION DEL CONTROL]]="",0,15))</f>
        <v/>
      </c>
      <c r="O154" s="174" t="str">
        <f>IF(Tabla46[[#This Row],[ID RIESGO]]="","",IF(Tabla46[[#This Row],[RESPONSABLE DEL CONTROL (CARGO)]]="",0,20))</f>
        <v/>
      </c>
      <c r="P154" s="353">
        <f>IF(Tabla46[[#This Row],[PERIODICIDAD DE EJECUCIÓN DEL CONTROL]]="",0,20)</f>
        <v>0</v>
      </c>
      <c r="Q15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4" s="353" t="str">
        <f>IF(ISTEXT(Tabla46[[#This Row],[VALOR EVALUACION DISENO]]),"",IF(Tabla46[[#This Row],[VALOR EVALUACION DISENO]]&gt;96,DATOS!$AV$21,IF(Tabla46[[#This Row],[VALOR EVALUACION DISENO]]&gt;=86,DATOS!$AV$22,DATOS!$AV$23)))</f>
        <v/>
      </c>
      <c r="S154" s="286"/>
      <c r="T154" s="133" t="str">
        <f>IFERROR(VLOOKUP(Tabla46[[#This Row],[% DE CUMPLIMIENTO DE LA EJECUCION DEL CONTROL]],DATOS!$AS$38:$AT$40,2,0),"")</f>
        <v/>
      </c>
      <c r="U154" s="134" t="str">
        <f>IF(Tabla46[[#This Row],[RESULTADO EVALUACIÓN DEL DISEÑO DEL CONTROL]]="","",SUMIFS(DATOS!$AT$49:$AT$57,DATOS!$AR$49:$AR$57,Tabla46[[#This Row],[RESULTADO EVALUACIÓN DEL DISEÑO DEL CONTROL]],DATOS!$AS$49:$AS$57,Tabla46[[#This Row],[RESULTADO EVALUACION DE LA EJECUCION]]))</f>
        <v/>
      </c>
    </row>
    <row r="155" spans="1:21" ht="15" customHeight="1" x14ac:dyDescent="0.25">
      <c r="A155" s="3"/>
      <c r="B155" s="2"/>
      <c r="C155" s="2"/>
      <c r="D155" s="72"/>
      <c r="E155" s="4"/>
      <c r="F155" s="178"/>
      <c r="G155" s="455" t="str">
        <f>IFERROR(VLOOKUP(Tabla46[[#This Row],[ID RIESGO]],'1. IDENTIFICACION DEL RIESGO'!$AB$27:$AL$52,11,0),"")</f>
        <v/>
      </c>
      <c r="H155" s="178"/>
      <c r="I155" s="178"/>
      <c r="J155" s="178"/>
      <c r="K155" s="178"/>
      <c r="L155" s="180"/>
      <c r="M155" s="180"/>
      <c r="N155" s="178" t="str">
        <f>IF(Tabla46[[#This Row],[ID RIESGO]]="","",IF(Tabla46[[#This Row],[DESCRIPCION DEL CONTROL]]="",0,15))</f>
        <v/>
      </c>
      <c r="O155" s="174" t="str">
        <f>IF(Tabla46[[#This Row],[ID RIESGO]]="","",IF(Tabla46[[#This Row],[RESPONSABLE DEL CONTROL (CARGO)]]="",0,20))</f>
        <v/>
      </c>
      <c r="P155" s="353">
        <f>IF(Tabla46[[#This Row],[PERIODICIDAD DE EJECUCIÓN DEL CONTROL]]="",0,20)</f>
        <v>0</v>
      </c>
      <c r="Q15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5" s="353" t="str">
        <f>IF(ISTEXT(Tabla46[[#This Row],[VALOR EVALUACION DISENO]]),"",IF(Tabla46[[#This Row],[VALOR EVALUACION DISENO]]&gt;96,DATOS!$AV$21,IF(Tabla46[[#This Row],[VALOR EVALUACION DISENO]]&gt;=86,DATOS!$AV$22,DATOS!$AV$23)))</f>
        <v/>
      </c>
      <c r="S155" s="286"/>
      <c r="T155" s="133" t="str">
        <f>IFERROR(VLOOKUP(Tabla46[[#This Row],[% DE CUMPLIMIENTO DE LA EJECUCION DEL CONTROL]],DATOS!$AS$38:$AT$40,2,0),"")</f>
        <v/>
      </c>
      <c r="U155" s="134" t="str">
        <f>IF(Tabla46[[#This Row],[RESULTADO EVALUACIÓN DEL DISEÑO DEL CONTROL]]="","",SUMIFS(DATOS!$AT$49:$AT$57,DATOS!$AR$49:$AR$57,Tabla46[[#This Row],[RESULTADO EVALUACIÓN DEL DISEÑO DEL CONTROL]],DATOS!$AS$49:$AS$57,Tabla46[[#This Row],[RESULTADO EVALUACION DE LA EJECUCION]]))</f>
        <v/>
      </c>
    </row>
    <row r="156" spans="1:21" ht="15" customHeight="1" x14ac:dyDescent="0.25">
      <c r="A156" s="3"/>
      <c r="B156" s="2"/>
      <c r="C156" s="2"/>
      <c r="D156" s="72"/>
      <c r="E156" s="4"/>
      <c r="F156" s="178"/>
      <c r="G156" s="455" t="str">
        <f>IFERROR(VLOOKUP(Tabla46[[#This Row],[ID RIESGO]],'1. IDENTIFICACION DEL RIESGO'!$AB$27:$AL$52,11,0),"")</f>
        <v/>
      </c>
      <c r="H156" s="178"/>
      <c r="I156" s="178"/>
      <c r="J156" s="178"/>
      <c r="K156" s="178"/>
      <c r="L156" s="180"/>
      <c r="M156" s="180"/>
      <c r="N156" s="178" t="str">
        <f>IF(Tabla46[[#This Row],[ID RIESGO]]="","",IF(Tabla46[[#This Row],[DESCRIPCION DEL CONTROL]]="",0,15))</f>
        <v/>
      </c>
      <c r="O156" s="174" t="str">
        <f>IF(Tabla46[[#This Row],[ID RIESGO]]="","",IF(Tabla46[[#This Row],[RESPONSABLE DEL CONTROL (CARGO)]]="",0,20))</f>
        <v/>
      </c>
      <c r="P156" s="353">
        <f>IF(Tabla46[[#This Row],[PERIODICIDAD DE EJECUCIÓN DEL CONTROL]]="",0,20)</f>
        <v>0</v>
      </c>
      <c r="Q15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6" s="353" t="str">
        <f>IF(ISTEXT(Tabla46[[#This Row],[VALOR EVALUACION DISENO]]),"",IF(Tabla46[[#This Row],[VALOR EVALUACION DISENO]]&gt;96,DATOS!$AV$21,IF(Tabla46[[#This Row],[VALOR EVALUACION DISENO]]&gt;=86,DATOS!$AV$22,DATOS!$AV$23)))</f>
        <v/>
      </c>
      <c r="S156" s="286"/>
      <c r="T156" s="133" t="str">
        <f>IFERROR(VLOOKUP(Tabla46[[#This Row],[% DE CUMPLIMIENTO DE LA EJECUCION DEL CONTROL]],DATOS!$AS$38:$AT$40,2,0),"")</f>
        <v/>
      </c>
      <c r="U156" s="134" t="str">
        <f>IF(Tabla46[[#This Row],[RESULTADO EVALUACIÓN DEL DISEÑO DEL CONTROL]]="","",SUMIFS(DATOS!$AT$49:$AT$57,DATOS!$AR$49:$AR$57,Tabla46[[#This Row],[RESULTADO EVALUACIÓN DEL DISEÑO DEL CONTROL]],DATOS!$AS$49:$AS$57,Tabla46[[#This Row],[RESULTADO EVALUACION DE LA EJECUCION]]))</f>
        <v/>
      </c>
    </row>
    <row r="157" spans="1:21" ht="15" customHeight="1" x14ac:dyDescent="0.25">
      <c r="A157" s="3"/>
      <c r="B157" s="2"/>
      <c r="C157" s="2"/>
      <c r="D157" s="72"/>
      <c r="E157" s="4"/>
      <c r="F157" s="178"/>
      <c r="G157" s="455" t="str">
        <f>IFERROR(VLOOKUP(Tabla46[[#This Row],[ID RIESGO]],'1. IDENTIFICACION DEL RIESGO'!$AB$27:$AL$52,11,0),"")</f>
        <v/>
      </c>
      <c r="H157" s="178"/>
      <c r="I157" s="178"/>
      <c r="J157" s="178"/>
      <c r="K157" s="178"/>
      <c r="L157" s="180"/>
      <c r="M157" s="180"/>
      <c r="N157" s="178" t="str">
        <f>IF(Tabla46[[#This Row],[ID RIESGO]]="","",IF(Tabla46[[#This Row],[DESCRIPCION DEL CONTROL]]="",0,15))</f>
        <v/>
      </c>
      <c r="O157" s="174" t="str">
        <f>IF(Tabla46[[#This Row],[ID RIESGO]]="","",IF(Tabla46[[#This Row],[RESPONSABLE DEL CONTROL (CARGO)]]="",0,20))</f>
        <v/>
      </c>
      <c r="P157" s="353">
        <f>IF(Tabla46[[#This Row],[PERIODICIDAD DE EJECUCIÓN DEL CONTROL]]="",0,20)</f>
        <v>0</v>
      </c>
      <c r="Q15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7" s="353" t="str">
        <f>IF(ISTEXT(Tabla46[[#This Row],[VALOR EVALUACION DISENO]]),"",IF(Tabla46[[#This Row],[VALOR EVALUACION DISENO]]&gt;96,DATOS!$AV$21,IF(Tabla46[[#This Row],[VALOR EVALUACION DISENO]]&gt;=86,DATOS!$AV$22,DATOS!$AV$23)))</f>
        <v/>
      </c>
      <c r="S157" s="286"/>
      <c r="T157" s="133" t="str">
        <f>IFERROR(VLOOKUP(Tabla46[[#This Row],[% DE CUMPLIMIENTO DE LA EJECUCION DEL CONTROL]],DATOS!$AS$38:$AT$40,2,0),"")</f>
        <v/>
      </c>
      <c r="U157" s="134" t="str">
        <f>IF(Tabla46[[#This Row],[RESULTADO EVALUACIÓN DEL DISEÑO DEL CONTROL]]="","",SUMIFS(DATOS!$AT$49:$AT$57,DATOS!$AR$49:$AR$57,Tabla46[[#This Row],[RESULTADO EVALUACIÓN DEL DISEÑO DEL CONTROL]],DATOS!$AS$49:$AS$57,Tabla46[[#This Row],[RESULTADO EVALUACION DE LA EJECUCION]]))</f>
        <v/>
      </c>
    </row>
    <row r="158" spans="1:21" ht="15" customHeight="1" x14ac:dyDescent="0.25">
      <c r="A158" s="3"/>
      <c r="B158" s="2"/>
      <c r="C158" s="2"/>
      <c r="D158" s="72"/>
      <c r="E158" s="4"/>
      <c r="F158" s="178"/>
      <c r="G158" s="455" t="str">
        <f>IFERROR(VLOOKUP(Tabla46[[#This Row],[ID RIESGO]],'1. IDENTIFICACION DEL RIESGO'!$AB$27:$AL$52,11,0),"")</f>
        <v/>
      </c>
      <c r="H158" s="178"/>
      <c r="I158" s="178"/>
      <c r="J158" s="178"/>
      <c r="K158" s="178"/>
      <c r="L158" s="180"/>
      <c r="M158" s="180"/>
      <c r="N158" s="178" t="str">
        <f>IF(Tabla46[[#This Row],[ID RIESGO]]="","",IF(Tabla46[[#This Row],[DESCRIPCION DEL CONTROL]]="",0,15))</f>
        <v/>
      </c>
      <c r="O158" s="174" t="str">
        <f>IF(Tabla46[[#This Row],[ID RIESGO]]="","",IF(Tabla46[[#This Row],[RESPONSABLE DEL CONTROL (CARGO)]]="",0,20))</f>
        <v/>
      </c>
      <c r="P158" s="353">
        <f>IF(Tabla46[[#This Row],[PERIODICIDAD DE EJECUCIÓN DEL CONTROL]]="",0,20)</f>
        <v>0</v>
      </c>
      <c r="Q15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8" s="353" t="str">
        <f>IF(ISTEXT(Tabla46[[#This Row],[VALOR EVALUACION DISENO]]),"",IF(Tabla46[[#This Row],[VALOR EVALUACION DISENO]]&gt;96,DATOS!$AV$21,IF(Tabla46[[#This Row],[VALOR EVALUACION DISENO]]&gt;=86,DATOS!$AV$22,DATOS!$AV$23)))</f>
        <v/>
      </c>
      <c r="S158" s="286"/>
      <c r="T158" s="133" t="str">
        <f>IFERROR(VLOOKUP(Tabla46[[#This Row],[% DE CUMPLIMIENTO DE LA EJECUCION DEL CONTROL]],DATOS!$AS$38:$AT$40,2,0),"")</f>
        <v/>
      </c>
      <c r="U158" s="134" t="str">
        <f>IF(Tabla46[[#This Row],[RESULTADO EVALUACIÓN DEL DISEÑO DEL CONTROL]]="","",SUMIFS(DATOS!$AT$49:$AT$57,DATOS!$AR$49:$AR$57,Tabla46[[#This Row],[RESULTADO EVALUACIÓN DEL DISEÑO DEL CONTROL]],DATOS!$AS$49:$AS$57,Tabla46[[#This Row],[RESULTADO EVALUACION DE LA EJECUCION]]))</f>
        <v/>
      </c>
    </row>
    <row r="159" spans="1:21" ht="15" customHeight="1" x14ac:dyDescent="0.25">
      <c r="A159" s="3"/>
      <c r="B159" s="2"/>
      <c r="C159" s="2"/>
      <c r="D159" s="72"/>
      <c r="E159" s="4"/>
      <c r="F159" s="178"/>
      <c r="G159" s="455" t="str">
        <f>IFERROR(VLOOKUP(Tabla46[[#This Row],[ID RIESGO]],'1. IDENTIFICACION DEL RIESGO'!$AB$27:$AL$52,11,0),"")</f>
        <v/>
      </c>
      <c r="H159" s="178"/>
      <c r="I159" s="178"/>
      <c r="J159" s="178"/>
      <c r="K159" s="178"/>
      <c r="L159" s="180"/>
      <c r="M159" s="180"/>
      <c r="N159" s="178" t="str">
        <f>IF(Tabla46[[#This Row],[ID RIESGO]]="","",IF(Tabla46[[#This Row],[DESCRIPCION DEL CONTROL]]="",0,15))</f>
        <v/>
      </c>
      <c r="O159" s="174" t="str">
        <f>IF(Tabla46[[#This Row],[ID RIESGO]]="","",IF(Tabla46[[#This Row],[RESPONSABLE DEL CONTROL (CARGO)]]="",0,20))</f>
        <v/>
      </c>
      <c r="P159" s="353">
        <f>IF(Tabla46[[#This Row],[PERIODICIDAD DE EJECUCIÓN DEL CONTROL]]="",0,20)</f>
        <v>0</v>
      </c>
      <c r="Q15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9" s="353" t="str">
        <f>IF(ISTEXT(Tabla46[[#This Row],[VALOR EVALUACION DISENO]]),"",IF(Tabla46[[#This Row],[VALOR EVALUACION DISENO]]&gt;96,DATOS!$AV$21,IF(Tabla46[[#This Row],[VALOR EVALUACION DISENO]]&gt;=86,DATOS!$AV$22,DATOS!$AV$23)))</f>
        <v/>
      </c>
      <c r="S159" s="286"/>
      <c r="T159" s="133" t="str">
        <f>IFERROR(VLOOKUP(Tabla46[[#This Row],[% DE CUMPLIMIENTO DE LA EJECUCION DEL CONTROL]],DATOS!$AS$38:$AT$40,2,0),"")</f>
        <v/>
      </c>
      <c r="U159" s="134" t="str">
        <f>IF(Tabla46[[#This Row],[RESULTADO EVALUACIÓN DEL DISEÑO DEL CONTROL]]="","",SUMIFS(DATOS!$AT$49:$AT$57,DATOS!$AR$49:$AR$57,Tabla46[[#This Row],[RESULTADO EVALUACIÓN DEL DISEÑO DEL CONTROL]],DATOS!$AS$49:$AS$57,Tabla46[[#This Row],[RESULTADO EVALUACION DE LA EJECUCION]]))</f>
        <v/>
      </c>
    </row>
    <row r="160" spans="1:21" ht="15" customHeight="1" x14ac:dyDescent="0.25">
      <c r="A160" s="3"/>
      <c r="B160" s="2"/>
      <c r="C160" s="2"/>
      <c r="D160" s="72"/>
      <c r="E160" s="4"/>
      <c r="F160" s="178"/>
      <c r="G160" s="455" t="str">
        <f>IFERROR(VLOOKUP(Tabla46[[#This Row],[ID RIESGO]],'1. IDENTIFICACION DEL RIESGO'!$AB$27:$AL$52,11,0),"")</f>
        <v/>
      </c>
      <c r="H160" s="178"/>
      <c r="I160" s="178"/>
      <c r="J160" s="178"/>
      <c r="K160" s="178"/>
      <c r="L160" s="180"/>
      <c r="M160" s="180"/>
      <c r="N160" s="178" t="str">
        <f>IF(Tabla46[[#This Row],[ID RIESGO]]="","",IF(Tabla46[[#This Row],[DESCRIPCION DEL CONTROL]]="",0,15))</f>
        <v/>
      </c>
      <c r="O160" s="174" t="str">
        <f>IF(Tabla46[[#This Row],[ID RIESGO]]="","",IF(Tabla46[[#This Row],[RESPONSABLE DEL CONTROL (CARGO)]]="",0,20))</f>
        <v/>
      </c>
      <c r="P160" s="353">
        <f>IF(Tabla46[[#This Row],[PERIODICIDAD DE EJECUCIÓN DEL CONTROL]]="",0,20)</f>
        <v>0</v>
      </c>
      <c r="Q16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0" s="353" t="str">
        <f>IF(ISTEXT(Tabla46[[#This Row],[VALOR EVALUACION DISENO]]),"",IF(Tabla46[[#This Row],[VALOR EVALUACION DISENO]]&gt;96,DATOS!$AV$21,IF(Tabla46[[#This Row],[VALOR EVALUACION DISENO]]&gt;=86,DATOS!$AV$22,DATOS!$AV$23)))</f>
        <v/>
      </c>
      <c r="S160" s="286"/>
      <c r="T160" s="133" t="str">
        <f>IFERROR(VLOOKUP(Tabla46[[#This Row],[% DE CUMPLIMIENTO DE LA EJECUCION DEL CONTROL]],DATOS!$AS$38:$AT$40,2,0),"")</f>
        <v/>
      </c>
      <c r="U160" s="134" t="str">
        <f>IF(Tabla46[[#This Row],[RESULTADO EVALUACIÓN DEL DISEÑO DEL CONTROL]]="","",SUMIFS(DATOS!$AT$49:$AT$57,DATOS!$AR$49:$AR$57,Tabla46[[#This Row],[RESULTADO EVALUACIÓN DEL DISEÑO DEL CONTROL]],DATOS!$AS$49:$AS$57,Tabla46[[#This Row],[RESULTADO EVALUACION DE LA EJECUCION]]))</f>
        <v/>
      </c>
    </row>
    <row r="161" spans="1:21" ht="15" customHeight="1" x14ac:dyDescent="0.25">
      <c r="A161" s="3"/>
      <c r="B161" s="2"/>
      <c r="C161" s="2"/>
      <c r="D161" s="72"/>
      <c r="E161" s="4"/>
      <c r="F161" s="178"/>
      <c r="G161" s="455" t="str">
        <f>IFERROR(VLOOKUP(Tabla46[[#This Row],[ID RIESGO]],'1. IDENTIFICACION DEL RIESGO'!$AB$27:$AL$52,11,0),"")</f>
        <v/>
      </c>
      <c r="H161" s="178"/>
      <c r="I161" s="178"/>
      <c r="J161" s="178"/>
      <c r="K161" s="178"/>
      <c r="L161" s="180"/>
      <c r="M161" s="180"/>
      <c r="N161" s="178" t="str">
        <f>IF(Tabla46[[#This Row],[ID RIESGO]]="","",IF(Tabla46[[#This Row],[DESCRIPCION DEL CONTROL]]="",0,15))</f>
        <v/>
      </c>
      <c r="O161" s="174" t="str">
        <f>IF(Tabla46[[#This Row],[ID RIESGO]]="","",IF(Tabla46[[#This Row],[RESPONSABLE DEL CONTROL (CARGO)]]="",0,20))</f>
        <v/>
      </c>
      <c r="P161" s="353">
        <f>IF(Tabla46[[#This Row],[PERIODICIDAD DE EJECUCIÓN DEL CONTROL]]="",0,20)</f>
        <v>0</v>
      </c>
      <c r="Q16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1" s="353" t="str">
        <f>IF(ISTEXT(Tabla46[[#This Row],[VALOR EVALUACION DISENO]]),"",IF(Tabla46[[#This Row],[VALOR EVALUACION DISENO]]&gt;96,DATOS!$AV$21,IF(Tabla46[[#This Row],[VALOR EVALUACION DISENO]]&gt;=86,DATOS!$AV$22,DATOS!$AV$23)))</f>
        <v/>
      </c>
      <c r="S161" s="286"/>
      <c r="T161" s="133" t="str">
        <f>IFERROR(VLOOKUP(Tabla46[[#This Row],[% DE CUMPLIMIENTO DE LA EJECUCION DEL CONTROL]],DATOS!$AS$38:$AT$40,2,0),"")</f>
        <v/>
      </c>
      <c r="U161" s="134" t="str">
        <f>IF(Tabla46[[#This Row],[RESULTADO EVALUACIÓN DEL DISEÑO DEL CONTROL]]="","",SUMIFS(DATOS!$AT$49:$AT$57,DATOS!$AR$49:$AR$57,Tabla46[[#This Row],[RESULTADO EVALUACIÓN DEL DISEÑO DEL CONTROL]],DATOS!$AS$49:$AS$57,Tabla46[[#This Row],[RESULTADO EVALUACION DE LA EJECUCION]]))</f>
        <v/>
      </c>
    </row>
    <row r="162" spans="1:21" ht="15" customHeight="1" x14ac:dyDescent="0.25">
      <c r="A162" s="3"/>
      <c r="B162" s="2"/>
      <c r="C162" s="2"/>
      <c r="D162" s="72"/>
      <c r="E162" s="4"/>
      <c r="F162" s="178"/>
      <c r="G162" s="455" t="str">
        <f>IFERROR(VLOOKUP(Tabla46[[#This Row],[ID RIESGO]],'1. IDENTIFICACION DEL RIESGO'!$AB$27:$AL$52,11,0),"")</f>
        <v/>
      </c>
      <c r="H162" s="178"/>
      <c r="I162" s="178"/>
      <c r="J162" s="178"/>
      <c r="K162" s="178"/>
      <c r="L162" s="180"/>
      <c r="M162" s="180"/>
      <c r="N162" s="178" t="str">
        <f>IF(Tabla46[[#This Row],[ID RIESGO]]="","",IF(Tabla46[[#This Row],[DESCRIPCION DEL CONTROL]]="",0,15))</f>
        <v/>
      </c>
      <c r="O162" s="174" t="str">
        <f>IF(Tabla46[[#This Row],[ID RIESGO]]="","",IF(Tabla46[[#This Row],[RESPONSABLE DEL CONTROL (CARGO)]]="",0,20))</f>
        <v/>
      </c>
      <c r="P162" s="353">
        <f>IF(Tabla46[[#This Row],[PERIODICIDAD DE EJECUCIÓN DEL CONTROL]]="",0,20)</f>
        <v>0</v>
      </c>
      <c r="Q16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2" s="353" t="str">
        <f>IF(ISTEXT(Tabla46[[#This Row],[VALOR EVALUACION DISENO]]),"",IF(Tabla46[[#This Row],[VALOR EVALUACION DISENO]]&gt;96,DATOS!$AV$21,IF(Tabla46[[#This Row],[VALOR EVALUACION DISENO]]&gt;=86,DATOS!$AV$22,DATOS!$AV$23)))</f>
        <v/>
      </c>
      <c r="S162" s="286"/>
      <c r="T162" s="133" t="str">
        <f>IFERROR(VLOOKUP(Tabla46[[#This Row],[% DE CUMPLIMIENTO DE LA EJECUCION DEL CONTROL]],DATOS!$AS$38:$AT$40,2,0),"")</f>
        <v/>
      </c>
      <c r="U162" s="134" t="str">
        <f>IF(Tabla46[[#This Row],[RESULTADO EVALUACIÓN DEL DISEÑO DEL CONTROL]]="","",SUMIFS(DATOS!$AT$49:$AT$57,DATOS!$AR$49:$AR$57,Tabla46[[#This Row],[RESULTADO EVALUACIÓN DEL DISEÑO DEL CONTROL]],DATOS!$AS$49:$AS$57,Tabla46[[#This Row],[RESULTADO EVALUACION DE LA EJECUCION]]))</f>
        <v/>
      </c>
    </row>
    <row r="163" spans="1:21" ht="15" customHeight="1" x14ac:dyDescent="0.25">
      <c r="A163" s="3"/>
      <c r="B163" s="2"/>
      <c r="C163" s="2"/>
      <c r="D163" s="72"/>
      <c r="E163" s="4"/>
      <c r="F163" s="178"/>
      <c r="G163" s="455" t="str">
        <f>IFERROR(VLOOKUP(Tabla46[[#This Row],[ID RIESGO]],'1. IDENTIFICACION DEL RIESGO'!$AB$27:$AL$52,11,0),"")</f>
        <v/>
      </c>
      <c r="H163" s="178"/>
      <c r="I163" s="178"/>
      <c r="J163" s="178"/>
      <c r="K163" s="178"/>
      <c r="L163" s="180"/>
      <c r="M163" s="180"/>
      <c r="N163" s="178" t="str">
        <f>IF(Tabla46[[#This Row],[ID RIESGO]]="","",IF(Tabla46[[#This Row],[DESCRIPCION DEL CONTROL]]="",0,15))</f>
        <v/>
      </c>
      <c r="O163" s="174" t="str">
        <f>IF(Tabla46[[#This Row],[ID RIESGO]]="","",IF(Tabla46[[#This Row],[RESPONSABLE DEL CONTROL (CARGO)]]="",0,20))</f>
        <v/>
      </c>
      <c r="P163" s="353">
        <f>IF(Tabla46[[#This Row],[PERIODICIDAD DE EJECUCIÓN DEL CONTROL]]="",0,20)</f>
        <v>0</v>
      </c>
      <c r="Q16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3" s="353" t="str">
        <f>IF(ISTEXT(Tabla46[[#This Row],[VALOR EVALUACION DISENO]]),"",IF(Tabla46[[#This Row],[VALOR EVALUACION DISENO]]&gt;96,DATOS!$AV$21,IF(Tabla46[[#This Row],[VALOR EVALUACION DISENO]]&gt;=86,DATOS!$AV$22,DATOS!$AV$23)))</f>
        <v/>
      </c>
      <c r="S163" s="286"/>
      <c r="T163" s="133" t="str">
        <f>IFERROR(VLOOKUP(Tabla46[[#This Row],[% DE CUMPLIMIENTO DE LA EJECUCION DEL CONTROL]],DATOS!$AS$38:$AT$40,2,0),"")</f>
        <v/>
      </c>
      <c r="U163" s="134" t="str">
        <f>IF(Tabla46[[#This Row],[RESULTADO EVALUACIÓN DEL DISEÑO DEL CONTROL]]="","",SUMIFS(DATOS!$AT$49:$AT$57,DATOS!$AR$49:$AR$57,Tabla46[[#This Row],[RESULTADO EVALUACIÓN DEL DISEÑO DEL CONTROL]],DATOS!$AS$49:$AS$57,Tabla46[[#This Row],[RESULTADO EVALUACION DE LA EJECUCION]]))</f>
        <v/>
      </c>
    </row>
    <row r="164" spans="1:21" ht="15" customHeight="1" x14ac:dyDescent="0.25">
      <c r="A164" s="3"/>
      <c r="B164" s="2"/>
      <c r="C164" s="2"/>
      <c r="D164" s="72"/>
      <c r="E164" s="4"/>
      <c r="F164" s="178"/>
      <c r="G164" s="455" t="str">
        <f>IFERROR(VLOOKUP(Tabla46[[#This Row],[ID RIESGO]],'1. IDENTIFICACION DEL RIESGO'!$AB$27:$AL$52,11,0),"")</f>
        <v/>
      </c>
      <c r="H164" s="178"/>
      <c r="I164" s="178"/>
      <c r="J164" s="178"/>
      <c r="K164" s="178"/>
      <c r="L164" s="180"/>
      <c r="M164" s="180"/>
      <c r="N164" s="178" t="str">
        <f>IF(Tabla46[[#This Row],[ID RIESGO]]="","",IF(Tabla46[[#This Row],[DESCRIPCION DEL CONTROL]]="",0,15))</f>
        <v/>
      </c>
      <c r="O164" s="174" t="str">
        <f>IF(Tabla46[[#This Row],[ID RIESGO]]="","",IF(Tabla46[[#This Row],[RESPONSABLE DEL CONTROL (CARGO)]]="",0,20))</f>
        <v/>
      </c>
      <c r="P164" s="353">
        <f>IF(Tabla46[[#This Row],[PERIODICIDAD DE EJECUCIÓN DEL CONTROL]]="",0,20)</f>
        <v>0</v>
      </c>
      <c r="Q16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4" s="353" t="str">
        <f>IF(ISTEXT(Tabla46[[#This Row],[VALOR EVALUACION DISENO]]),"",IF(Tabla46[[#This Row],[VALOR EVALUACION DISENO]]&gt;96,DATOS!$AV$21,IF(Tabla46[[#This Row],[VALOR EVALUACION DISENO]]&gt;=86,DATOS!$AV$22,DATOS!$AV$23)))</f>
        <v/>
      </c>
      <c r="S164" s="286"/>
      <c r="T164" s="133" t="str">
        <f>IFERROR(VLOOKUP(Tabla46[[#This Row],[% DE CUMPLIMIENTO DE LA EJECUCION DEL CONTROL]],DATOS!$AS$38:$AT$40,2,0),"")</f>
        <v/>
      </c>
      <c r="U164" s="134" t="str">
        <f>IF(Tabla46[[#This Row],[RESULTADO EVALUACIÓN DEL DISEÑO DEL CONTROL]]="","",SUMIFS(DATOS!$AT$49:$AT$57,DATOS!$AR$49:$AR$57,Tabla46[[#This Row],[RESULTADO EVALUACIÓN DEL DISEÑO DEL CONTROL]],DATOS!$AS$49:$AS$57,Tabla46[[#This Row],[RESULTADO EVALUACION DE LA EJECUCION]]))</f>
        <v/>
      </c>
    </row>
    <row r="165" spans="1:21" ht="15" customHeight="1" x14ac:dyDescent="0.25">
      <c r="A165" s="3"/>
      <c r="B165" s="2"/>
      <c r="C165" s="2"/>
      <c r="D165" s="72"/>
      <c r="E165" s="4"/>
      <c r="F165" s="178"/>
      <c r="G165" s="455" t="str">
        <f>IFERROR(VLOOKUP(Tabla46[[#This Row],[ID RIESGO]],'1. IDENTIFICACION DEL RIESGO'!$AB$27:$AL$52,11,0),"")</f>
        <v/>
      </c>
      <c r="H165" s="178"/>
      <c r="I165" s="178"/>
      <c r="J165" s="178"/>
      <c r="K165" s="178"/>
      <c r="L165" s="180"/>
      <c r="M165" s="180"/>
      <c r="N165" s="178" t="str">
        <f>IF(Tabla46[[#This Row],[ID RIESGO]]="","",IF(Tabla46[[#This Row],[DESCRIPCION DEL CONTROL]]="",0,15))</f>
        <v/>
      </c>
      <c r="O165" s="174" t="str">
        <f>IF(Tabla46[[#This Row],[ID RIESGO]]="","",IF(Tabla46[[#This Row],[RESPONSABLE DEL CONTROL (CARGO)]]="",0,20))</f>
        <v/>
      </c>
      <c r="P165" s="353">
        <f>IF(Tabla46[[#This Row],[PERIODICIDAD DE EJECUCIÓN DEL CONTROL]]="",0,20)</f>
        <v>0</v>
      </c>
      <c r="Q16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5" s="353" t="str">
        <f>IF(ISTEXT(Tabla46[[#This Row],[VALOR EVALUACION DISENO]]),"",IF(Tabla46[[#This Row],[VALOR EVALUACION DISENO]]&gt;96,DATOS!$AV$21,IF(Tabla46[[#This Row],[VALOR EVALUACION DISENO]]&gt;=86,DATOS!$AV$22,DATOS!$AV$23)))</f>
        <v/>
      </c>
      <c r="S165" s="286"/>
      <c r="T165" s="133" t="str">
        <f>IFERROR(VLOOKUP(Tabla46[[#This Row],[% DE CUMPLIMIENTO DE LA EJECUCION DEL CONTROL]],DATOS!$AS$38:$AT$40,2,0),"")</f>
        <v/>
      </c>
      <c r="U165" s="134" t="str">
        <f>IF(Tabla46[[#This Row],[RESULTADO EVALUACIÓN DEL DISEÑO DEL CONTROL]]="","",SUMIFS(DATOS!$AT$49:$AT$57,DATOS!$AR$49:$AR$57,Tabla46[[#This Row],[RESULTADO EVALUACIÓN DEL DISEÑO DEL CONTROL]],DATOS!$AS$49:$AS$57,Tabla46[[#This Row],[RESULTADO EVALUACION DE LA EJECUCION]]))</f>
        <v/>
      </c>
    </row>
    <row r="166" spans="1:21" ht="15" customHeight="1" x14ac:dyDescent="0.25">
      <c r="A166" s="3"/>
      <c r="B166" s="2"/>
      <c r="C166" s="2"/>
      <c r="D166" s="72"/>
      <c r="E166" s="4"/>
      <c r="F166" s="178"/>
      <c r="G166" s="455" t="str">
        <f>IFERROR(VLOOKUP(Tabla46[[#This Row],[ID RIESGO]],'1. IDENTIFICACION DEL RIESGO'!$AB$27:$AL$52,11,0),"")</f>
        <v/>
      </c>
      <c r="H166" s="178"/>
      <c r="I166" s="178"/>
      <c r="J166" s="178"/>
      <c r="K166" s="178"/>
      <c r="L166" s="180"/>
      <c r="M166" s="180"/>
      <c r="N166" s="178" t="str">
        <f>IF(Tabla46[[#This Row],[ID RIESGO]]="","",IF(Tabla46[[#This Row],[DESCRIPCION DEL CONTROL]]="",0,15))</f>
        <v/>
      </c>
      <c r="O166" s="174" t="str">
        <f>IF(Tabla46[[#This Row],[ID RIESGO]]="","",IF(Tabla46[[#This Row],[RESPONSABLE DEL CONTROL (CARGO)]]="",0,20))</f>
        <v/>
      </c>
      <c r="P166" s="353">
        <f>IF(Tabla46[[#This Row],[PERIODICIDAD DE EJECUCIÓN DEL CONTROL]]="",0,20)</f>
        <v>0</v>
      </c>
      <c r="Q16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6" s="353" t="str">
        <f>IF(ISTEXT(Tabla46[[#This Row],[VALOR EVALUACION DISENO]]),"",IF(Tabla46[[#This Row],[VALOR EVALUACION DISENO]]&gt;96,DATOS!$AV$21,IF(Tabla46[[#This Row],[VALOR EVALUACION DISENO]]&gt;=86,DATOS!$AV$22,DATOS!$AV$23)))</f>
        <v/>
      </c>
      <c r="S166" s="286"/>
      <c r="T166" s="133" t="str">
        <f>IFERROR(VLOOKUP(Tabla46[[#This Row],[% DE CUMPLIMIENTO DE LA EJECUCION DEL CONTROL]],DATOS!$AS$38:$AT$40,2,0),"")</f>
        <v/>
      </c>
      <c r="U166" s="134" t="str">
        <f>IF(Tabla46[[#This Row],[RESULTADO EVALUACIÓN DEL DISEÑO DEL CONTROL]]="","",SUMIFS(DATOS!$AT$49:$AT$57,DATOS!$AR$49:$AR$57,Tabla46[[#This Row],[RESULTADO EVALUACIÓN DEL DISEÑO DEL CONTROL]],DATOS!$AS$49:$AS$57,Tabla46[[#This Row],[RESULTADO EVALUACION DE LA EJECUCION]]))</f>
        <v/>
      </c>
    </row>
    <row r="167" spans="1:21" ht="15" customHeight="1" x14ac:dyDescent="0.25">
      <c r="A167" s="3"/>
      <c r="B167" s="2"/>
      <c r="C167" s="2"/>
      <c r="D167" s="72"/>
      <c r="E167" s="4"/>
      <c r="F167" s="178"/>
      <c r="G167" s="455" t="str">
        <f>IFERROR(VLOOKUP(Tabla46[[#This Row],[ID RIESGO]],'1. IDENTIFICACION DEL RIESGO'!$AB$27:$AL$52,11,0),"")</f>
        <v/>
      </c>
      <c r="H167" s="178"/>
      <c r="I167" s="178"/>
      <c r="J167" s="178"/>
      <c r="K167" s="178"/>
      <c r="L167" s="180"/>
      <c r="M167" s="180"/>
      <c r="N167" s="178" t="str">
        <f>IF(Tabla46[[#This Row],[ID RIESGO]]="","",IF(Tabla46[[#This Row],[DESCRIPCION DEL CONTROL]]="",0,15))</f>
        <v/>
      </c>
      <c r="O167" s="174" t="str">
        <f>IF(Tabla46[[#This Row],[ID RIESGO]]="","",IF(Tabla46[[#This Row],[RESPONSABLE DEL CONTROL (CARGO)]]="",0,20))</f>
        <v/>
      </c>
      <c r="P167" s="353">
        <f>IF(Tabla46[[#This Row],[PERIODICIDAD DE EJECUCIÓN DEL CONTROL]]="",0,20)</f>
        <v>0</v>
      </c>
      <c r="Q16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7" s="353" t="str">
        <f>IF(ISTEXT(Tabla46[[#This Row],[VALOR EVALUACION DISENO]]),"",IF(Tabla46[[#This Row],[VALOR EVALUACION DISENO]]&gt;96,DATOS!$AV$21,IF(Tabla46[[#This Row],[VALOR EVALUACION DISENO]]&gt;=86,DATOS!$AV$22,DATOS!$AV$23)))</f>
        <v/>
      </c>
      <c r="S167" s="286"/>
      <c r="T167" s="133" t="str">
        <f>IFERROR(VLOOKUP(Tabla46[[#This Row],[% DE CUMPLIMIENTO DE LA EJECUCION DEL CONTROL]],DATOS!$AS$38:$AT$40,2,0),"")</f>
        <v/>
      </c>
      <c r="U167" s="134" t="str">
        <f>IF(Tabla46[[#This Row],[RESULTADO EVALUACIÓN DEL DISEÑO DEL CONTROL]]="","",SUMIFS(DATOS!$AT$49:$AT$57,DATOS!$AR$49:$AR$57,Tabla46[[#This Row],[RESULTADO EVALUACIÓN DEL DISEÑO DEL CONTROL]],DATOS!$AS$49:$AS$57,Tabla46[[#This Row],[RESULTADO EVALUACION DE LA EJECUCION]]))</f>
        <v/>
      </c>
    </row>
    <row r="168" spans="1:21" ht="15" customHeight="1" x14ac:dyDescent="0.25">
      <c r="A168" s="3"/>
      <c r="B168" s="2"/>
      <c r="C168" s="2"/>
      <c r="D168" s="72"/>
      <c r="E168" s="4"/>
      <c r="F168" s="178"/>
      <c r="G168" s="455" t="str">
        <f>IFERROR(VLOOKUP(Tabla46[[#This Row],[ID RIESGO]],'1. IDENTIFICACION DEL RIESGO'!$AB$27:$AL$52,11,0),"")</f>
        <v/>
      </c>
      <c r="H168" s="178"/>
      <c r="I168" s="178"/>
      <c r="J168" s="178"/>
      <c r="K168" s="178"/>
      <c r="L168" s="180"/>
      <c r="M168" s="180"/>
      <c r="N168" s="178" t="str">
        <f>IF(Tabla46[[#This Row],[ID RIESGO]]="","",IF(Tabla46[[#This Row],[DESCRIPCION DEL CONTROL]]="",0,15))</f>
        <v/>
      </c>
      <c r="O168" s="174" t="str">
        <f>IF(Tabla46[[#This Row],[ID RIESGO]]="","",IF(Tabla46[[#This Row],[RESPONSABLE DEL CONTROL (CARGO)]]="",0,20))</f>
        <v/>
      </c>
      <c r="P168" s="353">
        <f>IF(Tabla46[[#This Row],[PERIODICIDAD DE EJECUCIÓN DEL CONTROL]]="",0,20)</f>
        <v>0</v>
      </c>
      <c r="Q16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8" s="353" t="str">
        <f>IF(ISTEXT(Tabla46[[#This Row],[VALOR EVALUACION DISENO]]),"",IF(Tabla46[[#This Row],[VALOR EVALUACION DISENO]]&gt;96,DATOS!$AV$21,IF(Tabla46[[#This Row],[VALOR EVALUACION DISENO]]&gt;=86,DATOS!$AV$22,DATOS!$AV$23)))</f>
        <v/>
      </c>
      <c r="S168" s="286"/>
      <c r="T168" s="133" t="str">
        <f>IFERROR(VLOOKUP(Tabla46[[#This Row],[% DE CUMPLIMIENTO DE LA EJECUCION DEL CONTROL]],DATOS!$AS$38:$AT$40,2,0),"")</f>
        <v/>
      </c>
      <c r="U168" s="134" t="str">
        <f>IF(Tabla46[[#This Row],[RESULTADO EVALUACIÓN DEL DISEÑO DEL CONTROL]]="","",SUMIFS(DATOS!$AT$49:$AT$57,DATOS!$AR$49:$AR$57,Tabla46[[#This Row],[RESULTADO EVALUACIÓN DEL DISEÑO DEL CONTROL]],DATOS!$AS$49:$AS$57,Tabla46[[#This Row],[RESULTADO EVALUACION DE LA EJECUCION]]))</f>
        <v/>
      </c>
    </row>
    <row r="169" spans="1:21" ht="15" customHeight="1" x14ac:dyDescent="0.25">
      <c r="A169" s="3"/>
      <c r="B169" s="2"/>
      <c r="C169" s="2"/>
      <c r="D169" s="72"/>
      <c r="E169" s="4"/>
      <c r="F169" s="178"/>
      <c r="G169" s="455" t="str">
        <f>IFERROR(VLOOKUP(Tabla46[[#This Row],[ID RIESGO]],'1. IDENTIFICACION DEL RIESGO'!$AB$27:$AL$52,11,0),"")</f>
        <v/>
      </c>
      <c r="H169" s="178"/>
      <c r="I169" s="178"/>
      <c r="J169" s="178"/>
      <c r="K169" s="178"/>
      <c r="L169" s="180"/>
      <c r="M169" s="180"/>
      <c r="N169" s="178" t="str">
        <f>IF(Tabla46[[#This Row],[ID RIESGO]]="","",IF(Tabla46[[#This Row],[DESCRIPCION DEL CONTROL]]="",0,15))</f>
        <v/>
      </c>
      <c r="O169" s="174" t="str">
        <f>IF(Tabla46[[#This Row],[ID RIESGO]]="","",IF(Tabla46[[#This Row],[RESPONSABLE DEL CONTROL (CARGO)]]="",0,20))</f>
        <v/>
      </c>
      <c r="P169" s="353">
        <f>IF(Tabla46[[#This Row],[PERIODICIDAD DE EJECUCIÓN DEL CONTROL]]="",0,20)</f>
        <v>0</v>
      </c>
      <c r="Q16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9" s="353" t="str">
        <f>IF(ISTEXT(Tabla46[[#This Row],[VALOR EVALUACION DISENO]]),"",IF(Tabla46[[#This Row],[VALOR EVALUACION DISENO]]&gt;96,DATOS!$AV$21,IF(Tabla46[[#This Row],[VALOR EVALUACION DISENO]]&gt;=86,DATOS!$AV$22,DATOS!$AV$23)))</f>
        <v/>
      </c>
      <c r="S169" s="286"/>
      <c r="T169" s="133" t="str">
        <f>IFERROR(VLOOKUP(Tabla46[[#This Row],[% DE CUMPLIMIENTO DE LA EJECUCION DEL CONTROL]],DATOS!$AS$38:$AT$40,2,0),"")</f>
        <v/>
      </c>
      <c r="U169" s="134" t="str">
        <f>IF(Tabla46[[#This Row],[RESULTADO EVALUACIÓN DEL DISEÑO DEL CONTROL]]="","",SUMIFS(DATOS!$AT$49:$AT$57,DATOS!$AR$49:$AR$57,Tabla46[[#This Row],[RESULTADO EVALUACIÓN DEL DISEÑO DEL CONTROL]],DATOS!$AS$49:$AS$57,Tabla46[[#This Row],[RESULTADO EVALUACION DE LA EJECUCION]]))</f>
        <v/>
      </c>
    </row>
    <row r="170" spans="1:21" ht="15" customHeight="1" x14ac:dyDescent="0.25">
      <c r="A170" s="3"/>
      <c r="B170" s="2"/>
      <c r="C170" s="2"/>
      <c r="D170" s="72"/>
      <c r="E170" s="4"/>
      <c r="F170" s="178"/>
      <c r="G170" s="455" t="str">
        <f>IFERROR(VLOOKUP(Tabla46[[#This Row],[ID RIESGO]],'1. IDENTIFICACION DEL RIESGO'!$AB$27:$AL$52,11,0),"")</f>
        <v/>
      </c>
      <c r="H170" s="178"/>
      <c r="I170" s="178"/>
      <c r="J170" s="178"/>
      <c r="K170" s="178"/>
      <c r="L170" s="180"/>
      <c r="M170" s="180"/>
      <c r="N170" s="178" t="str">
        <f>IF(Tabla46[[#This Row],[ID RIESGO]]="","",IF(Tabla46[[#This Row],[DESCRIPCION DEL CONTROL]]="",0,15))</f>
        <v/>
      </c>
      <c r="O170" s="174" t="str">
        <f>IF(Tabla46[[#This Row],[ID RIESGO]]="","",IF(Tabla46[[#This Row],[RESPONSABLE DEL CONTROL (CARGO)]]="",0,20))</f>
        <v/>
      </c>
      <c r="P170" s="353">
        <f>IF(Tabla46[[#This Row],[PERIODICIDAD DE EJECUCIÓN DEL CONTROL]]="",0,20)</f>
        <v>0</v>
      </c>
      <c r="Q17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0" s="353" t="str">
        <f>IF(ISTEXT(Tabla46[[#This Row],[VALOR EVALUACION DISENO]]),"",IF(Tabla46[[#This Row],[VALOR EVALUACION DISENO]]&gt;96,DATOS!$AV$21,IF(Tabla46[[#This Row],[VALOR EVALUACION DISENO]]&gt;=86,DATOS!$AV$22,DATOS!$AV$23)))</f>
        <v/>
      </c>
      <c r="S170" s="286"/>
      <c r="T170" s="133" t="str">
        <f>IFERROR(VLOOKUP(Tabla46[[#This Row],[% DE CUMPLIMIENTO DE LA EJECUCION DEL CONTROL]],DATOS!$AS$38:$AT$40,2,0),"")</f>
        <v/>
      </c>
      <c r="U170" s="134" t="str">
        <f>IF(Tabla46[[#This Row],[RESULTADO EVALUACIÓN DEL DISEÑO DEL CONTROL]]="","",SUMIFS(DATOS!$AT$49:$AT$57,DATOS!$AR$49:$AR$57,Tabla46[[#This Row],[RESULTADO EVALUACIÓN DEL DISEÑO DEL CONTROL]],DATOS!$AS$49:$AS$57,Tabla46[[#This Row],[RESULTADO EVALUACION DE LA EJECUCION]]))</f>
        <v/>
      </c>
    </row>
    <row r="171" spans="1:21" ht="15" customHeight="1" x14ac:dyDescent="0.25">
      <c r="A171" s="3"/>
      <c r="B171" s="2"/>
      <c r="C171" s="2"/>
      <c r="D171" s="72"/>
      <c r="E171" s="4"/>
      <c r="F171" s="178"/>
      <c r="G171" s="455" t="str">
        <f>IFERROR(VLOOKUP(Tabla46[[#This Row],[ID RIESGO]],'1. IDENTIFICACION DEL RIESGO'!$AB$27:$AL$52,11,0),"")</f>
        <v/>
      </c>
      <c r="H171" s="178"/>
      <c r="I171" s="178"/>
      <c r="J171" s="178"/>
      <c r="K171" s="178"/>
      <c r="L171" s="180"/>
      <c r="M171" s="180"/>
      <c r="N171" s="178" t="str">
        <f>IF(Tabla46[[#This Row],[ID RIESGO]]="","",IF(Tabla46[[#This Row],[DESCRIPCION DEL CONTROL]]="",0,15))</f>
        <v/>
      </c>
      <c r="O171" s="174" t="str">
        <f>IF(Tabla46[[#This Row],[ID RIESGO]]="","",IF(Tabla46[[#This Row],[RESPONSABLE DEL CONTROL (CARGO)]]="",0,20))</f>
        <v/>
      </c>
      <c r="P171" s="353">
        <f>IF(Tabla46[[#This Row],[PERIODICIDAD DE EJECUCIÓN DEL CONTROL]]="",0,20)</f>
        <v>0</v>
      </c>
      <c r="Q17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1" s="353" t="str">
        <f>IF(ISTEXT(Tabla46[[#This Row],[VALOR EVALUACION DISENO]]),"",IF(Tabla46[[#This Row],[VALOR EVALUACION DISENO]]&gt;96,DATOS!$AV$21,IF(Tabla46[[#This Row],[VALOR EVALUACION DISENO]]&gt;=86,DATOS!$AV$22,DATOS!$AV$23)))</f>
        <v/>
      </c>
      <c r="S171" s="286"/>
      <c r="T171" s="133" t="str">
        <f>IFERROR(VLOOKUP(Tabla46[[#This Row],[% DE CUMPLIMIENTO DE LA EJECUCION DEL CONTROL]],DATOS!$AS$38:$AT$40,2,0),"")</f>
        <v/>
      </c>
      <c r="U171" s="134" t="str">
        <f>IF(Tabla46[[#This Row],[RESULTADO EVALUACIÓN DEL DISEÑO DEL CONTROL]]="","",SUMIFS(DATOS!$AT$49:$AT$57,DATOS!$AR$49:$AR$57,Tabla46[[#This Row],[RESULTADO EVALUACIÓN DEL DISEÑO DEL CONTROL]],DATOS!$AS$49:$AS$57,Tabla46[[#This Row],[RESULTADO EVALUACION DE LA EJECUCION]]))</f>
        <v/>
      </c>
    </row>
    <row r="172" spans="1:21" ht="15" customHeight="1" x14ac:dyDescent="0.25">
      <c r="A172" s="3"/>
      <c r="B172" s="2"/>
      <c r="C172" s="2"/>
      <c r="D172" s="72"/>
      <c r="E172" s="4"/>
      <c r="F172" s="178"/>
      <c r="G172" s="455" t="str">
        <f>IFERROR(VLOOKUP(Tabla46[[#This Row],[ID RIESGO]],'1. IDENTIFICACION DEL RIESGO'!$AB$27:$AL$52,11,0),"")</f>
        <v/>
      </c>
      <c r="H172" s="178"/>
      <c r="I172" s="178"/>
      <c r="J172" s="178"/>
      <c r="K172" s="178"/>
      <c r="L172" s="180"/>
      <c r="M172" s="180"/>
      <c r="N172" s="178" t="str">
        <f>IF(Tabla46[[#This Row],[ID RIESGO]]="","",IF(Tabla46[[#This Row],[DESCRIPCION DEL CONTROL]]="",0,15))</f>
        <v/>
      </c>
      <c r="O172" s="174" t="str">
        <f>IF(Tabla46[[#This Row],[ID RIESGO]]="","",IF(Tabla46[[#This Row],[RESPONSABLE DEL CONTROL (CARGO)]]="",0,20))</f>
        <v/>
      </c>
      <c r="P172" s="353">
        <f>IF(Tabla46[[#This Row],[PERIODICIDAD DE EJECUCIÓN DEL CONTROL]]="",0,20)</f>
        <v>0</v>
      </c>
      <c r="Q17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2" s="353" t="str">
        <f>IF(ISTEXT(Tabla46[[#This Row],[VALOR EVALUACION DISENO]]),"",IF(Tabla46[[#This Row],[VALOR EVALUACION DISENO]]&gt;96,DATOS!$AV$21,IF(Tabla46[[#This Row],[VALOR EVALUACION DISENO]]&gt;=86,DATOS!$AV$22,DATOS!$AV$23)))</f>
        <v/>
      </c>
      <c r="S172" s="286"/>
      <c r="T172" s="133" t="str">
        <f>IFERROR(VLOOKUP(Tabla46[[#This Row],[% DE CUMPLIMIENTO DE LA EJECUCION DEL CONTROL]],DATOS!$AS$38:$AT$40,2,0),"")</f>
        <v/>
      </c>
      <c r="U172" s="134" t="str">
        <f>IF(Tabla46[[#This Row],[RESULTADO EVALUACIÓN DEL DISEÑO DEL CONTROL]]="","",SUMIFS(DATOS!$AT$49:$AT$57,DATOS!$AR$49:$AR$57,Tabla46[[#This Row],[RESULTADO EVALUACIÓN DEL DISEÑO DEL CONTROL]],DATOS!$AS$49:$AS$57,Tabla46[[#This Row],[RESULTADO EVALUACION DE LA EJECUCION]]))</f>
        <v/>
      </c>
    </row>
    <row r="173" spans="1:21" ht="15" customHeight="1" x14ac:dyDescent="0.25">
      <c r="A173" s="3"/>
      <c r="B173" s="2"/>
      <c r="C173" s="2"/>
      <c r="D173" s="72"/>
      <c r="E173" s="4"/>
      <c r="F173" s="178"/>
      <c r="G173" s="455" t="str">
        <f>IFERROR(VLOOKUP(Tabla46[[#This Row],[ID RIESGO]],'1. IDENTIFICACION DEL RIESGO'!$AB$27:$AL$52,11,0),"")</f>
        <v/>
      </c>
      <c r="H173" s="178"/>
      <c r="I173" s="178"/>
      <c r="J173" s="178"/>
      <c r="K173" s="178"/>
      <c r="L173" s="180"/>
      <c r="M173" s="180"/>
      <c r="N173" s="178" t="str">
        <f>IF(Tabla46[[#This Row],[ID RIESGO]]="","",IF(Tabla46[[#This Row],[DESCRIPCION DEL CONTROL]]="",0,15))</f>
        <v/>
      </c>
      <c r="O173" s="174" t="str">
        <f>IF(Tabla46[[#This Row],[ID RIESGO]]="","",IF(Tabla46[[#This Row],[RESPONSABLE DEL CONTROL (CARGO)]]="",0,20))</f>
        <v/>
      </c>
      <c r="P173" s="353">
        <f>IF(Tabla46[[#This Row],[PERIODICIDAD DE EJECUCIÓN DEL CONTROL]]="",0,20)</f>
        <v>0</v>
      </c>
      <c r="Q17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3" s="353" t="str">
        <f>IF(ISTEXT(Tabla46[[#This Row],[VALOR EVALUACION DISENO]]),"",IF(Tabla46[[#This Row],[VALOR EVALUACION DISENO]]&gt;96,DATOS!$AV$21,IF(Tabla46[[#This Row],[VALOR EVALUACION DISENO]]&gt;=86,DATOS!$AV$22,DATOS!$AV$23)))</f>
        <v/>
      </c>
      <c r="S173" s="286"/>
      <c r="T173" s="133" t="str">
        <f>IFERROR(VLOOKUP(Tabla46[[#This Row],[% DE CUMPLIMIENTO DE LA EJECUCION DEL CONTROL]],DATOS!$AS$38:$AT$40,2,0),"")</f>
        <v/>
      </c>
      <c r="U173" s="134" t="str">
        <f>IF(Tabla46[[#This Row],[RESULTADO EVALUACIÓN DEL DISEÑO DEL CONTROL]]="","",SUMIFS(DATOS!$AT$49:$AT$57,DATOS!$AR$49:$AR$57,Tabla46[[#This Row],[RESULTADO EVALUACIÓN DEL DISEÑO DEL CONTROL]],DATOS!$AS$49:$AS$57,Tabla46[[#This Row],[RESULTADO EVALUACION DE LA EJECUCION]]))</f>
        <v/>
      </c>
    </row>
    <row r="174" spans="1:21" ht="15" customHeight="1" x14ac:dyDescent="0.25">
      <c r="A174" s="3"/>
      <c r="B174" s="2"/>
      <c r="C174" s="2"/>
      <c r="D174" s="72"/>
      <c r="E174" s="4"/>
      <c r="F174" s="178"/>
      <c r="G174" s="455" t="str">
        <f>IFERROR(VLOOKUP(Tabla46[[#This Row],[ID RIESGO]],'1. IDENTIFICACION DEL RIESGO'!$AB$27:$AL$52,11,0),"")</f>
        <v/>
      </c>
      <c r="H174" s="178"/>
      <c r="I174" s="178"/>
      <c r="J174" s="178"/>
      <c r="K174" s="178"/>
      <c r="L174" s="180"/>
      <c r="M174" s="180"/>
      <c r="N174" s="178" t="str">
        <f>IF(Tabla46[[#This Row],[ID RIESGO]]="","",IF(Tabla46[[#This Row],[DESCRIPCION DEL CONTROL]]="",0,15))</f>
        <v/>
      </c>
      <c r="O174" s="174" t="str">
        <f>IF(Tabla46[[#This Row],[ID RIESGO]]="","",IF(Tabla46[[#This Row],[RESPONSABLE DEL CONTROL (CARGO)]]="",0,20))</f>
        <v/>
      </c>
      <c r="P174" s="353">
        <f>IF(Tabla46[[#This Row],[PERIODICIDAD DE EJECUCIÓN DEL CONTROL]]="",0,20)</f>
        <v>0</v>
      </c>
      <c r="Q17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4" s="353" t="str">
        <f>IF(ISTEXT(Tabla46[[#This Row],[VALOR EVALUACION DISENO]]),"",IF(Tabla46[[#This Row],[VALOR EVALUACION DISENO]]&gt;96,DATOS!$AV$21,IF(Tabla46[[#This Row],[VALOR EVALUACION DISENO]]&gt;=86,DATOS!$AV$22,DATOS!$AV$23)))</f>
        <v/>
      </c>
      <c r="S174" s="286"/>
      <c r="T174" s="133" t="str">
        <f>IFERROR(VLOOKUP(Tabla46[[#This Row],[% DE CUMPLIMIENTO DE LA EJECUCION DEL CONTROL]],DATOS!$AS$38:$AT$40,2,0),"")</f>
        <v/>
      </c>
      <c r="U174" s="134" t="str">
        <f>IF(Tabla46[[#This Row],[RESULTADO EVALUACIÓN DEL DISEÑO DEL CONTROL]]="","",SUMIFS(DATOS!$AT$49:$AT$57,DATOS!$AR$49:$AR$57,Tabla46[[#This Row],[RESULTADO EVALUACIÓN DEL DISEÑO DEL CONTROL]],DATOS!$AS$49:$AS$57,Tabla46[[#This Row],[RESULTADO EVALUACION DE LA EJECUCION]]))</f>
        <v/>
      </c>
    </row>
    <row r="175" spans="1:21" ht="15" customHeight="1" x14ac:dyDescent="0.25">
      <c r="A175" s="3"/>
      <c r="B175" s="2"/>
      <c r="C175" s="2"/>
      <c r="D175" s="72"/>
      <c r="E175" s="4"/>
      <c r="F175" s="178"/>
      <c r="G175" s="455" t="str">
        <f>IFERROR(VLOOKUP(Tabla46[[#This Row],[ID RIESGO]],'1. IDENTIFICACION DEL RIESGO'!$AB$27:$AL$52,11,0),"")</f>
        <v/>
      </c>
      <c r="H175" s="178"/>
      <c r="I175" s="178"/>
      <c r="J175" s="178"/>
      <c r="K175" s="178"/>
      <c r="L175" s="180"/>
      <c r="M175" s="180"/>
      <c r="N175" s="178" t="str">
        <f>IF(Tabla46[[#This Row],[ID RIESGO]]="","",IF(Tabla46[[#This Row],[DESCRIPCION DEL CONTROL]]="",0,15))</f>
        <v/>
      </c>
      <c r="O175" s="174" t="str">
        <f>IF(Tabla46[[#This Row],[ID RIESGO]]="","",IF(Tabla46[[#This Row],[RESPONSABLE DEL CONTROL (CARGO)]]="",0,20))</f>
        <v/>
      </c>
      <c r="P175" s="353">
        <f>IF(Tabla46[[#This Row],[PERIODICIDAD DE EJECUCIÓN DEL CONTROL]]="",0,20)</f>
        <v>0</v>
      </c>
      <c r="Q17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5" s="353" t="str">
        <f>IF(ISTEXT(Tabla46[[#This Row],[VALOR EVALUACION DISENO]]),"",IF(Tabla46[[#This Row],[VALOR EVALUACION DISENO]]&gt;96,DATOS!$AV$21,IF(Tabla46[[#This Row],[VALOR EVALUACION DISENO]]&gt;=86,DATOS!$AV$22,DATOS!$AV$23)))</f>
        <v/>
      </c>
      <c r="S175" s="286"/>
      <c r="T175" s="133" t="str">
        <f>IFERROR(VLOOKUP(Tabla46[[#This Row],[% DE CUMPLIMIENTO DE LA EJECUCION DEL CONTROL]],DATOS!$AS$38:$AT$40,2,0),"")</f>
        <v/>
      </c>
      <c r="U175" s="134" t="str">
        <f>IF(Tabla46[[#This Row],[RESULTADO EVALUACIÓN DEL DISEÑO DEL CONTROL]]="","",SUMIFS(DATOS!$AT$49:$AT$57,DATOS!$AR$49:$AR$57,Tabla46[[#This Row],[RESULTADO EVALUACIÓN DEL DISEÑO DEL CONTROL]],DATOS!$AS$49:$AS$57,Tabla46[[#This Row],[RESULTADO EVALUACION DE LA EJECUCION]]))</f>
        <v/>
      </c>
    </row>
    <row r="176" spans="1:21" ht="15" customHeight="1" x14ac:dyDescent="0.25">
      <c r="A176" s="3"/>
      <c r="B176" s="2"/>
      <c r="C176" s="2"/>
      <c r="D176" s="72"/>
      <c r="E176" s="4"/>
      <c r="F176" s="178"/>
      <c r="G176" s="455" t="str">
        <f>IFERROR(VLOOKUP(Tabla46[[#This Row],[ID RIESGO]],'1. IDENTIFICACION DEL RIESGO'!$AB$27:$AL$52,11,0),"")</f>
        <v/>
      </c>
      <c r="H176" s="178"/>
      <c r="I176" s="178"/>
      <c r="J176" s="178"/>
      <c r="K176" s="178"/>
      <c r="L176" s="180"/>
      <c r="M176" s="180"/>
      <c r="N176" s="178" t="str">
        <f>IF(Tabla46[[#This Row],[ID RIESGO]]="","",IF(Tabla46[[#This Row],[DESCRIPCION DEL CONTROL]]="",0,15))</f>
        <v/>
      </c>
      <c r="O176" s="174" t="str">
        <f>IF(Tabla46[[#This Row],[ID RIESGO]]="","",IF(Tabla46[[#This Row],[RESPONSABLE DEL CONTROL (CARGO)]]="",0,20))</f>
        <v/>
      </c>
      <c r="P176" s="353">
        <f>IF(Tabla46[[#This Row],[PERIODICIDAD DE EJECUCIÓN DEL CONTROL]]="",0,20)</f>
        <v>0</v>
      </c>
      <c r="Q17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6" s="353" t="str">
        <f>IF(ISTEXT(Tabla46[[#This Row],[VALOR EVALUACION DISENO]]),"",IF(Tabla46[[#This Row],[VALOR EVALUACION DISENO]]&gt;96,DATOS!$AV$21,IF(Tabla46[[#This Row],[VALOR EVALUACION DISENO]]&gt;=86,DATOS!$AV$22,DATOS!$AV$23)))</f>
        <v/>
      </c>
      <c r="S176" s="286"/>
      <c r="T176" s="133" t="str">
        <f>IFERROR(VLOOKUP(Tabla46[[#This Row],[% DE CUMPLIMIENTO DE LA EJECUCION DEL CONTROL]],DATOS!$AS$38:$AT$40,2,0),"")</f>
        <v/>
      </c>
      <c r="U176" s="134" t="str">
        <f>IF(Tabla46[[#This Row],[RESULTADO EVALUACIÓN DEL DISEÑO DEL CONTROL]]="","",SUMIFS(DATOS!$AT$49:$AT$57,DATOS!$AR$49:$AR$57,Tabla46[[#This Row],[RESULTADO EVALUACIÓN DEL DISEÑO DEL CONTROL]],DATOS!$AS$49:$AS$57,Tabla46[[#This Row],[RESULTADO EVALUACION DE LA EJECUCION]]))</f>
        <v/>
      </c>
    </row>
    <row r="177" spans="1:21" ht="15" customHeight="1" x14ac:dyDescent="0.25">
      <c r="A177" s="3"/>
      <c r="B177" s="2"/>
      <c r="C177" s="2"/>
      <c r="D177" s="72"/>
      <c r="E177" s="4"/>
      <c r="F177" s="178"/>
      <c r="G177" s="455" t="str">
        <f>IFERROR(VLOOKUP(Tabla46[[#This Row],[ID RIESGO]],'1. IDENTIFICACION DEL RIESGO'!$AB$27:$AL$52,11,0),"")</f>
        <v/>
      </c>
      <c r="H177" s="178"/>
      <c r="I177" s="178"/>
      <c r="J177" s="178"/>
      <c r="K177" s="178"/>
      <c r="L177" s="180"/>
      <c r="M177" s="180"/>
      <c r="N177" s="178" t="str">
        <f>IF(Tabla46[[#This Row],[ID RIESGO]]="","",IF(Tabla46[[#This Row],[DESCRIPCION DEL CONTROL]]="",0,15))</f>
        <v/>
      </c>
      <c r="O177" s="174" t="str">
        <f>IF(Tabla46[[#This Row],[ID RIESGO]]="","",IF(Tabla46[[#This Row],[RESPONSABLE DEL CONTROL (CARGO)]]="",0,20))</f>
        <v/>
      </c>
      <c r="P177" s="353">
        <f>IF(Tabla46[[#This Row],[PERIODICIDAD DE EJECUCIÓN DEL CONTROL]]="",0,20)</f>
        <v>0</v>
      </c>
      <c r="Q17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7" s="353" t="str">
        <f>IF(ISTEXT(Tabla46[[#This Row],[VALOR EVALUACION DISENO]]),"",IF(Tabla46[[#This Row],[VALOR EVALUACION DISENO]]&gt;96,DATOS!$AV$21,IF(Tabla46[[#This Row],[VALOR EVALUACION DISENO]]&gt;=86,DATOS!$AV$22,DATOS!$AV$23)))</f>
        <v/>
      </c>
      <c r="S177" s="286"/>
      <c r="T177" s="133" t="str">
        <f>IFERROR(VLOOKUP(Tabla46[[#This Row],[% DE CUMPLIMIENTO DE LA EJECUCION DEL CONTROL]],DATOS!$AS$38:$AT$40,2,0),"")</f>
        <v/>
      </c>
      <c r="U177" s="134" t="str">
        <f>IF(Tabla46[[#This Row],[RESULTADO EVALUACIÓN DEL DISEÑO DEL CONTROL]]="","",SUMIFS(DATOS!$AT$49:$AT$57,DATOS!$AR$49:$AR$57,Tabla46[[#This Row],[RESULTADO EVALUACIÓN DEL DISEÑO DEL CONTROL]],DATOS!$AS$49:$AS$57,Tabla46[[#This Row],[RESULTADO EVALUACION DE LA EJECUCION]]))</f>
        <v/>
      </c>
    </row>
    <row r="178" spans="1:21" ht="15" customHeight="1" x14ac:dyDescent="0.25">
      <c r="A178" s="3"/>
      <c r="B178" s="2"/>
      <c r="C178" s="2"/>
      <c r="D178" s="72"/>
      <c r="E178" s="4"/>
      <c r="F178" s="178"/>
      <c r="G178" s="455" t="str">
        <f>IFERROR(VLOOKUP(Tabla46[[#This Row],[ID RIESGO]],'1. IDENTIFICACION DEL RIESGO'!$AB$27:$AL$52,11,0),"")</f>
        <v/>
      </c>
      <c r="H178" s="178"/>
      <c r="I178" s="178"/>
      <c r="J178" s="178"/>
      <c r="K178" s="178"/>
      <c r="L178" s="180"/>
      <c r="M178" s="180"/>
      <c r="N178" s="178" t="str">
        <f>IF(Tabla46[[#This Row],[ID RIESGO]]="","",IF(Tabla46[[#This Row],[DESCRIPCION DEL CONTROL]]="",0,15))</f>
        <v/>
      </c>
      <c r="O178" s="174" t="str">
        <f>IF(Tabla46[[#This Row],[ID RIESGO]]="","",IF(Tabla46[[#This Row],[RESPONSABLE DEL CONTROL (CARGO)]]="",0,20))</f>
        <v/>
      </c>
      <c r="P178" s="353">
        <f>IF(Tabla46[[#This Row],[PERIODICIDAD DE EJECUCIÓN DEL CONTROL]]="",0,20)</f>
        <v>0</v>
      </c>
      <c r="Q17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8" s="353" t="str">
        <f>IF(ISTEXT(Tabla46[[#This Row],[VALOR EVALUACION DISENO]]),"",IF(Tabla46[[#This Row],[VALOR EVALUACION DISENO]]&gt;96,DATOS!$AV$21,IF(Tabla46[[#This Row],[VALOR EVALUACION DISENO]]&gt;=86,DATOS!$AV$22,DATOS!$AV$23)))</f>
        <v/>
      </c>
      <c r="S178" s="286"/>
      <c r="T178" s="133" t="str">
        <f>IFERROR(VLOOKUP(Tabla46[[#This Row],[% DE CUMPLIMIENTO DE LA EJECUCION DEL CONTROL]],DATOS!$AS$38:$AT$40,2,0),"")</f>
        <v/>
      </c>
      <c r="U178" s="134" t="str">
        <f>IF(Tabla46[[#This Row],[RESULTADO EVALUACIÓN DEL DISEÑO DEL CONTROL]]="","",SUMIFS(DATOS!$AT$49:$AT$57,DATOS!$AR$49:$AR$57,Tabla46[[#This Row],[RESULTADO EVALUACIÓN DEL DISEÑO DEL CONTROL]],DATOS!$AS$49:$AS$57,Tabla46[[#This Row],[RESULTADO EVALUACION DE LA EJECUCION]]))</f>
        <v/>
      </c>
    </row>
    <row r="179" spans="1:21" ht="15" customHeight="1" x14ac:dyDescent="0.25">
      <c r="A179" s="3"/>
      <c r="B179" s="2"/>
      <c r="C179" s="2"/>
      <c r="D179" s="72"/>
      <c r="E179" s="4"/>
      <c r="F179" s="178"/>
      <c r="G179" s="455" t="str">
        <f>IFERROR(VLOOKUP(Tabla46[[#This Row],[ID RIESGO]],'1. IDENTIFICACION DEL RIESGO'!$AB$27:$AL$52,11,0),"")</f>
        <v/>
      </c>
      <c r="H179" s="178"/>
      <c r="I179" s="178"/>
      <c r="J179" s="178"/>
      <c r="K179" s="178"/>
      <c r="L179" s="180"/>
      <c r="M179" s="180"/>
      <c r="N179" s="178" t="str">
        <f>IF(Tabla46[[#This Row],[ID RIESGO]]="","",IF(Tabla46[[#This Row],[DESCRIPCION DEL CONTROL]]="",0,15))</f>
        <v/>
      </c>
      <c r="O179" s="174" t="str">
        <f>IF(Tabla46[[#This Row],[ID RIESGO]]="","",IF(Tabla46[[#This Row],[RESPONSABLE DEL CONTROL (CARGO)]]="",0,20))</f>
        <v/>
      </c>
      <c r="P179" s="353">
        <f>IF(Tabla46[[#This Row],[PERIODICIDAD DE EJECUCIÓN DEL CONTROL]]="",0,20)</f>
        <v>0</v>
      </c>
      <c r="Q17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9" s="353" t="str">
        <f>IF(ISTEXT(Tabla46[[#This Row],[VALOR EVALUACION DISENO]]),"",IF(Tabla46[[#This Row],[VALOR EVALUACION DISENO]]&gt;96,DATOS!$AV$21,IF(Tabla46[[#This Row],[VALOR EVALUACION DISENO]]&gt;=86,DATOS!$AV$22,DATOS!$AV$23)))</f>
        <v/>
      </c>
      <c r="S179" s="286"/>
      <c r="T179" s="133" t="str">
        <f>IFERROR(VLOOKUP(Tabla46[[#This Row],[% DE CUMPLIMIENTO DE LA EJECUCION DEL CONTROL]],DATOS!$AS$38:$AT$40,2,0),"")</f>
        <v/>
      </c>
      <c r="U179" s="134" t="str">
        <f>IF(Tabla46[[#This Row],[RESULTADO EVALUACIÓN DEL DISEÑO DEL CONTROL]]="","",SUMIFS(DATOS!$AT$49:$AT$57,DATOS!$AR$49:$AR$57,Tabla46[[#This Row],[RESULTADO EVALUACIÓN DEL DISEÑO DEL CONTROL]],DATOS!$AS$49:$AS$57,Tabla46[[#This Row],[RESULTADO EVALUACION DE LA EJECUCION]]))</f>
        <v/>
      </c>
    </row>
    <row r="180" spans="1:21" ht="15" customHeight="1" x14ac:dyDescent="0.25">
      <c r="A180" s="3"/>
      <c r="B180" s="2"/>
      <c r="C180" s="2"/>
      <c r="D180" s="72"/>
      <c r="E180" s="4"/>
      <c r="F180" s="178"/>
      <c r="G180" s="455" t="str">
        <f>IFERROR(VLOOKUP(Tabla46[[#This Row],[ID RIESGO]],'1. IDENTIFICACION DEL RIESGO'!$AB$27:$AL$52,11,0),"")</f>
        <v/>
      </c>
      <c r="H180" s="178"/>
      <c r="I180" s="178"/>
      <c r="J180" s="178"/>
      <c r="K180" s="178"/>
      <c r="L180" s="180"/>
      <c r="M180" s="180"/>
      <c r="N180" s="178" t="str">
        <f>IF(Tabla46[[#This Row],[ID RIESGO]]="","",IF(Tabla46[[#This Row],[DESCRIPCION DEL CONTROL]]="",0,15))</f>
        <v/>
      </c>
      <c r="O180" s="174" t="str">
        <f>IF(Tabla46[[#This Row],[ID RIESGO]]="","",IF(Tabla46[[#This Row],[RESPONSABLE DEL CONTROL (CARGO)]]="",0,20))</f>
        <v/>
      </c>
      <c r="P180" s="353">
        <f>IF(Tabla46[[#This Row],[PERIODICIDAD DE EJECUCIÓN DEL CONTROL]]="",0,20)</f>
        <v>0</v>
      </c>
      <c r="Q18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0" s="353" t="str">
        <f>IF(ISTEXT(Tabla46[[#This Row],[VALOR EVALUACION DISENO]]),"",IF(Tabla46[[#This Row],[VALOR EVALUACION DISENO]]&gt;96,DATOS!$AV$21,IF(Tabla46[[#This Row],[VALOR EVALUACION DISENO]]&gt;=86,DATOS!$AV$22,DATOS!$AV$23)))</f>
        <v/>
      </c>
      <c r="S180" s="286"/>
      <c r="T180" s="133" t="str">
        <f>IFERROR(VLOOKUP(Tabla46[[#This Row],[% DE CUMPLIMIENTO DE LA EJECUCION DEL CONTROL]],DATOS!$AS$38:$AT$40,2,0),"")</f>
        <v/>
      </c>
      <c r="U180" s="134" t="str">
        <f>IF(Tabla46[[#This Row],[RESULTADO EVALUACIÓN DEL DISEÑO DEL CONTROL]]="","",SUMIFS(DATOS!$AT$49:$AT$57,DATOS!$AR$49:$AR$57,Tabla46[[#This Row],[RESULTADO EVALUACIÓN DEL DISEÑO DEL CONTROL]],DATOS!$AS$49:$AS$57,Tabla46[[#This Row],[RESULTADO EVALUACION DE LA EJECUCION]]))</f>
        <v/>
      </c>
    </row>
    <row r="181" spans="1:21" ht="15" customHeight="1" x14ac:dyDescent="0.25">
      <c r="A181" s="3"/>
      <c r="B181" s="2"/>
      <c r="C181" s="2"/>
      <c r="D181" s="72"/>
      <c r="E181" s="4"/>
      <c r="F181" s="178"/>
      <c r="G181" s="455" t="str">
        <f>IFERROR(VLOOKUP(Tabla46[[#This Row],[ID RIESGO]],'1. IDENTIFICACION DEL RIESGO'!$AB$27:$AL$52,11,0),"")</f>
        <v/>
      </c>
      <c r="H181" s="178"/>
      <c r="I181" s="178"/>
      <c r="J181" s="178"/>
      <c r="K181" s="178"/>
      <c r="L181" s="180"/>
      <c r="M181" s="180"/>
      <c r="N181" s="178" t="str">
        <f>IF(Tabla46[[#This Row],[ID RIESGO]]="","",IF(Tabla46[[#This Row],[DESCRIPCION DEL CONTROL]]="",0,15))</f>
        <v/>
      </c>
      <c r="O181" s="174" t="str">
        <f>IF(Tabla46[[#This Row],[ID RIESGO]]="","",IF(Tabla46[[#This Row],[RESPONSABLE DEL CONTROL (CARGO)]]="",0,20))</f>
        <v/>
      </c>
      <c r="P181" s="353">
        <f>IF(Tabla46[[#This Row],[PERIODICIDAD DE EJECUCIÓN DEL CONTROL]]="",0,20)</f>
        <v>0</v>
      </c>
      <c r="Q18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1" s="353" t="str">
        <f>IF(ISTEXT(Tabla46[[#This Row],[VALOR EVALUACION DISENO]]),"",IF(Tabla46[[#This Row],[VALOR EVALUACION DISENO]]&gt;96,DATOS!$AV$21,IF(Tabla46[[#This Row],[VALOR EVALUACION DISENO]]&gt;=86,DATOS!$AV$22,DATOS!$AV$23)))</f>
        <v/>
      </c>
      <c r="S181" s="286"/>
      <c r="T181" s="133" t="str">
        <f>IFERROR(VLOOKUP(Tabla46[[#This Row],[% DE CUMPLIMIENTO DE LA EJECUCION DEL CONTROL]],DATOS!$AS$38:$AT$40,2,0),"")</f>
        <v/>
      </c>
      <c r="U181" s="134" t="str">
        <f>IF(Tabla46[[#This Row],[RESULTADO EVALUACIÓN DEL DISEÑO DEL CONTROL]]="","",SUMIFS(DATOS!$AT$49:$AT$57,DATOS!$AR$49:$AR$57,Tabla46[[#This Row],[RESULTADO EVALUACIÓN DEL DISEÑO DEL CONTROL]],DATOS!$AS$49:$AS$57,Tabla46[[#This Row],[RESULTADO EVALUACION DE LA EJECUCION]]))</f>
        <v/>
      </c>
    </row>
    <row r="182" spans="1:21" ht="15" customHeight="1" x14ac:dyDescent="0.25">
      <c r="A182" s="3"/>
      <c r="B182" s="2"/>
      <c r="C182" s="2"/>
      <c r="D182" s="72"/>
      <c r="E182" s="4"/>
      <c r="F182" s="178"/>
      <c r="G182" s="455" t="str">
        <f>IFERROR(VLOOKUP(Tabla46[[#This Row],[ID RIESGO]],'1. IDENTIFICACION DEL RIESGO'!$AB$27:$AL$52,11,0),"")</f>
        <v/>
      </c>
      <c r="H182" s="178"/>
      <c r="I182" s="178"/>
      <c r="J182" s="178"/>
      <c r="K182" s="178"/>
      <c r="L182" s="180"/>
      <c r="M182" s="180"/>
      <c r="N182" s="178" t="str">
        <f>IF(Tabla46[[#This Row],[ID RIESGO]]="","",IF(Tabla46[[#This Row],[DESCRIPCION DEL CONTROL]]="",0,15))</f>
        <v/>
      </c>
      <c r="O182" s="174" t="str">
        <f>IF(Tabla46[[#This Row],[ID RIESGO]]="","",IF(Tabla46[[#This Row],[RESPONSABLE DEL CONTROL (CARGO)]]="",0,20))</f>
        <v/>
      </c>
      <c r="P182" s="353">
        <f>IF(Tabla46[[#This Row],[PERIODICIDAD DE EJECUCIÓN DEL CONTROL]]="",0,20)</f>
        <v>0</v>
      </c>
      <c r="Q18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2" s="353" t="str">
        <f>IF(ISTEXT(Tabla46[[#This Row],[VALOR EVALUACION DISENO]]),"",IF(Tabla46[[#This Row],[VALOR EVALUACION DISENO]]&gt;96,DATOS!$AV$21,IF(Tabla46[[#This Row],[VALOR EVALUACION DISENO]]&gt;=86,DATOS!$AV$22,DATOS!$AV$23)))</f>
        <v/>
      </c>
      <c r="S182" s="286"/>
      <c r="T182" s="133" t="str">
        <f>IFERROR(VLOOKUP(Tabla46[[#This Row],[% DE CUMPLIMIENTO DE LA EJECUCION DEL CONTROL]],DATOS!$AS$38:$AT$40,2,0),"")</f>
        <v/>
      </c>
      <c r="U182" s="134" t="str">
        <f>IF(Tabla46[[#This Row],[RESULTADO EVALUACIÓN DEL DISEÑO DEL CONTROL]]="","",SUMIFS(DATOS!$AT$49:$AT$57,DATOS!$AR$49:$AR$57,Tabla46[[#This Row],[RESULTADO EVALUACIÓN DEL DISEÑO DEL CONTROL]],DATOS!$AS$49:$AS$57,Tabla46[[#This Row],[RESULTADO EVALUACION DE LA EJECUCION]]))</f>
        <v/>
      </c>
    </row>
    <row r="183" spans="1:21" ht="15" customHeight="1" x14ac:dyDescent="0.25">
      <c r="A183" s="3"/>
      <c r="B183" s="2"/>
      <c r="C183" s="2"/>
      <c r="D183" s="72"/>
      <c r="E183" s="4"/>
      <c r="F183" s="178"/>
      <c r="G183" s="455" t="str">
        <f>IFERROR(VLOOKUP(Tabla46[[#This Row],[ID RIESGO]],'1. IDENTIFICACION DEL RIESGO'!$AB$27:$AL$52,11,0),"")</f>
        <v/>
      </c>
      <c r="H183" s="178"/>
      <c r="I183" s="178"/>
      <c r="J183" s="178"/>
      <c r="K183" s="178"/>
      <c r="L183" s="180"/>
      <c r="M183" s="180"/>
      <c r="N183" s="178" t="str">
        <f>IF(Tabla46[[#This Row],[ID RIESGO]]="","",IF(Tabla46[[#This Row],[DESCRIPCION DEL CONTROL]]="",0,15))</f>
        <v/>
      </c>
      <c r="O183" s="174" t="str">
        <f>IF(Tabla46[[#This Row],[ID RIESGO]]="","",IF(Tabla46[[#This Row],[RESPONSABLE DEL CONTROL (CARGO)]]="",0,20))</f>
        <v/>
      </c>
      <c r="P183" s="353">
        <f>IF(Tabla46[[#This Row],[PERIODICIDAD DE EJECUCIÓN DEL CONTROL]]="",0,20)</f>
        <v>0</v>
      </c>
      <c r="Q18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3" s="353" t="str">
        <f>IF(ISTEXT(Tabla46[[#This Row],[VALOR EVALUACION DISENO]]),"",IF(Tabla46[[#This Row],[VALOR EVALUACION DISENO]]&gt;96,DATOS!$AV$21,IF(Tabla46[[#This Row],[VALOR EVALUACION DISENO]]&gt;=86,DATOS!$AV$22,DATOS!$AV$23)))</f>
        <v/>
      </c>
      <c r="S183" s="286"/>
      <c r="T183" s="133" t="str">
        <f>IFERROR(VLOOKUP(Tabla46[[#This Row],[% DE CUMPLIMIENTO DE LA EJECUCION DEL CONTROL]],DATOS!$AS$38:$AT$40,2,0),"")</f>
        <v/>
      </c>
      <c r="U183" s="134" t="str">
        <f>IF(Tabla46[[#This Row],[RESULTADO EVALUACIÓN DEL DISEÑO DEL CONTROL]]="","",SUMIFS(DATOS!$AT$49:$AT$57,DATOS!$AR$49:$AR$57,Tabla46[[#This Row],[RESULTADO EVALUACIÓN DEL DISEÑO DEL CONTROL]],DATOS!$AS$49:$AS$57,Tabla46[[#This Row],[RESULTADO EVALUACION DE LA EJECUCION]]))</f>
        <v/>
      </c>
    </row>
    <row r="184" spans="1:21" ht="15" customHeight="1" x14ac:dyDescent="0.25">
      <c r="A184" s="3"/>
      <c r="B184" s="2"/>
      <c r="C184" s="2"/>
      <c r="D184" s="72"/>
      <c r="E184" s="4"/>
      <c r="F184" s="178"/>
      <c r="G184" s="455" t="str">
        <f>IFERROR(VLOOKUP(Tabla46[[#This Row],[ID RIESGO]],'1. IDENTIFICACION DEL RIESGO'!$AB$27:$AL$52,11,0),"")</f>
        <v/>
      </c>
      <c r="H184" s="178"/>
      <c r="I184" s="178"/>
      <c r="J184" s="178"/>
      <c r="K184" s="178"/>
      <c r="L184" s="180"/>
      <c r="M184" s="180"/>
      <c r="N184" s="178" t="str">
        <f>IF(Tabla46[[#This Row],[ID RIESGO]]="","",IF(Tabla46[[#This Row],[DESCRIPCION DEL CONTROL]]="",0,15))</f>
        <v/>
      </c>
      <c r="O184" s="174" t="str">
        <f>IF(Tabla46[[#This Row],[ID RIESGO]]="","",IF(Tabla46[[#This Row],[RESPONSABLE DEL CONTROL (CARGO)]]="",0,20))</f>
        <v/>
      </c>
      <c r="P184" s="353">
        <f>IF(Tabla46[[#This Row],[PERIODICIDAD DE EJECUCIÓN DEL CONTROL]]="",0,20)</f>
        <v>0</v>
      </c>
      <c r="Q18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4" s="353" t="str">
        <f>IF(ISTEXT(Tabla46[[#This Row],[VALOR EVALUACION DISENO]]),"",IF(Tabla46[[#This Row],[VALOR EVALUACION DISENO]]&gt;96,DATOS!$AV$21,IF(Tabla46[[#This Row],[VALOR EVALUACION DISENO]]&gt;=86,DATOS!$AV$22,DATOS!$AV$23)))</f>
        <v/>
      </c>
      <c r="S184" s="286"/>
      <c r="T184" s="133" t="str">
        <f>IFERROR(VLOOKUP(Tabla46[[#This Row],[% DE CUMPLIMIENTO DE LA EJECUCION DEL CONTROL]],DATOS!$AS$38:$AT$40,2,0),"")</f>
        <v/>
      </c>
      <c r="U184" s="134" t="str">
        <f>IF(Tabla46[[#This Row],[RESULTADO EVALUACIÓN DEL DISEÑO DEL CONTROL]]="","",SUMIFS(DATOS!$AT$49:$AT$57,DATOS!$AR$49:$AR$57,Tabla46[[#This Row],[RESULTADO EVALUACIÓN DEL DISEÑO DEL CONTROL]],DATOS!$AS$49:$AS$57,Tabla46[[#This Row],[RESULTADO EVALUACION DE LA EJECUCION]]))</f>
        <v/>
      </c>
    </row>
    <row r="185" spans="1:21" ht="15" customHeight="1" x14ac:dyDescent="0.25">
      <c r="A185" s="3"/>
      <c r="B185" s="2"/>
      <c r="C185" s="2"/>
      <c r="D185" s="72"/>
      <c r="E185" s="4"/>
      <c r="F185" s="178"/>
      <c r="G185" s="455" t="str">
        <f>IFERROR(VLOOKUP(Tabla46[[#This Row],[ID RIESGO]],'1. IDENTIFICACION DEL RIESGO'!$AB$27:$AL$52,11,0),"")</f>
        <v/>
      </c>
      <c r="H185" s="178"/>
      <c r="I185" s="178"/>
      <c r="J185" s="178"/>
      <c r="K185" s="178"/>
      <c r="L185" s="180"/>
      <c r="M185" s="180"/>
      <c r="N185" s="178" t="str">
        <f>IF(Tabla46[[#This Row],[ID RIESGO]]="","",IF(Tabla46[[#This Row],[DESCRIPCION DEL CONTROL]]="",0,15))</f>
        <v/>
      </c>
      <c r="O185" s="174" t="str">
        <f>IF(Tabla46[[#This Row],[ID RIESGO]]="","",IF(Tabla46[[#This Row],[RESPONSABLE DEL CONTROL (CARGO)]]="",0,20))</f>
        <v/>
      </c>
      <c r="P185" s="353">
        <f>IF(Tabla46[[#This Row],[PERIODICIDAD DE EJECUCIÓN DEL CONTROL]]="",0,20)</f>
        <v>0</v>
      </c>
      <c r="Q18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5" s="353" t="str">
        <f>IF(ISTEXT(Tabla46[[#This Row],[VALOR EVALUACION DISENO]]),"",IF(Tabla46[[#This Row],[VALOR EVALUACION DISENO]]&gt;96,DATOS!$AV$21,IF(Tabla46[[#This Row],[VALOR EVALUACION DISENO]]&gt;=86,DATOS!$AV$22,DATOS!$AV$23)))</f>
        <v/>
      </c>
      <c r="S185" s="286"/>
      <c r="T185" s="133" t="str">
        <f>IFERROR(VLOOKUP(Tabla46[[#This Row],[% DE CUMPLIMIENTO DE LA EJECUCION DEL CONTROL]],DATOS!$AS$38:$AT$40,2,0),"")</f>
        <v/>
      </c>
      <c r="U185" s="134" t="str">
        <f>IF(Tabla46[[#This Row],[RESULTADO EVALUACIÓN DEL DISEÑO DEL CONTROL]]="","",SUMIFS(DATOS!$AT$49:$AT$57,DATOS!$AR$49:$AR$57,Tabla46[[#This Row],[RESULTADO EVALUACIÓN DEL DISEÑO DEL CONTROL]],DATOS!$AS$49:$AS$57,Tabla46[[#This Row],[RESULTADO EVALUACION DE LA EJECUCION]]))</f>
        <v/>
      </c>
    </row>
    <row r="186" spans="1:21" ht="15" customHeight="1" x14ac:dyDescent="0.25">
      <c r="A186" s="3"/>
      <c r="B186" s="2"/>
      <c r="C186" s="2"/>
      <c r="D186" s="72"/>
      <c r="E186" s="4"/>
      <c r="F186" s="178"/>
      <c r="G186" s="455" t="str">
        <f>IFERROR(VLOOKUP(Tabla46[[#This Row],[ID RIESGO]],'1. IDENTIFICACION DEL RIESGO'!$AB$27:$AL$52,11,0),"")</f>
        <v/>
      </c>
      <c r="H186" s="178"/>
      <c r="I186" s="178"/>
      <c r="J186" s="178"/>
      <c r="K186" s="178"/>
      <c r="L186" s="180"/>
      <c r="M186" s="180"/>
      <c r="N186" s="178" t="str">
        <f>IF(Tabla46[[#This Row],[ID RIESGO]]="","",IF(Tabla46[[#This Row],[DESCRIPCION DEL CONTROL]]="",0,15))</f>
        <v/>
      </c>
      <c r="O186" s="174" t="str">
        <f>IF(Tabla46[[#This Row],[ID RIESGO]]="","",IF(Tabla46[[#This Row],[RESPONSABLE DEL CONTROL (CARGO)]]="",0,20))</f>
        <v/>
      </c>
      <c r="P186" s="353">
        <f>IF(Tabla46[[#This Row],[PERIODICIDAD DE EJECUCIÓN DEL CONTROL]]="",0,20)</f>
        <v>0</v>
      </c>
      <c r="Q18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6" s="353" t="str">
        <f>IF(ISTEXT(Tabla46[[#This Row],[VALOR EVALUACION DISENO]]),"",IF(Tabla46[[#This Row],[VALOR EVALUACION DISENO]]&gt;96,DATOS!$AV$21,IF(Tabla46[[#This Row],[VALOR EVALUACION DISENO]]&gt;=86,DATOS!$AV$22,DATOS!$AV$23)))</f>
        <v/>
      </c>
      <c r="S186" s="286"/>
      <c r="T186" s="133" t="str">
        <f>IFERROR(VLOOKUP(Tabla46[[#This Row],[% DE CUMPLIMIENTO DE LA EJECUCION DEL CONTROL]],DATOS!$AS$38:$AT$40,2,0),"")</f>
        <v/>
      </c>
      <c r="U186" s="134" t="str">
        <f>IF(Tabla46[[#This Row],[RESULTADO EVALUACIÓN DEL DISEÑO DEL CONTROL]]="","",SUMIFS(DATOS!$AT$49:$AT$57,DATOS!$AR$49:$AR$57,Tabla46[[#This Row],[RESULTADO EVALUACIÓN DEL DISEÑO DEL CONTROL]],DATOS!$AS$49:$AS$57,Tabla46[[#This Row],[RESULTADO EVALUACION DE LA EJECUCION]]))</f>
        <v/>
      </c>
    </row>
    <row r="187" spans="1:21" ht="15" customHeight="1" x14ac:dyDescent="0.25">
      <c r="A187" s="3"/>
      <c r="B187" s="2"/>
      <c r="C187" s="2"/>
      <c r="D187" s="72"/>
      <c r="E187" s="4"/>
      <c r="F187" s="178"/>
      <c r="G187" s="455" t="str">
        <f>IFERROR(VLOOKUP(Tabla46[[#This Row],[ID RIESGO]],'1. IDENTIFICACION DEL RIESGO'!$AB$27:$AL$52,11,0),"")</f>
        <v/>
      </c>
      <c r="H187" s="178"/>
      <c r="I187" s="178"/>
      <c r="J187" s="178"/>
      <c r="K187" s="178"/>
      <c r="L187" s="180"/>
      <c r="M187" s="180"/>
      <c r="N187" s="178" t="str">
        <f>IF(Tabla46[[#This Row],[ID RIESGO]]="","",IF(Tabla46[[#This Row],[DESCRIPCION DEL CONTROL]]="",0,15))</f>
        <v/>
      </c>
      <c r="O187" s="174" t="str">
        <f>IF(Tabla46[[#This Row],[ID RIESGO]]="","",IF(Tabla46[[#This Row],[RESPONSABLE DEL CONTROL (CARGO)]]="",0,20))</f>
        <v/>
      </c>
      <c r="P187" s="353">
        <f>IF(Tabla46[[#This Row],[PERIODICIDAD DE EJECUCIÓN DEL CONTROL]]="",0,20)</f>
        <v>0</v>
      </c>
      <c r="Q18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7" s="353" t="str">
        <f>IF(ISTEXT(Tabla46[[#This Row],[VALOR EVALUACION DISENO]]),"",IF(Tabla46[[#This Row],[VALOR EVALUACION DISENO]]&gt;96,DATOS!$AV$21,IF(Tabla46[[#This Row],[VALOR EVALUACION DISENO]]&gt;=86,DATOS!$AV$22,DATOS!$AV$23)))</f>
        <v/>
      </c>
      <c r="S187" s="286"/>
      <c r="T187" s="133" t="str">
        <f>IFERROR(VLOOKUP(Tabla46[[#This Row],[% DE CUMPLIMIENTO DE LA EJECUCION DEL CONTROL]],DATOS!$AS$38:$AT$40,2,0),"")</f>
        <v/>
      </c>
      <c r="U187" s="134" t="str">
        <f>IF(Tabla46[[#This Row],[RESULTADO EVALUACIÓN DEL DISEÑO DEL CONTROL]]="","",SUMIFS(DATOS!$AT$49:$AT$57,DATOS!$AR$49:$AR$57,Tabla46[[#This Row],[RESULTADO EVALUACIÓN DEL DISEÑO DEL CONTROL]],DATOS!$AS$49:$AS$57,Tabla46[[#This Row],[RESULTADO EVALUACION DE LA EJECUCION]]))</f>
        <v/>
      </c>
    </row>
    <row r="188" spans="1:21" ht="15" customHeight="1" x14ac:dyDescent="0.25">
      <c r="A188" s="3"/>
      <c r="B188" s="2"/>
      <c r="C188" s="2"/>
      <c r="D188" s="72"/>
      <c r="E188" s="4"/>
      <c r="F188" s="178"/>
      <c r="G188" s="455" t="str">
        <f>IFERROR(VLOOKUP(Tabla46[[#This Row],[ID RIESGO]],'1. IDENTIFICACION DEL RIESGO'!$AB$27:$AL$52,11,0),"")</f>
        <v/>
      </c>
      <c r="H188" s="178"/>
      <c r="I188" s="178"/>
      <c r="J188" s="178"/>
      <c r="K188" s="178"/>
      <c r="L188" s="180"/>
      <c r="M188" s="180"/>
      <c r="N188" s="178" t="str">
        <f>IF(Tabla46[[#This Row],[ID RIESGO]]="","",IF(Tabla46[[#This Row],[DESCRIPCION DEL CONTROL]]="",0,15))</f>
        <v/>
      </c>
      <c r="O188" s="174" t="str">
        <f>IF(Tabla46[[#This Row],[ID RIESGO]]="","",IF(Tabla46[[#This Row],[RESPONSABLE DEL CONTROL (CARGO)]]="",0,20))</f>
        <v/>
      </c>
      <c r="P188" s="353">
        <f>IF(Tabla46[[#This Row],[PERIODICIDAD DE EJECUCIÓN DEL CONTROL]]="",0,20)</f>
        <v>0</v>
      </c>
      <c r="Q18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8" s="353" t="str">
        <f>IF(ISTEXT(Tabla46[[#This Row],[VALOR EVALUACION DISENO]]),"",IF(Tabla46[[#This Row],[VALOR EVALUACION DISENO]]&gt;96,DATOS!$AV$21,IF(Tabla46[[#This Row],[VALOR EVALUACION DISENO]]&gt;=86,DATOS!$AV$22,DATOS!$AV$23)))</f>
        <v/>
      </c>
      <c r="S188" s="286"/>
      <c r="T188" s="133" t="str">
        <f>IFERROR(VLOOKUP(Tabla46[[#This Row],[% DE CUMPLIMIENTO DE LA EJECUCION DEL CONTROL]],DATOS!$AS$38:$AT$40,2,0),"")</f>
        <v/>
      </c>
      <c r="U188" s="134" t="str">
        <f>IF(Tabla46[[#This Row],[RESULTADO EVALUACIÓN DEL DISEÑO DEL CONTROL]]="","",SUMIFS(DATOS!$AT$49:$AT$57,DATOS!$AR$49:$AR$57,Tabla46[[#This Row],[RESULTADO EVALUACIÓN DEL DISEÑO DEL CONTROL]],DATOS!$AS$49:$AS$57,Tabla46[[#This Row],[RESULTADO EVALUACION DE LA EJECUCION]]))</f>
        <v/>
      </c>
    </row>
    <row r="189" spans="1:21" ht="15" customHeight="1" x14ac:dyDescent="0.25">
      <c r="A189" s="3"/>
      <c r="B189" s="2"/>
      <c r="C189" s="2"/>
      <c r="D189" s="72"/>
      <c r="E189" s="4"/>
      <c r="F189" s="178"/>
      <c r="G189" s="455" t="str">
        <f>IFERROR(VLOOKUP(Tabla46[[#This Row],[ID RIESGO]],'1. IDENTIFICACION DEL RIESGO'!$AB$27:$AL$52,11,0),"")</f>
        <v/>
      </c>
      <c r="H189" s="178"/>
      <c r="I189" s="178"/>
      <c r="J189" s="178"/>
      <c r="K189" s="178"/>
      <c r="L189" s="180"/>
      <c r="M189" s="180"/>
      <c r="N189" s="178" t="str">
        <f>IF(Tabla46[[#This Row],[ID RIESGO]]="","",IF(Tabla46[[#This Row],[DESCRIPCION DEL CONTROL]]="",0,15))</f>
        <v/>
      </c>
      <c r="O189" s="174" t="str">
        <f>IF(Tabla46[[#This Row],[ID RIESGO]]="","",IF(Tabla46[[#This Row],[RESPONSABLE DEL CONTROL (CARGO)]]="",0,20))</f>
        <v/>
      </c>
      <c r="P189" s="353">
        <f>IF(Tabla46[[#This Row],[PERIODICIDAD DE EJECUCIÓN DEL CONTROL]]="",0,20)</f>
        <v>0</v>
      </c>
      <c r="Q18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9" s="353" t="str">
        <f>IF(ISTEXT(Tabla46[[#This Row],[VALOR EVALUACION DISENO]]),"",IF(Tabla46[[#This Row],[VALOR EVALUACION DISENO]]&gt;96,DATOS!$AV$21,IF(Tabla46[[#This Row],[VALOR EVALUACION DISENO]]&gt;=86,DATOS!$AV$22,DATOS!$AV$23)))</f>
        <v/>
      </c>
      <c r="S189" s="286"/>
      <c r="T189" s="133" t="str">
        <f>IFERROR(VLOOKUP(Tabla46[[#This Row],[% DE CUMPLIMIENTO DE LA EJECUCION DEL CONTROL]],DATOS!$AS$38:$AT$40,2,0),"")</f>
        <v/>
      </c>
      <c r="U189" s="134" t="str">
        <f>IF(Tabla46[[#This Row],[RESULTADO EVALUACIÓN DEL DISEÑO DEL CONTROL]]="","",SUMIFS(DATOS!$AT$49:$AT$57,DATOS!$AR$49:$AR$57,Tabla46[[#This Row],[RESULTADO EVALUACIÓN DEL DISEÑO DEL CONTROL]],DATOS!$AS$49:$AS$57,Tabla46[[#This Row],[RESULTADO EVALUACION DE LA EJECUCION]]))</f>
        <v/>
      </c>
    </row>
    <row r="190" spans="1:21" ht="15" customHeight="1" x14ac:dyDescent="0.25">
      <c r="A190" s="3"/>
      <c r="B190" s="2"/>
      <c r="C190" s="2"/>
      <c r="D190" s="72"/>
      <c r="E190" s="4"/>
      <c r="F190" s="178"/>
      <c r="G190" s="455" t="str">
        <f>IFERROR(VLOOKUP(Tabla46[[#This Row],[ID RIESGO]],'1. IDENTIFICACION DEL RIESGO'!$AB$27:$AL$52,11,0),"")</f>
        <v/>
      </c>
      <c r="H190" s="178"/>
      <c r="I190" s="178"/>
      <c r="J190" s="178"/>
      <c r="K190" s="178"/>
      <c r="L190" s="180"/>
      <c r="M190" s="180"/>
      <c r="N190" s="178" t="str">
        <f>IF(Tabla46[[#This Row],[ID RIESGO]]="","",IF(Tabla46[[#This Row],[DESCRIPCION DEL CONTROL]]="",0,15))</f>
        <v/>
      </c>
      <c r="O190" s="174" t="str">
        <f>IF(Tabla46[[#This Row],[ID RIESGO]]="","",IF(Tabla46[[#This Row],[RESPONSABLE DEL CONTROL (CARGO)]]="",0,20))</f>
        <v/>
      </c>
      <c r="P190" s="353">
        <f>IF(Tabla46[[#This Row],[PERIODICIDAD DE EJECUCIÓN DEL CONTROL]]="",0,20)</f>
        <v>0</v>
      </c>
      <c r="Q19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0" s="353" t="str">
        <f>IF(ISTEXT(Tabla46[[#This Row],[VALOR EVALUACION DISENO]]),"",IF(Tabla46[[#This Row],[VALOR EVALUACION DISENO]]&gt;96,DATOS!$AV$21,IF(Tabla46[[#This Row],[VALOR EVALUACION DISENO]]&gt;=86,DATOS!$AV$22,DATOS!$AV$23)))</f>
        <v/>
      </c>
      <c r="S190" s="286"/>
      <c r="T190" s="133" t="str">
        <f>IFERROR(VLOOKUP(Tabla46[[#This Row],[% DE CUMPLIMIENTO DE LA EJECUCION DEL CONTROL]],DATOS!$AS$38:$AT$40,2,0),"")</f>
        <v/>
      </c>
      <c r="U190" s="134" t="str">
        <f>IF(Tabla46[[#This Row],[RESULTADO EVALUACIÓN DEL DISEÑO DEL CONTROL]]="","",SUMIFS(DATOS!$AT$49:$AT$57,DATOS!$AR$49:$AR$57,Tabla46[[#This Row],[RESULTADO EVALUACIÓN DEL DISEÑO DEL CONTROL]],DATOS!$AS$49:$AS$57,Tabla46[[#This Row],[RESULTADO EVALUACION DE LA EJECUCION]]))</f>
        <v/>
      </c>
    </row>
    <row r="191" spans="1:21" ht="15" customHeight="1" x14ac:dyDescent="0.25">
      <c r="A191" s="3"/>
      <c r="B191" s="2"/>
      <c r="C191" s="2"/>
      <c r="D191" s="72"/>
      <c r="E191" s="4"/>
      <c r="F191" s="178"/>
      <c r="G191" s="455" t="str">
        <f>IFERROR(VLOOKUP(Tabla46[[#This Row],[ID RIESGO]],'1. IDENTIFICACION DEL RIESGO'!$AB$27:$AL$52,11,0),"")</f>
        <v/>
      </c>
      <c r="H191" s="178"/>
      <c r="I191" s="178"/>
      <c r="J191" s="178"/>
      <c r="K191" s="178"/>
      <c r="L191" s="180"/>
      <c r="M191" s="180"/>
      <c r="N191" s="178" t="str">
        <f>IF(Tabla46[[#This Row],[ID RIESGO]]="","",IF(Tabla46[[#This Row],[DESCRIPCION DEL CONTROL]]="",0,15))</f>
        <v/>
      </c>
      <c r="O191" s="174" t="str">
        <f>IF(Tabla46[[#This Row],[ID RIESGO]]="","",IF(Tabla46[[#This Row],[RESPONSABLE DEL CONTROL (CARGO)]]="",0,20))</f>
        <v/>
      </c>
      <c r="P191" s="353">
        <f>IF(Tabla46[[#This Row],[PERIODICIDAD DE EJECUCIÓN DEL CONTROL]]="",0,20)</f>
        <v>0</v>
      </c>
      <c r="Q19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1" s="353" t="str">
        <f>IF(ISTEXT(Tabla46[[#This Row],[VALOR EVALUACION DISENO]]),"",IF(Tabla46[[#This Row],[VALOR EVALUACION DISENO]]&gt;96,DATOS!$AV$21,IF(Tabla46[[#This Row],[VALOR EVALUACION DISENO]]&gt;=86,DATOS!$AV$22,DATOS!$AV$23)))</f>
        <v/>
      </c>
      <c r="S191" s="286"/>
      <c r="T191" s="133" t="str">
        <f>IFERROR(VLOOKUP(Tabla46[[#This Row],[% DE CUMPLIMIENTO DE LA EJECUCION DEL CONTROL]],DATOS!$AS$38:$AT$40,2,0),"")</f>
        <v/>
      </c>
      <c r="U191" s="134" t="str">
        <f>IF(Tabla46[[#This Row],[RESULTADO EVALUACIÓN DEL DISEÑO DEL CONTROL]]="","",SUMIFS(DATOS!$AT$49:$AT$57,DATOS!$AR$49:$AR$57,Tabla46[[#This Row],[RESULTADO EVALUACIÓN DEL DISEÑO DEL CONTROL]],DATOS!$AS$49:$AS$57,Tabla46[[#This Row],[RESULTADO EVALUACION DE LA EJECUCION]]))</f>
        <v/>
      </c>
    </row>
    <row r="192" spans="1:21" ht="15" customHeight="1" x14ac:dyDescent="0.25">
      <c r="A192" s="3"/>
      <c r="B192" s="2"/>
      <c r="C192" s="2"/>
      <c r="D192" s="72"/>
      <c r="E192" s="4"/>
      <c r="F192" s="178"/>
      <c r="G192" s="455" t="str">
        <f>IFERROR(VLOOKUP(Tabla46[[#This Row],[ID RIESGO]],'1. IDENTIFICACION DEL RIESGO'!$AB$27:$AL$52,11,0),"")</f>
        <v/>
      </c>
      <c r="H192" s="178"/>
      <c r="I192" s="178"/>
      <c r="J192" s="178"/>
      <c r="K192" s="178"/>
      <c r="L192" s="180"/>
      <c r="M192" s="180"/>
      <c r="N192" s="178" t="str">
        <f>IF(Tabla46[[#This Row],[ID RIESGO]]="","",IF(Tabla46[[#This Row],[DESCRIPCION DEL CONTROL]]="",0,15))</f>
        <v/>
      </c>
      <c r="O192" s="174" t="str">
        <f>IF(Tabla46[[#This Row],[ID RIESGO]]="","",IF(Tabla46[[#This Row],[RESPONSABLE DEL CONTROL (CARGO)]]="",0,20))</f>
        <v/>
      </c>
      <c r="P192" s="353">
        <f>IF(Tabla46[[#This Row],[PERIODICIDAD DE EJECUCIÓN DEL CONTROL]]="",0,20)</f>
        <v>0</v>
      </c>
      <c r="Q19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2" s="353" t="str">
        <f>IF(ISTEXT(Tabla46[[#This Row],[VALOR EVALUACION DISENO]]),"",IF(Tabla46[[#This Row],[VALOR EVALUACION DISENO]]&gt;96,DATOS!$AV$21,IF(Tabla46[[#This Row],[VALOR EVALUACION DISENO]]&gt;=86,DATOS!$AV$22,DATOS!$AV$23)))</f>
        <v/>
      </c>
      <c r="S192" s="286"/>
      <c r="T192" s="133" t="str">
        <f>IFERROR(VLOOKUP(Tabla46[[#This Row],[% DE CUMPLIMIENTO DE LA EJECUCION DEL CONTROL]],DATOS!$AS$38:$AT$40,2,0),"")</f>
        <v/>
      </c>
      <c r="U192" s="134" t="str">
        <f>IF(Tabla46[[#This Row],[RESULTADO EVALUACIÓN DEL DISEÑO DEL CONTROL]]="","",SUMIFS(DATOS!$AT$49:$AT$57,DATOS!$AR$49:$AR$57,Tabla46[[#This Row],[RESULTADO EVALUACIÓN DEL DISEÑO DEL CONTROL]],DATOS!$AS$49:$AS$57,Tabla46[[#This Row],[RESULTADO EVALUACION DE LA EJECUCION]]))</f>
        <v/>
      </c>
    </row>
    <row r="193" spans="1:21" ht="15" customHeight="1" x14ac:dyDescent="0.25">
      <c r="A193" s="3"/>
      <c r="B193" s="2"/>
      <c r="C193" s="2"/>
      <c r="D193" s="72"/>
      <c r="E193" s="4"/>
      <c r="F193" s="178"/>
      <c r="G193" s="455" t="str">
        <f>IFERROR(VLOOKUP(Tabla46[[#This Row],[ID RIESGO]],'1. IDENTIFICACION DEL RIESGO'!$AB$27:$AL$52,11,0),"")</f>
        <v/>
      </c>
      <c r="H193" s="178"/>
      <c r="I193" s="178"/>
      <c r="J193" s="178"/>
      <c r="K193" s="178"/>
      <c r="L193" s="180"/>
      <c r="M193" s="180"/>
      <c r="N193" s="178" t="str">
        <f>IF(Tabla46[[#This Row],[ID RIESGO]]="","",IF(Tabla46[[#This Row],[DESCRIPCION DEL CONTROL]]="",0,15))</f>
        <v/>
      </c>
      <c r="O193" s="174" t="str">
        <f>IF(Tabla46[[#This Row],[ID RIESGO]]="","",IF(Tabla46[[#This Row],[RESPONSABLE DEL CONTROL (CARGO)]]="",0,20))</f>
        <v/>
      </c>
      <c r="P193" s="353">
        <f>IF(Tabla46[[#This Row],[PERIODICIDAD DE EJECUCIÓN DEL CONTROL]]="",0,20)</f>
        <v>0</v>
      </c>
      <c r="Q19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3" s="353" t="str">
        <f>IF(ISTEXT(Tabla46[[#This Row],[VALOR EVALUACION DISENO]]),"",IF(Tabla46[[#This Row],[VALOR EVALUACION DISENO]]&gt;96,DATOS!$AV$21,IF(Tabla46[[#This Row],[VALOR EVALUACION DISENO]]&gt;=86,DATOS!$AV$22,DATOS!$AV$23)))</f>
        <v/>
      </c>
      <c r="S193" s="286"/>
      <c r="T193" s="133" t="str">
        <f>IFERROR(VLOOKUP(Tabla46[[#This Row],[% DE CUMPLIMIENTO DE LA EJECUCION DEL CONTROL]],DATOS!$AS$38:$AT$40,2,0),"")</f>
        <v/>
      </c>
      <c r="U193" s="134" t="str">
        <f>IF(Tabla46[[#This Row],[RESULTADO EVALUACIÓN DEL DISEÑO DEL CONTROL]]="","",SUMIFS(DATOS!$AT$49:$AT$57,DATOS!$AR$49:$AR$57,Tabla46[[#This Row],[RESULTADO EVALUACIÓN DEL DISEÑO DEL CONTROL]],DATOS!$AS$49:$AS$57,Tabla46[[#This Row],[RESULTADO EVALUACION DE LA EJECUCION]]))</f>
        <v/>
      </c>
    </row>
    <row r="194" spans="1:21" ht="15" customHeight="1" x14ac:dyDescent="0.25">
      <c r="A194" s="3"/>
      <c r="B194" s="2"/>
      <c r="C194" s="2"/>
      <c r="D194" s="72"/>
      <c r="E194" s="4"/>
      <c r="F194" s="178"/>
      <c r="G194" s="455" t="str">
        <f>IFERROR(VLOOKUP(Tabla46[[#This Row],[ID RIESGO]],'1. IDENTIFICACION DEL RIESGO'!$AB$27:$AL$52,11,0),"")</f>
        <v/>
      </c>
      <c r="H194" s="178"/>
      <c r="I194" s="178"/>
      <c r="J194" s="178"/>
      <c r="K194" s="178"/>
      <c r="L194" s="180"/>
      <c r="M194" s="180"/>
      <c r="N194" s="178" t="str">
        <f>IF(Tabla46[[#This Row],[ID RIESGO]]="","",IF(Tabla46[[#This Row],[DESCRIPCION DEL CONTROL]]="",0,15))</f>
        <v/>
      </c>
      <c r="O194" s="174" t="str">
        <f>IF(Tabla46[[#This Row],[ID RIESGO]]="","",IF(Tabla46[[#This Row],[RESPONSABLE DEL CONTROL (CARGO)]]="",0,20))</f>
        <v/>
      </c>
      <c r="P194" s="353">
        <f>IF(Tabla46[[#This Row],[PERIODICIDAD DE EJECUCIÓN DEL CONTROL]]="",0,20)</f>
        <v>0</v>
      </c>
      <c r="Q19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4" s="353" t="str">
        <f>IF(ISTEXT(Tabla46[[#This Row],[VALOR EVALUACION DISENO]]),"",IF(Tabla46[[#This Row],[VALOR EVALUACION DISENO]]&gt;96,DATOS!$AV$21,IF(Tabla46[[#This Row],[VALOR EVALUACION DISENO]]&gt;=86,DATOS!$AV$22,DATOS!$AV$23)))</f>
        <v/>
      </c>
      <c r="S194" s="286"/>
      <c r="T194" s="133" t="str">
        <f>IFERROR(VLOOKUP(Tabla46[[#This Row],[% DE CUMPLIMIENTO DE LA EJECUCION DEL CONTROL]],DATOS!$AS$38:$AT$40,2,0),"")</f>
        <v/>
      </c>
      <c r="U194" s="134" t="str">
        <f>IF(Tabla46[[#This Row],[RESULTADO EVALUACIÓN DEL DISEÑO DEL CONTROL]]="","",SUMIFS(DATOS!$AT$49:$AT$57,DATOS!$AR$49:$AR$57,Tabla46[[#This Row],[RESULTADO EVALUACIÓN DEL DISEÑO DEL CONTROL]],DATOS!$AS$49:$AS$57,Tabla46[[#This Row],[RESULTADO EVALUACION DE LA EJECUCION]]))</f>
        <v/>
      </c>
    </row>
    <row r="195" spans="1:21" ht="15" customHeight="1" x14ac:dyDescent="0.25">
      <c r="A195" s="3"/>
      <c r="B195" s="2"/>
      <c r="C195" s="2"/>
      <c r="D195" s="72"/>
      <c r="E195" s="4"/>
      <c r="F195" s="178"/>
      <c r="G195" s="455" t="str">
        <f>IFERROR(VLOOKUP(Tabla46[[#This Row],[ID RIESGO]],'1. IDENTIFICACION DEL RIESGO'!$AB$27:$AL$52,11,0),"")</f>
        <v/>
      </c>
      <c r="H195" s="178"/>
      <c r="I195" s="178"/>
      <c r="J195" s="178"/>
      <c r="K195" s="178"/>
      <c r="L195" s="180"/>
      <c r="M195" s="180"/>
      <c r="N195" s="178" t="str">
        <f>IF(Tabla46[[#This Row],[ID RIESGO]]="","",IF(Tabla46[[#This Row],[DESCRIPCION DEL CONTROL]]="",0,15))</f>
        <v/>
      </c>
      <c r="O195" s="174" t="str">
        <f>IF(Tabla46[[#This Row],[ID RIESGO]]="","",IF(Tabla46[[#This Row],[RESPONSABLE DEL CONTROL (CARGO)]]="",0,20))</f>
        <v/>
      </c>
      <c r="P195" s="353">
        <f>IF(Tabla46[[#This Row],[PERIODICIDAD DE EJECUCIÓN DEL CONTROL]]="",0,20)</f>
        <v>0</v>
      </c>
      <c r="Q19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5" s="353" t="str">
        <f>IF(ISTEXT(Tabla46[[#This Row],[VALOR EVALUACION DISENO]]),"",IF(Tabla46[[#This Row],[VALOR EVALUACION DISENO]]&gt;96,DATOS!$AV$21,IF(Tabla46[[#This Row],[VALOR EVALUACION DISENO]]&gt;=86,DATOS!$AV$22,DATOS!$AV$23)))</f>
        <v/>
      </c>
      <c r="S195" s="286"/>
      <c r="T195" s="133" t="str">
        <f>IFERROR(VLOOKUP(Tabla46[[#This Row],[% DE CUMPLIMIENTO DE LA EJECUCION DEL CONTROL]],DATOS!$AS$38:$AT$40,2,0),"")</f>
        <v/>
      </c>
      <c r="U195" s="134" t="str">
        <f>IF(Tabla46[[#This Row],[RESULTADO EVALUACIÓN DEL DISEÑO DEL CONTROL]]="","",SUMIFS(DATOS!$AT$49:$AT$57,DATOS!$AR$49:$AR$57,Tabla46[[#This Row],[RESULTADO EVALUACIÓN DEL DISEÑO DEL CONTROL]],DATOS!$AS$49:$AS$57,Tabla46[[#This Row],[RESULTADO EVALUACION DE LA EJECUCION]]))</f>
        <v/>
      </c>
    </row>
    <row r="196" spans="1:21" ht="15" customHeight="1" x14ac:dyDescent="0.25">
      <c r="A196" s="3"/>
      <c r="B196" s="2"/>
      <c r="C196" s="2"/>
      <c r="D196" s="72"/>
      <c r="E196" s="4"/>
      <c r="F196" s="178"/>
      <c r="G196" s="455" t="str">
        <f>IFERROR(VLOOKUP(Tabla46[[#This Row],[ID RIESGO]],'1. IDENTIFICACION DEL RIESGO'!$AB$27:$AL$52,11,0),"")</f>
        <v/>
      </c>
      <c r="H196" s="178"/>
      <c r="I196" s="178"/>
      <c r="J196" s="178"/>
      <c r="K196" s="178"/>
      <c r="L196" s="180"/>
      <c r="M196" s="180"/>
      <c r="N196" s="178" t="str">
        <f>IF(Tabla46[[#This Row],[ID RIESGO]]="","",IF(Tabla46[[#This Row],[DESCRIPCION DEL CONTROL]]="",0,15))</f>
        <v/>
      </c>
      <c r="O196" s="174" t="str">
        <f>IF(Tabla46[[#This Row],[ID RIESGO]]="","",IF(Tabla46[[#This Row],[RESPONSABLE DEL CONTROL (CARGO)]]="",0,20))</f>
        <v/>
      </c>
      <c r="P196" s="353">
        <f>IF(Tabla46[[#This Row],[PERIODICIDAD DE EJECUCIÓN DEL CONTROL]]="",0,20)</f>
        <v>0</v>
      </c>
      <c r="Q19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6" s="353" t="str">
        <f>IF(ISTEXT(Tabla46[[#This Row],[VALOR EVALUACION DISENO]]),"",IF(Tabla46[[#This Row],[VALOR EVALUACION DISENO]]&gt;96,DATOS!$AV$21,IF(Tabla46[[#This Row],[VALOR EVALUACION DISENO]]&gt;=86,DATOS!$AV$22,DATOS!$AV$23)))</f>
        <v/>
      </c>
      <c r="S196" s="286"/>
      <c r="T196" s="133" t="str">
        <f>IFERROR(VLOOKUP(Tabla46[[#This Row],[% DE CUMPLIMIENTO DE LA EJECUCION DEL CONTROL]],DATOS!$AS$38:$AT$40,2,0),"")</f>
        <v/>
      </c>
      <c r="U196" s="134" t="str">
        <f>IF(Tabla46[[#This Row],[RESULTADO EVALUACIÓN DEL DISEÑO DEL CONTROL]]="","",SUMIFS(DATOS!$AT$49:$AT$57,DATOS!$AR$49:$AR$57,Tabla46[[#This Row],[RESULTADO EVALUACIÓN DEL DISEÑO DEL CONTROL]],DATOS!$AS$49:$AS$57,Tabla46[[#This Row],[RESULTADO EVALUACION DE LA EJECUCION]]))</f>
        <v/>
      </c>
    </row>
    <row r="197" spans="1:21" ht="15" customHeight="1" x14ac:dyDescent="0.25">
      <c r="A197" s="3"/>
      <c r="B197" s="2"/>
      <c r="C197" s="2"/>
      <c r="D197" s="72"/>
      <c r="E197" s="4"/>
      <c r="F197" s="178"/>
      <c r="G197" s="455" t="str">
        <f>IFERROR(VLOOKUP(Tabla46[[#This Row],[ID RIESGO]],'1. IDENTIFICACION DEL RIESGO'!$AB$27:$AL$52,11,0),"")</f>
        <v/>
      </c>
      <c r="H197" s="178"/>
      <c r="I197" s="178"/>
      <c r="J197" s="178"/>
      <c r="K197" s="178"/>
      <c r="L197" s="180"/>
      <c r="M197" s="180"/>
      <c r="N197" s="178" t="str">
        <f>IF(Tabla46[[#This Row],[ID RIESGO]]="","",IF(Tabla46[[#This Row],[DESCRIPCION DEL CONTROL]]="",0,15))</f>
        <v/>
      </c>
      <c r="O197" s="174" t="str">
        <f>IF(Tabla46[[#This Row],[ID RIESGO]]="","",IF(Tabla46[[#This Row],[RESPONSABLE DEL CONTROL (CARGO)]]="",0,20))</f>
        <v/>
      </c>
      <c r="P197" s="353">
        <f>IF(Tabla46[[#This Row],[PERIODICIDAD DE EJECUCIÓN DEL CONTROL]]="",0,20)</f>
        <v>0</v>
      </c>
      <c r="Q19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7" s="353" t="str">
        <f>IF(ISTEXT(Tabla46[[#This Row],[VALOR EVALUACION DISENO]]),"",IF(Tabla46[[#This Row],[VALOR EVALUACION DISENO]]&gt;96,DATOS!$AV$21,IF(Tabla46[[#This Row],[VALOR EVALUACION DISENO]]&gt;=86,DATOS!$AV$22,DATOS!$AV$23)))</f>
        <v/>
      </c>
      <c r="S197" s="286"/>
      <c r="T197" s="133" t="str">
        <f>IFERROR(VLOOKUP(Tabla46[[#This Row],[% DE CUMPLIMIENTO DE LA EJECUCION DEL CONTROL]],DATOS!$AS$38:$AT$40,2,0),"")</f>
        <v/>
      </c>
      <c r="U197" s="134" t="str">
        <f>IF(Tabla46[[#This Row],[RESULTADO EVALUACIÓN DEL DISEÑO DEL CONTROL]]="","",SUMIFS(DATOS!$AT$49:$AT$57,DATOS!$AR$49:$AR$57,Tabla46[[#This Row],[RESULTADO EVALUACIÓN DEL DISEÑO DEL CONTROL]],DATOS!$AS$49:$AS$57,Tabla46[[#This Row],[RESULTADO EVALUACION DE LA EJECUCION]]))</f>
        <v/>
      </c>
    </row>
    <row r="198" spans="1:21" ht="15" customHeight="1" x14ac:dyDescent="0.25">
      <c r="A198" s="3"/>
      <c r="B198" s="2"/>
      <c r="C198" s="2"/>
      <c r="D198" s="72"/>
      <c r="E198" s="4"/>
      <c r="F198" s="178"/>
      <c r="G198" s="455" t="str">
        <f>IFERROR(VLOOKUP(Tabla46[[#This Row],[ID RIESGO]],'1. IDENTIFICACION DEL RIESGO'!$AB$27:$AL$52,11,0),"")</f>
        <v/>
      </c>
      <c r="H198" s="178"/>
      <c r="I198" s="178"/>
      <c r="J198" s="178"/>
      <c r="K198" s="178"/>
      <c r="L198" s="180"/>
      <c r="M198" s="180"/>
      <c r="N198" s="178" t="str">
        <f>IF(Tabla46[[#This Row],[ID RIESGO]]="","",IF(Tabla46[[#This Row],[DESCRIPCION DEL CONTROL]]="",0,15))</f>
        <v/>
      </c>
      <c r="O198" s="174" t="str">
        <f>IF(Tabla46[[#This Row],[ID RIESGO]]="","",IF(Tabla46[[#This Row],[RESPONSABLE DEL CONTROL (CARGO)]]="",0,20))</f>
        <v/>
      </c>
      <c r="P198" s="353">
        <f>IF(Tabla46[[#This Row],[PERIODICIDAD DE EJECUCIÓN DEL CONTROL]]="",0,20)</f>
        <v>0</v>
      </c>
      <c r="Q19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8" s="353" t="str">
        <f>IF(ISTEXT(Tabla46[[#This Row],[VALOR EVALUACION DISENO]]),"",IF(Tabla46[[#This Row],[VALOR EVALUACION DISENO]]&gt;96,DATOS!$AV$21,IF(Tabla46[[#This Row],[VALOR EVALUACION DISENO]]&gt;=86,DATOS!$AV$22,DATOS!$AV$23)))</f>
        <v/>
      </c>
      <c r="S198" s="286"/>
      <c r="T198" s="133" t="str">
        <f>IFERROR(VLOOKUP(Tabla46[[#This Row],[% DE CUMPLIMIENTO DE LA EJECUCION DEL CONTROL]],DATOS!$AS$38:$AT$40,2,0),"")</f>
        <v/>
      </c>
      <c r="U198" s="134" t="str">
        <f>IF(Tabla46[[#This Row],[RESULTADO EVALUACIÓN DEL DISEÑO DEL CONTROL]]="","",SUMIFS(DATOS!$AT$49:$AT$57,DATOS!$AR$49:$AR$57,Tabla46[[#This Row],[RESULTADO EVALUACIÓN DEL DISEÑO DEL CONTROL]],DATOS!$AS$49:$AS$57,Tabla46[[#This Row],[RESULTADO EVALUACION DE LA EJECUCION]]))</f>
        <v/>
      </c>
    </row>
    <row r="199" spans="1:21" ht="15" customHeight="1" x14ac:dyDescent="0.25">
      <c r="A199" s="3"/>
      <c r="B199" s="2"/>
      <c r="C199" s="2"/>
      <c r="D199" s="72"/>
      <c r="E199" s="4"/>
      <c r="F199" s="178"/>
      <c r="G199" s="455" t="str">
        <f>IFERROR(VLOOKUP(Tabla46[[#This Row],[ID RIESGO]],'1. IDENTIFICACION DEL RIESGO'!$AB$27:$AL$52,11,0),"")</f>
        <v/>
      </c>
      <c r="H199" s="178"/>
      <c r="I199" s="178"/>
      <c r="J199" s="178"/>
      <c r="K199" s="178"/>
      <c r="L199" s="180"/>
      <c r="M199" s="180"/>
      <c r="N199" s="178" t="str">
        <f>IF(Tabla46[[#This Row],[ID RIESGO]]="","",IF(Tabla46[[#This Row],[DESCRIPCION DEL CONTROL]]="",0,15))</f>
        <v/>
      </c>
      <c r="O199" s="174" t="str">
        <f>IF(Tabla46[[#This Row],[ID RIESGO]]="","",IF(Tabla46[[#This Row],[RESPONSABLE DEL CONTROL (CARGO)]]="",0,20))</f>
        <v/>
      </c>
      <c r="P199" s="353">
        <f>IF(Tabla46[[#This Row],[PERIODICIDAD DE EJECUCIÓN DEL CONTROL]]="",0,20)</f>
        <v>0</v>
      </c>
      <c r="Q19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9" s="353" t="str">
        <f>IF(ISTEXT(Tabla46[[#This Row],[VALOR EVALUACION DISENO]]),"",IF(Tabla46[[#This Row],[VALOR EVALUACION DISENO]]&gt;96,DATOS!$AV$21,IF(Tabla46[[#This Row],[VALOR EVALUACION DISENO]]&gt;=86,DATOS!$AV$22,DATOS!$AV$23)))</f>
        <v/>
      </c>
      <c r="S199" s="286"/>
      <c r="T199" s="133" t="str">
        <f>IFERROR(VLOOKUP(Tabla46[[#This Row],[% DE CUMPLIMIENTO DE LA EJECUCION DEL CONTROL]],DATOS!$AS$38:$AT$40,2,0),"")</f>
        <v/>
      </c>
      <c r="U199" s="134" t="str">
        <f>IF(Tabla46[[#This Row],[RESULTADO EVALUACIÓN DEL DISEÑO DEL CONTROL]]="","",SUMIFS(DATOS!$AT$49:$AT$57,DATOS!$AR$49:$AR$57,Tabla46[[#This Row],[RESULTADO EVALUACIÓN DEL DISEÑO DEL CONTROL]],DATOS!$AS$49:$AS$57,Tabla46[[#This Row],[RESULTADO EVALUACION DE LA EJECUCION]]))</f>
        <v/>
      </c>
    </row>
    <row r="200" spans="1:21" ht="15" customHeight="1" x14ac:dyDescent="0.25">
      <c r="A200" s="3"/>
      <c r="B200" s="2"/>
      <c r="C200" s="2"/>
      <c r="D200" s="72"/>
      <c r="E200" s="4"/>
      <c r="F200" s="178"/>
      <c r="G200" s="455" t="str">
        <f>IFERROR(VLOOKUP(Tabla46[[#This Row],[ID RIESGO]],'1. IDENTIFICACION DEL RIESGO'!$AB$27:$AL$52,11,0),"")</f>
        <v/>
      </c>
      <c r="H200" s="178"/>
      <c r="I200" s="178"/>
      <c r="J200" s="178"/>
      <c r="K200" s="178"/>
      <c r="L200" s="180"/>
      <c r="M200" s="180"/>
      <c r="N200" s="178" t="str">
        <f>IF(Tabla46[[#This Row],[ID RIESGO]]="","",IF(Tabla46[[#This Row],[DESCRIPCION DEL CONTROL]]="",0,15))</f>
        <v/>
      </c>
      <c r="O200" s="174" t="str">
        <f>IF(Tabla46[[#This Row],[ID RIESGO]]="","",IF(Tabla46[[#This Row],[RESPONSABLE DEL CONTROL (CARGO)]]="",0,20))</f>
        <v/>
      </c>
      <c r="P200" s="353">
        <f>IF(Tabla46[[#This Row],[PERIODICIDAD DE EJECUCIÓN DEL CONTROL]]="",0,20)</f>
        <v>0</v>
      </c>
      <c r="Q20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0" s="353" t="str">
        <f>IF(ISTEXT(Tabla46[[#This Row],[VALOR EVALUACION DISENO]]),"",IF(Tabla46[[#This Row],[VALOR EVALUACION DISENO]]&gt;96,DATOS!$AV$21,IF(Tabla46[[#This Row],[VALOR EVALUACION DISENO]]&gt;=86,DATOS!$AV$22,DATOS!$AV$23)))</f>
        <v/>
      </c>
      <c r="S200" s="286"/>
      <c r="T200" s="133" t="str">
        <f>IFERROR(VLOOKUP(Tabla46[[#This Row],[% DE CUMPLIMIENTO DE LA EJECUCION DEL CONTROL]],DATOS!$AS$38:$AT$40,2,0),"")</f>
        <v/>
      </c>
      <c r="U200" s="134" t="str">
        <f>IF(Tabla46[[#This Row],[RESULTADO EVALUACIÓN DEL DISEÑO DEL CONTROL]]="","",SUMIFS(DATOS!$AT$49:$AT$57,DATOS!$AR$49:$AR$57,Tabla46[[#This Row],[RESULTADO EVALUACIÓN DEL DISEÑO DEL CONTROL]],DATOS!$AS$49:$AS$57,Tabla46[[#This Row],[RESULTADO EVALUACION DE LA EJECUCION]]))</f>
        <v/>
      </c>
    </row>
    <row r="201" spans="1:21" ht="15" customHeight="1" x14ac:dyDescent="0.25">
      <c r="A201" s="3"/>
      <c r="B201" s="2"/>
      <c r="C201" s="2"/>
      <c r="D201" s="72"/>
      <c r="E201" s="4"/>
      <c r="F201" s="178"/>
      <c r="G201" s="455" t="str">
        <f>IFERROR(VLOOKUP(Tabla46[[#This Row],[ID RIESGO]],'1. IDENTIFICACION DEL RIESGO'!$AB$27:$AL$52,11,0),"")</f>
        <v/>
      </c>
      <c r="H201" s="178"/>
      <c r="I201" s="178"/>
      <c r="J201" s="178"/>
      <c r="K201" s="178"/>
      <c r="L201" s="180"/>
      <c r="M201" s="180"/>
      <c r="N201" s="178" t="str">
        <f>IF(Tabla46[[#This Row],[ID RIESGO]]="","",IF(Tabla46[[#This Row],[DESCRIPCION DEL CONTROL]]="",0,15))</f>
        <v/>
      </c>
      <c r="O201" s="174" t="str">
        <f>IF(Tabla46[[#This Row],[ID RIESGO]]="","",IF(Tabla46[[#This Row],[RESPONSABLE DEL CONTROL (CARGO)]]="",0,20))</f>
        <v/>
      </c>
      <c r="P201" s="353">
        <f>IF(Tabla46[[#This Row],[PERIODICIDAD DE EJECUCIÓN DEL CONTROL]]="",0,20)</f>
        <v>0</v>
      </c>
      <c r="Q20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1" s="353" t="str">
        <f>IF(ISTEXT(Tabla46[[#This Row],[VALOR EVALUACION DISENO]]),"",IF(Tabla46[[#This Row],[VALOR EVALUACION DISENO]]&gt;96,DATOS!$AV$21,IF(Tabla46[[#This Row],[VALOR EVALUACION DISENO]]&gt;=86,DATOS!$AV$22,DATOS!$AV$23)))</f>
        <v/>
      </c>
      <c r="S201" s="286"/>
      <c r="T201" s="133" t="str">
        <f>IFERROR(VLOOKUP(Tabla46[[#This Row],[% DE CUMPLIMIENTO DE LA EJECUCION DEL CONTROL]],DATOS!$AS$38:$AT$40,2,0),"")</f>
        <v/>
      </c>
      <c r="U201" s="134" t="str">
        <f>IF(Tabla46[[#This Row],[RESULTADO EVALUACIÓN DEL DISEÑO DEL CONTROL]]="","",SUMIFS(DATOS!$AT$49:$AT$57,DATOS!$AR$49:$AR$57,Tabla46[[#This Row],[RESULTADO EVALUACIÓN DEL DISEÑO DEL CONTROL]],DATOS!$AS$49:$AS$57,Tabla46[[#This Row],[RESULTADO EVALUACION DE LA EJECUCION]]))</f>
        <v/>
      </c>
    </row>
    <row r="202" spans="1:21" ht="15" customHeight="1" x14ac:dyDescent="0.25">
      <c r="A202" s="3"/>
      <c r="B202" s="2"/>
      <c r="C202" s="2"/>
      <c r="D202" s="72"/>
      <c r="E202" s="4"/>
      <c r="F202" s="178"/>
      <c r="G202" s="455" t="str">
        <f>IFERROR(VLOOKUP(Tabla46[[#This Row],[ID RIESGO]],'1. IDENTIFICACION DEL RIESGO'!$AB$27:$AL$52,11,0),"")</f>
        <v/>
      </c>
      <c r="H202" s="178"/>
      <c r="I202" s="178"/>
      <c r="J202" s="178"/>
      <c r="K202" s="178"/>
      <c r="L202" s="180"/>
      <c r="M202" s="180"/>
      <c r="N202" s="178" t="str">
        <f>IF(Tabla46[[#This Row],[ID RIESGO]]="","",IF(Tabla46[[#This Row],[DESCRIPCION DEL CONTROL]]="",0,15))</f>
        <v/>
      </c>
      <c r="O202" s="174" t="str">
        <f>IF(Tabla46[[#This Row],[ID RIESGO]]="","",IF(Tabla46[[#This Row],[RESPONSABLE DEL CONTROL (CARGO)]]="",0,20))</f>
        <v/>
      </c>
      <c r="P202" s="353">
        <f>IF(Tabla46[[#This Row],[PERIODICIDAD DE EJECUCIÓN DEL CONTROL]]="",0,20)</f>
        <v>0</v>
      </c>
      <c r="Q20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2" s="353" t="str">
        <f>IF(ISTEXT(Tabla46[[#This Row],[VALOR EVALUACION DISENO]]),"",IF(Tabla46[[#This Row],[VALOR EVALUACION DISENO]]&gt;96,DATOS!$AV$21,IF(Tabla46[[#This Row],[VALOR EVALUACION DISENO]]&gt;=86,DATOS!$AV$22,DATOS!$AV$23)))</f>
        <v/>
      </c>
      <c r="S202" s="286"/>
      <c r="T202" s="133" t="str">
        <f>IFERROR(VLOOKUP(Tabla46[[#This Row],[% DE CUMPLIMIENTO DE LA EJECUCION DEL CONTROL]],DATOS!$AS$38:$AT$40,2,0),"")</f>
        <v/>
      </c>
      <c r="U202" s="134" t="str">
        <f>IF(Tabla46[[#This Row],[RESULTADO EVALUACIÓN DEL DISEÑO DEL CONTROL]]="","",SUMIFS(DATOS!$AT$49:$AT$57,DATOS!$AR$49:$AR$57,Tabla46[[#This Row],[RESULTADO EVALUACIÓN DEL DISEÑO DEL CONTROL]],DATOS!$AS$49:$AS$57,Tabla46[[#This Row],[RESULTADO EVALUACION DE LA EJECUCION]]))</f>
        <v/>
      </c>
    </row>
    <row r="203" spans="1:21" ht="15" customHeight="1" x14ac:dyDescent="0.25">
      <c r="A203" s="3"/>
      <c r="B203" s="2"/>
      <c r="C203" s="2"/>
      <c r="D203" s="72"/>
      <c r="E203" s="4"/>
      <c r="F203" s="178"/>
      <c r="G203" s="455" t="str">
        <f>IFERROR(VLOOKUP(Tabla46[[#This Row],[ID RIESGO]],'1. IDENTIFICACION DEL RIESGO'!$AB$27:$AL$52,11,0),"")</f>
        <v/>
      </c>
      <c r="H203" s="178"/>
      <c r="I203" s="178"/>
      <c r="J203" s="178"/>
      <c r="K203" s="178"/>
      <c r="L203" s="180"/>
      <c r="M203" s="180"/>
      <c r="N203" s="178" t="str">
        <f>IF(Tabla46[[#This Row],[ID RIESGO]]="","",IF(Tabla46[[#This Row],[DESCRIPCION DEL CONTROL]]="",0,15))</f>
        <v/>
      </c>
      <c r="O203" s="174" t="str">
        <f>IF(Tabla46[[#This Row],[ID RIESGO]]="","",IF(Tabla46[[#This Row],[RESPONSABLE DEL CONTROL (CARGO)]]="",0,20))</f>
        <v/>
      </c>
      <c r="P203" s="353">
        <f>IF(Tabla46[[#This Row],[PERIODICIDAD DE EJECUCIÓN DEL CONTROL]]="",0,20)</f>
        <v>0</v>
      </c>
      <c r="Q20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3" s="353" t="str">
        <f>IF(ISTEXT(Tabla46[[#This Row],[VALOR EVALUACION DISENO]]),"",IF(Tabla46[[#This Row],[VALOR EVALUACION DISENO]]&gt;96,DATOS!$AV$21,IF(Tabla46[[#This Row],[VALOR EVALUACION DISENO]]&gt;=86,DATOS!$AV$22,DATOS!$AV$23)))</f>
        <v/>
      </c>
      <c r="S203" s="286"/>
      <c r="T203" s="133" t="str">
        <f>IFERROR(VLOOKUP(Tabla46[[#This Row],[% DE CUMPLIMIENTO DE LA EJECUCION DEL CONTROL]],DATOS!$AS$38:$AT$40,2,0),"")</f>
        <v/>
      </c>
      <c r="U203" s="134" t="str">
        <f>IF(Tabla46[[#This Row],[RESULTADO EVALUACIÓN DEL DISEÑO DEL CONTROL]]="","",SUMIFS(DATOS!$AT$49:$AT$57,DATOS!$AR$49:$AR$57,Tabla46[[#This Row],[RESULTADO EVALUACIÓN DEL DISEÑO DEL CONTROL]],DATOS!$AS$49:$AS$57,Tabla46[[#This Row],[RESULTADO EVALUACION DE LA EJECUCION]]))</f>
        <v/>
      </c>
    </row>
    <row r="204" spans="1:21" ht="15" customHeight="1" x14ac:dyDescent="0.25">
      <c r="A204" s="3"/>
      <c r="B204" s="2"/>
      <c r="C204" s="2"/>
      <c r="D204" s="72"/>
      <c r="E204" s="4"/>
      <c r="F204" s="178"/>
      <c r="G204" s="455" t="str">
        <f>IFERROR(VLOOKUP(Tabla46[[#This Row],[ID RIESGO]],'1. IDENTIFICACION DEL RIESGO'!$AB$27:$AL$52,11,0),"")</f>
        <v/>
      </c>
      <c r="H204" s="178"/>
      <c r="I204" s="178"/>
      <c r="J204" s="178"/>
      <c r="K204" s="178"/>
      <c r="L204" s="180"/>
      <c r="M204" s="180"/>
      <c r="N204" s="178" t="str">
        <f>IF(Tabla46[[#This Row],[ID RIESGO]]="","",IF(Tabla46[[#This Row],[DESCRIPCION DEL CONTROL]]="",0,15))</f>
        <v/>
      </c>
      <c r="O204" s="174" t="str">
        <f>IF(Tabla46[[#This Row],[ID RIESGO]]="","",IF(Tabla46[[#This Row],[RESPONSABLE DEL CONTROL (CARGO)]]="",0,20))</f>
        <v/>
      </c>
      <c r="P204" s="353">
        <f>IF(Tabla46[[#This Row],[PERIODICIDAD DE EJECUCIÓN DEL CONTROL]]="",0,20)</f>
        <v>0</v>
      </c>
      <c r="Q20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4" s="353" t="str">
        <f>IF(ISTEXT(Tabla46[[#This Row],[VALOR EVALUACION DISENO]]),"",IF(Tabla46[[#This Row],[VALOR EVALUACION DISENO]]&gt;96,DATOS!$AV$21,IF(Tabla46[[#This Row],[VALOR EVALUACION DISENO]]&gt;=86,DATOS!$AV$22,DATOS!$AV$23)))</f>
        <v/>
      </c>
      <c r="S204" s="286"/>
      <c r="T204" s="133" t="str">
        <f>IFERROR(VLOOKUP(Tabla46[[#This Row],[% DE CUMPLIMIENTO DE LA EJECUCION DEL CONTROL]],DATOS!$AS$38:$AT$40,2,0),"")</f>
        <v/>
      </c>
      <c r="U204" s="134" t="str">
        <f>IF(Tabla46[[#This Row],[RESULTADO EVALUACIÓN DEL DISEÑO DEL CONTROL]]="","",SUMIFS(DATOS!$AT$49:$AT$57,DATOS!$AR$49:$AR$57,Tabla46[[#This Row],[RESULTADO EVALUACIÓN DEL DISEÑO DEL CONTROL]],DATOS!$AS$49:$AS$57,Tabla46[[#This Row],[RESULTADO EVALUACION DE LA EJECUCION]]))</f>
        <v/>
      </c>
    </row>
    <row r="205" spans="1:21" ht="15" customHeight="1" x14ac:dyDescent="0.25">
      <c r="A205" s="3"/>
      <c r="B205" s="2"/>
      <c r="C205" s="2"/>
      <c r="D205" s="72"/>
      <c r="E205" s="4"/>
      <c r="F205" s="178"/>
      <c r="G205" s="455" t="str">
        <f>IFERROR(VLOOKUP(Tabla46[[#This Row],[ID RIESGO]],'1. IDENTIFICACION DEL RIESGO'!$AB$27:$AL$52,11,0),"")</f>
        <v/>
      </c>
      <c r="H205" s="178"/>
      <c r="I205" s="178"/>
      <c r="J205" s="178"/>
      <c r="K205" s="178"/>
      <c r="L205" s="180"/>
      <c r="M205" s="180"/>
      <c r="N205" s="178" t="str">
        <f>IF(Tabla46[[#This Row],[ID RIESGO]]="","",IF(Tabla46[[#This Row],[DESCRIPCION DEL CONTROL]]="",0,15))</f>
        <v/>
      </c>
      <c r="O205" s="174" t="str">
        <f>IF(Tabla46[[#This Row],[ID RIESGO]]="","",IF(Tabla46[[#This Row],[RESPONSABLE DEL CONTROL (CARGO)]]="",0,20))</f>
        <v/>
      </c>
      <c r="P205" s="353">
        <f>IF(Tabla46[[#This Row],[PERIODICIDAD DE EJECUCIÓN DEL CONTROL]]="",0,20)</f>
        <v>0</v>
      </c>
      <c r="Q20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5" s="353" t="str">
        <f>IF(ISTEXT(Tabla46[[#This Row],[VALOR EVALUACION DISENO]]),"",IF(Tabla46[[#This Row],[VALOR EVALUACION DISENO]]&gt;96,DATOS!$AV$21,IF(Tabla46[[#This Row],[VALOR EVALUACION DISENO]]&gt;=86,DATOS!$AV$22,DATOS!$AV$23)))</f>
        <v/>
      </c>
      <c r="S205" s="286"/>
      <c r="T205" s="133" t="str">
        <f>IFERROR(VLOOKUP(Tabla46[[#This Row],[% DE CUMPLIMIENTO DE LA EJECUCION DEL CONTROL]],DATOS!$AS$38:$AT$40,2,0),"")</f>
        <v/>
      </c>
      <c r="U205" s="134" t="str">
        <f>IF(Tabla46[[#This Row],[RESULTADO EVALUACIÓN DEL DISEÑO DEL CONTROL]]="","",SUMIFS(DATOS!$AT$49:$AT$57,DATOS!$AR$49:$AR$57,Tabla46[[#This Row],[RESULTADO EVALUACIÓN DEL DISEÑO DEL CONTROL]],DATOS!$AS$49:$AS$57,Tabla46[[#This Row],[RESULTADO EVALUACION DE LA EJECUCION]]))</f>
        <v/>
      </c>
    </row>
    <row r="206" spans="1:21" ht="15" customHeight="1" x14ac:dyDescent="0.25">
      <c r="A206" s="3"/>
      <c r="B206" s="2"/>
      <c r="C206" s="2"/>
      <c r="D206" s="72"/>
      <c r="E206" s="4"/>
      <c r="F206" s="178"/>
      <c r="G206" s="455" t="str">
        <f>IFERROR(VLOOKUP(Tabla46[[#This Row],[ID RIESGO]],'1. IDENTIFICACION DEL RIESGO'!$AB$27:$AL$52,11,0),"")</f>
        <v/>
      </c>
      <c r="H206" s="178"/>
      <c r="I206" s="178"/>
      <c r="J206" s="178"/>
      <c r="K206" s="178"/>
      <c r="L206" s="180"/>
      <c r="M206" s="180"/>
      <c r="N206" s="178" t="str">
        <f>IF(Tabla46[[#This Row],[ID RIESGO]]="","",IF(Tabla46[[#This Row],[DESCRIPCION DEL CONTROL]]="",0,15))</f>
        <v/>
      </c>
      <c r="O206" s="174" t="str">
        <f>IF(Tabla46[[#This Row],[ID RIESGO]]="","",IF(Tabla46[[#This Row],[RESPONSABLE DEL CONTROL (CARGO)]]="",0,20))</f>
        <v/>
      </c>
      <c r="P206" s="353">
        <f>IF(Tabla46[[#This Row],[PERIODICIDAD DE EJECUCIÓN DEL CONTROL]]="",0,20)</f>
        <v>0</v>
      </c>
      <c r="Q20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6" s="353" t="str">
        <f>IF(ISTEXT(Tabla46[[#This Row],[VALOR EVALUACION DISENO]]),"",IF(Tabla46[[#This Row],[VALOR EVALUACION DISENO]]&gt;96,DATOS!$AV$21,IF(Tabla46[[#This Row],[VALOR EVALUACION DISENO]]&gt;=86,DATOS!$AV$22,DATOS!$AV$23)))</f>
        <v/>
      </c>
      <c r="S206" s="286"/>
      <c r="T206" s="133" t="str">
        <f>IFERROR(VLOOKUP(Tabla46[[#This Row],[% DE CUMPLIMIENTO DE LA EJECUCION DEL CONTROL]],DATOS!$AS$38:$AT$40,2,0),"")</f>
        <v/>
      </c>
      <c r="U206" s="134" t="str">
        <f>IF(Tabla46[[#This Row],[RESULTADO EVALUACIÓN DEL DISEÑO DEL CONTROL]]="","",SUMIFS(DATOS!$AT$49:$AT$57,DATOS!$AR$49:$AR$57,Tabla46[[#This Row],[RESULTADO EVALUACIÓN DEL DISEÑO DEL CONTROL]],DATOS!$AS$49:$AS$57,Tabla46[[#This Row],[RESULTADO EVALUACION DE LA EJECUCION]]))</f>
        <v/>
      </c>
    </row>
    <row r="207" spans="1:21" ht="15" customHeight="1" x14ac:dyDescent="0.25">
      <c r="A207" s="3"/>
      <c r="B207" s="2"/>
      <c r="C207" s="2"/>
      <c r="D207" s="72"/>
      <c r="E207" s="4"/>
      <c r="F207" s="178"/>
      <c r="G207" s="455" t="str">
        <f>IFERROR(VLOOKUP(Tabla46[[#This Row],[ID RIESGO]],'1. IDENTIFICACION DEL RIESGO'!$AB$27:$AL$52,11,0),"")</f>
        <v/>
      </c>
      <c r="H207" s="178"/>
      <c r="I207" s="178"/>
      <c r="J207" s="178"/>
      <c r="K207" s="178"/>
      <c r="L207" s="180"/>
      <c r="M207" s="180"/>
      <c r="N207" s="178" t="str">
        <f>IF(Tabla46[[#This Row],[ID RIESGO]]="","",IF(Tabla46[[#This Row],[DESCRIPCION DEL CONTROL]]="",0,15))</f>
        <v/>
      </c>
      <c r="O207" s="174" t="str">
        <f>IF(Tabla46[[#This Row],[ID RIESGO]]="","",IF(Tabla46[[#This Row],[RESPONSABLE DEL CONTROL (CARGO)]]="",0,20))</f>
        <v/>
      </c>
      <c r="P207" s="353">
        <f>IF(Tabla46[[#This Row],[PERIODICIDAD DE EJECUCIÓN DEL CONTROL]]="",0,20)</f>
        <v>0</v>
      </c>
      <c r="Q20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7" s="353" t="str">
        <f>IF(ISTEXT(Tabla46[[#This Row],[VALOR EVALUACION DISENO]]),"",IF(Tabla46[[#This Row],[VALOR EVALUACION DISENO]]&gt;96,DATOS!$AV$21,IF(Tabla46[[#This Row],[VALOR EVALUACION DISENO]]&gt;=86,DATOS!$AV$22,DATOS!$AV$23)))</f>
        <v/>
      </c>
      <c r="S207" s="286"/>
      <c r="T207" s="133" t="str">
        <f>IFERROR(VLOOKUP(Tabla46[[#This Row],[% DE CUMPLIMIENTO DE LA EJECUCION DEL CONTROL]],DATOS!$AS$38:$AT$40,2,0),"")</f>
        <v/>
      </c>
      <c r="U207" s="134" t="str">
        <f>IF(Tabla46[[#This Row],[RESULTADO EVALUACIÓN DEL DISEÑO DEL CONTROL]]="","",SUMIFS(DATOS!$AT$49:$AT$57,DATOS!$AR$49:$AR$57,Tabla46[[#This Row],[RESULTADO EVALUACIÓN DEL DISEÑO DEL CONTROL]],DATOS!$AS$49:$AS$57,Tabla46[[#This Row],[RESULTADO EVALUACION DE LA EJECUCION]]))</f>
        <v/>
      </c>
    </row>
    <row r="208" spans="1:21" ht="15" customHeight="1" x14ac:dyDescent="0.25">
      <c r="A208" s="3"/>
      <c r="B208" s="2"/>
      <c r="C208" s="2"/>
      <c r="D208" s="72"/>
      <c r="E208" s="4"/>
      <c r="F208" s="178"/>
      <c r="G208" s="455" t="str">
        <f>IFERROR(VLOOKUP(Tabla46[[#This Row],[ID RIESGO]],'1. IDENTIFICACION DEL RIESGO'!$AB$27:$AL$52,11,0),"")</f>
        <v/>
      </c>
      <c r="H208" s="178"/>
      <c r="I208" s="178"/>
      <c r="J208" s="178"/>
      <c r="K208" s="178"/>
      <c r="L208" s="180"/>
      <c r="M208" s="180"/>
      <c r="N208" s="178" t="str">
        <f>IF(Tabla46[[#This Row],[ID RIESGO]]="","",IF(Tabla46[[#This Row],[DESCRIPCION DEL CONTROL]]="",0,15))</f>
        <v/>
      </c>
      <c r="O208" s="174" t="str">
        <f>IF(Tabla46[[#This Row],[ID RIESGO]]="","",IF(Tabla46[[#This Row],[RESPONSABLE DEL CONTROL (CARGO)]]="",0,20))</f>
        <v/>
      </c>
      <c r="P208" s="353">
        <f>IF(Tabla46[[#This Row],[PERIODICIDAD DE EJECUCIÓN DEL CONTROL]]="",0,20)</f>
        <v>0</v>
      </c>
      <c r="Q20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8" s="353" t="str">
        <f>IF(ISTEXT(Tabla46[[#This Row],[VALOR EVALUACION DISENO]]),"",IF(Tabla46[[#This Row],[VALOR EVALUACION DISENO]]&gt;96,DATOS!$AV$21,IF(Tabla46[[#This Row],[VALOR EVALUACION DISENO]]&gt;=86,DATOS!$AV$22,DATOS!$AV$23)))</f>
        <v/>
      </c>
      <c r="S208" s="286"/>
      <c r="T208" s="133" t="str">
        <f>IFERROR(VLOOKUP(Tabla46[[#This Row],[% DE CUMPLIMIENTO DE LA EJECUCION DEL CONTROL]],DATOS!$AS$38:$AT$40,2,0),"")</f>
        <v/>
      </c>
      <c r="U208" s="134" t="str">
        <f>IF(Tabla46[[#This Row],[RESULTADO EVALUACIÓN DEL DISEÑO DEL CONTROL]]="","",SUMIFS(DATOS!$AT$49:$AT$57,DATOS!$AR$49:$AR$57,Tabla46[[#This Row],[RESULTADO EVALUACIÓN DEL DISEÑO DEL CONTROL]],DATOS!$AS$49:$AS$57,Tabla46[[#This Row],[RESULTADO EVALUACION DE LA EJECUCION]]))</f>
        <v/>
      </c>
    </row>
    <row r="209" spans="1:21" ht="15" customHeight="1" x14ac:dyDescent="0.25">
      <c r="A209" s="3"/>
      <c r="B209" s="2"/>
      <c r="C209" s="2"/>
      <c r="D209" s="72"/>
      <c r="E209" s="4"/>
      <c r="F209" s="178"/>
      <c r="G209" s="455" t="str">
        <f>IFERROR(VLOOKUP(Tabla46[[#This Row],[ID RIESGO]],'1. IDENTIFICACION DEL RIESGO'!$AB$27:$AL$52,11,0),"")</f>
        <v/>
      </c>
      <c r="H209" s="178"/>
      <c r="I209" s="178"/>
      <c r="J209" s="178"/>
      <c r="K209" s="178"/>
      <c r="L209" s="180"/>
      <c r="M209" s="180"/>
      <c r="N209" s="178" t="str">
        <f>IF(Tabla46[[#This Row],[ID RIESGO]]="","",IF(Tabla46[[#This Row],[DESCRIPCION DEL CONTROL]]="",0,15))</f>
        <v/>
      </c>
      <c r="O209" s="174" t="str">
        <f>IF(Tabla46[[#This Row],[ID RIESGO]]="","",IF(Tabla46[[#This Row],[RESPONSABLE DEL CONTROL (CARGO)]]="",0,20))</f>
        <v/>
      </c>
      <c r="P209" s="353">
        <f>IF(Tabla46[[#This Row],[PERIODICIDAD DE EJECUCIÓN DEL CONTROL]]="",0,20)</f>
        <v>0</v>
      </c>
      <c r="Q20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9" s="353" t="str">
        <f>IF(ISTEXT(Tabla46[[#This Row],[VALOR EVALUACION DISENO]]),"",IF(Tabla46[[#This Row],[VALOR EVALUACION DISENO]]&gt;96,DATOS!$AV$21,IF(Tabla46[[#This Row],[VALOR EVALUACION DISENO]]&gt;=86,DATOS!$AV$22,DATOS!$AV$23)))</f>
        <v/>
      </c>
      <c r="S209" s="286"/>
      <c r="T209" s="133" t="str">
        <f>IFERROR(VLOOKUP(Tabla46[[#This Row],[% DE CUMPLIMIENTO DE LA EJECUCION DEL CONTROL]],DATOS!$AS$38:$AT$40,2,0),"")</f>
        <v/>
      </c>
      <c r="U209" s="134" t="str">
        <f>IF(Tabla46[[#This Row],[RESULTADO EVALUACIÓN DEL DISEÑO DEL CONTROL]]="","",SUMIFS(DATOS!$AT$49:$AT$57,DATOS!$AR$49:$AR$57,Tabla46[[#This Row],[RESULTADO EVALUACIÓN DEL DISEÑO DEL CONTROL]],DATOS!$AS$49:$AS$57,Tabla46[[#This Row],[RESULTADO EVALUACION DE LA EJECUCION]]))</f>
        <v/>
      </c>
    </row>
    <row r="210" spans="1:21" ht="15" customHeight="1" x14ac:dyDescent="0.25">
      <c r="A210" s="3"/>
      <c r="B210" s="2"/>
      <c r="C210" s="2"/>
      <c r="D210" s="72"/>
      <c r="E210" s="4"/>
      <c r="F210" s="178"/>
      <c r="G210" s="455" t="str">
        <f>IFERROR(VLOOKUP(Tabla46[[#This Row],[ID RIESGO]],'1. IDENTIFICACION DEL RIESGO'!$AB$27:$AL$52,11,0),"")</f>
        <v/>
      </c>
      <c r="H210" s="178"/>
      <c r="I210" s="178"/>
      <c r="J210" s="178"/>
      <c r="K210" s="178"/>
      <c r="L210" s="180"/>
      <c r="M210" s="180"/>
      <c r="N210" s="178" t="str">
        <f>IF(Tabla46[[#This Row],[ID RIESGO]]="","",IF(Tabla46[[#This Row],[DESCRIPCION DEL CONTROL]]="",0,15))</f>
        <v/>
      </c>
      <c r="O210" s="174" t="str">
        <f>IF(Tabla46[[#This Row],[ID RIESGO]]="","",IF(Tabla46[[#This Row],[RESPONSABLE DEL CONTROL (CARGO)]]="",0,20))</f>
        <v/>
      </c>
      <c r="P210" s="353">
        <f>IF(Tabla46[[#This Row],[PERIODICIDAD DE EJECUCIÓN DEL CONTROL]]="",0,20)</f>
        <v>0</v>
      </c>
      <c r="Q21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0" s="353" t="str">
        <f>IF(ISTEXT(Tabla46[[#This Row],[VALOR EVALUACION DISENO]]),"",IF(Tabla46[[#This Row],[VALOR EVALUACION DISENO]]&gt;96,DATOS!$AV$21,IF(Tabla46[[#This Row],[VALOR EVALUACION DISENO]]&gt;=86,DATOS!$AV$22,DATOS!$AV$23)))</f>
        <v/>
      </c>
      <c r="S210" s="286"/>
      <c r="T210" s="133" t="str">
        <f>IFERROR(VLOOKUP(Tabla46[[#This Row],[% DE CUMPLIMIENTO DE LA EJECUCION DEL CONTROL]],DATOS!$AS$38:$AT$40,2,0),"")</f>
        <v/>
      </c>
      <c r="U210" s="134" t="str">
        <f>IF(Tabla46[[#This Row],[RESULTADO EVALUACIÓN DEL DISEÑO DEL CONTROL]]="","",SUMIFS(DATOS!$AT$49:$AT$57,DATOS!$AR$49:$AR$57,Tabla46[[#This Row],[RESULTADO EVALUACIÓN DEL DISEÑO DEL CONTROL]],DATOS!$AS$49:$AS$57,Tabla46[[#This Row],[RESULTADO EVALUACION DE LA EJECUCION]]))</f>
        <v/>
      </c>
    </row>
    <row r="211" spans="1:21" ht="15" customHeight="1" x14ac:dyDescent="0.25">
      <c r="A211" s="3"/>
      <c r="B211" s="2"/>
      <c r="C211" s="2"/>
      <c r="D211" s="72"/>
      <c r="E211" s="4"/>
      <c r="F211" s="178"/>
      <c r="G211" s="455" t="str">
        <f>IFERROR(VLOOKUP(Tabla46[[#This Row],[ID RIESGO]],'1. IDENTIFICACION DEL RIESGO'!$AB$27:$AL$52,11,0),"")</f>
        <v/>
      </c>
      <c r="H211" s="178"/>
      <c r="I211" s="178"/>
      <c r="J211" s="178"/>
      <c r="K211" s="178"/>
      <c r="L211" s="180"/>
      <c r="M211" s="180"/>
      <c r="N211" s="178" t="str">
        <f>IF(Tabla46[[#This Row],[ID RIESGO]]="","",IF(Tabla46[[#This Row],[DESCRIPCION DEL CONTROL]]="",0,15))</f>
        <v/>
      </c>
      <c r="O211" s="174" t="str">
        <f>IF(Tabla46[[#This Row],[ID RIESGO]]="","",IF(Tabla46[[#This Row],[RESPONSABLE DEL CONTROL (CARGO)]]="",0,20))</f>
        <v/>
      </c>
      <c r="P211" s="353">
        <f>IF(Tabla46[[#This Row],[PERIODICIDAD DE EJECUCIÓN DEL CONTROL]]="",0,20)</f>
        <v>0</v>
      </c>
      <c r="Q21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1" s="353" t="str">
        <f>IF(ISTEXT(Tabla46[[#This Row],[VALOR EVALUACION DISENO]]),"",IF(Tabla46[[#This Row],[VALOR EVALUACION DISENO]]&gt;96,DATOS!$AV$21,IF(Tabla46[[#This Row],[VALOR EVALUACION DISENO]]&gt;=86,DATOS!$AV$22,DATOS!$AV$23)))</f>
        <v/>
      </c>
      <c r="S211" s="286"/>
      <c r="T211" s="133" t="str">
        <f>IFERROR(VLOOKUP(Tabla46[[#This Row],[% DE CUMPLIMIENTO DE LA EJECUCION DEL CONTROL]],DATOS!$AS$38:$AT$40,2,0),"")</f>
        <v/>
      </c>
      <c r="U211" s="134" t="str">
        <f>IF(Tabla46[[#This Row],[RESULTADO EVALUACIÓN DEL DISEÑO DEL CONTROL]]="","",SUMIFS(DATOS!$AT$49:$AT$57,DATOS!$AR$49:$AR$57,Tabla46[[#This Row],[RESULTADO EVALUACIÓN DEL DISEÑO DEL CONTROL]],DATOS!$AS$49:$AS$57,Tabla46[[#This Row],[RESULTADO EVALUACION DE LA EJECUCION]]))</f>
        <v/>
      </c>
    </row>
    <row r="212" spans="1:21" ht="15" customHeight="1" x14ac:dyDescent="0.25">
      <c r="A212" s="3"/>
      <c r="B212" s="2"/>
      <c r="C212" s="2"/>
      <c r="D212" s="72"/>
      <c r="E212" s="4"/>
      <c r="F212" s="178"/>
      <c r="G212" s="455" t="str">
        <f>IFERROR(VLOOKUP(Tabla46[[#This Row],[ID RIESGO]],'1. IDENTIFICACION DEL RIESGO'!$AB$27:$AL$52,11,0),"")</f>
        <v/>
      </c>
      <c r="H212" s="178"/>
      <c r="I212" s="178"/>
      <c r="J212" s="178"/>
      <c r="K212" s="178"/>
      <c r="L212" s="180"/>
      <c r="M212" s="180"/>
      <c r="N212" s="178" t="str">
        <f>IF(Tabla46[[#This Row],[ID RIESGO]]="","",IF(Tabla46[[#This Row],[DESCRIPCION DEL CONTROL]]="",0,15))</f>
        <v/>
      </c>
      <c r="O212" s="174" t="str">
        <f>IF(Tabla46[[#This Row],[ID RIESGO]]="","",IF(Tabla46[[#This Row],[RESPONSABLE DEL CONTROL (CARGO)]]="",0,20))</f>
        <v/>
      </c>
      <c r="P212" s="353">
        <f>IF(Tabla46[[#This Row],[PERIODICIDAD DE EJECUCIÓN DEL CONTROL]]="",0,20)</f>
        <v>0</v>
      </c>
      <c r="Q21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2" s="353" t="str">
        <f>IF(ISTEXT(Tabla46[[#This Row],[VALOR EVALUACION DISENO]]),"",IF(Tabla46[[#This Row],[VALOR EVALUACION DISENO]]&gt;96,DATOS!$AV$21,IF(Tabla46[[#This Row],[VALOR EVALUACION DISENO]]&gt;=86,DATOS!$AV$22,DATOS!$AV$23)))</f>
        <v/>
      </c>
      <c r="S212" s="286"/>
      <c r="T212" s="133" t="str">
        <f>IFERROR(VLOOKUP(Tabla46[[#This Row],[% DE CUMPLIMIENTO DE LA EJECUCION DEL CONTROL]],DATOS!$AS$38:$AT$40,2,0),"")</f>
        <v/>
      </c>
      <c r="U212" s="134" t="str">
        <f>IF(Tabla46[[#This Row],[RESULTADO EVALUACIÓN DEL DISEÑO DEL CONTROL]]="","",SUMIFS(DATOS!$AT$49:$AT$57,DATOS!$AR$49:$AR$57,Tabla46[[#This Row],[RESULTADO EVALUACIÓN DEL DISEÑO DEL CONTROL]],DATOS!$AS$49:$AS$57,Tabla46[[#This Row],[RESULTADO EVALUACION DE LA EJECUCION]]))</f>
        <v/>
      </c>
    </row>
    <row r="213" spans="1:21" ht="15" customHeight="1" x14ac:dyDescent="0.25">
      <c r="A213" s="3"/>
      <c r="B213" s="2"/>
      <c r="C213" s="2"/>
      <c r="D213" s="72"/>
      <c r="E213" s="4"/>
      <c r="F213" s="178"/>
      <c r="G213" s="455" t="str">
        <f>IFERROR(VLOOKUP(Tabla46[[#This Row],[ID RIESGO]],'1. IDENTIFICACION DEL RIESGO'!$AB$27:$AL$52,11,0),"")</f>
        <v/>
      </c>
      <c r="H213" s="178"/>
      <c r="I213" s="178"/>
      <c r="J213" s="178"/>
      <c r="K213" s="178"/>
      <c r="L213" s="180"/>
      <c r="M213" s="180"/>
      <c r="N213" s="178" t="str">
        <f>IF(Tabla46[[#This Row],[ID RIESGO]]="","",IF(Tabla46[[#This Row],[DESCRIPCION DEL CONTROL]]="",0,15))</f>
        <v/>
      </c>
      <c r="O213" s="174" t="str">
        <f>IF(Tabla46[[#This Row],[ID RIESGO]]="","",IF(Tabla46[[#This Row],[RESPONSABLE DEL CONTROL (CARGO)]]="",0,20))</f>
        <v/>
      </c>
      <c r="P213" s="353">
        <f>IF(Tabla46[[#This Row],[PERIODICIDAD DE EJECUCIÓN DEL CONTROL]]="",0,20)</f>
        <v>0</v>
      </c>
      <c r="Q21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3" s="353" t="str">
        <f>IF(ISTEXT(Tabla46[[#This Row],[VALOR EVALUACION DISENO]]),"",IF(Tabla46[[#This Row],[VALOR EVALUACION DISENO]]&gt;96,DATOS!$AV$21,IF(Tabla46[[#This Row],[VALOR EVALUACION DISENO]]&gt;=86,DATOS!$AV$22,DATOS!$AV$23)))</f>
        <v/>
      </c>
      <c r="S213" s="286"/>
      <c r="T213" s="133" t="str">
        <f>IFERROR(VLOOKUP(Tabla46[[#This Row],[% DE CUMPLIMIENTO DE LA EJECUCION DEL CONTROL]],DATOS!$AS$38:$AT$40,2,0),"")</f>
        <v/>
      </c>
      <c r="U213" s="134" t="str">
        <f>IF(Tabla46[[#This Row],[RESULTADO EVALUACIÓN DEL DISEÑO DEL CONTROL]]="","",SUMIFS(DATOS!$AT$49:$AT$57,DATOS!$AR$49:$AR$57,Tabla46[[#This Row],[RESULTADO EVALUACIÓN DEL DISEÑO DEL CONTROL]],DATOS!$AS$49:$AS$57,Tabla46[[#This Row],[RESULTADO EVALUACION DE LA EJECUCION]]))</f>
        <v/>
      </c>
    </row>
    <row r="214" spans="1:21" ht="15" customHeight="1" x14ac:dyDescent="0.25">
      <c r="A214" s="3"/>
      <c r="B214" s="2"/>
      <c r="C214" s="2"/>
      <c r="D214" s="72"/>
      <c r="E214" s="4"/>
      <c r="F214" s="178"/>
      <c r="G214" s="455" t="str">
        <f>IFERROR(VLOOKUP(Tabla46[[#This Row],[ID RIESGO]],'1. IDENTIFICACION DEL RIESGO'!$AB$27:$AL$52,11,0),"")</f>
        <v/>
      </c>
      <c r="H214" s="178"/>
      <c r="I214" s="178"/>
      <c r="J214" s="178"/>
      <c r="K214" s="178"/>
      <c r="L214" s="180"/>
      <c r="M214" s="180"/>
      <c r="N214" s="178" t="str">
        <f>IF(Tabla46[[#This Row],[ID RIESGO]]="","",IF(Tabla46[[#This Row],[DESCRIPCION DEL CONTROL]]="",0,15))</f>
        <v/>
      </c>
      <c r="O214" s="174" t="str">
        <f>IF(Tabla46[[#This Row],[ID RIESGO]]="","",IF(Tabla46[[#This Row],[RESPONSABLE DEL CONTROL (CARGO)]]="",0,20))</f>
        <v/>
      </c>
      <c r="P214" s="353">
        <f>IF(Tabla46[[#This Row],[PERIODICIDAD DE EJECUCIÓN DEL CONTROL]]="",0,20)</f>
        <v>0</v>
      </c>
      <c r="Q21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4" s="353" t="str">
        <f>IF(ISTEXT(Tabla46[[#This Row],[VALOR EVALUACION DISENO]]),"",IF(Tabla46[[#This Row],[VALOR EVALUACION DISENO]]&gt;96,DATOS!$AV$21,IF(Tabla46[[#This Row],[VALOR EVALUACION DISENO]]&gt;=86,DATOS!$AV$22,DATOS!$AV$23)))</f>
        <v/>
      </c>
      <c r="S214" s="286"/>
      <c r="T214" s="133" t="str">
        <f>IFERROR(VLOOKUP(Tabla46[[#This Row],[% DE CUMPLIMIENTO DE LA EJECUCION DEL CONTROL]],DATOS!$AS$38:$AT$40,2,0),"")</f>
        <v/>
      </c>
      <c r="U214" s="134" t="str">
        <f>IF(Tabla46[[#This Row],[RESULTADO EVALUACIÓN DEL DISEÑO DEL CONTROL]]="","",SUMIFS(DATOS!$AT$49:$AT$57,DATOS!$AR$49:$AR$57,Tabla46[[#This Row],[RESULTADO EVALUACIÓN DEL DISEÑO DEL CONTROL]],DATOS!$AS$49:$AS$57,Tabla46[[#This Row],[RESULTADO EVALUACION DE LA EJECUCION]]))</f>
        <v/>
      </c>
    </row>
    <row r="215" spans="1:21" ht="15" customHeight="1" x14ac:dyDescent="0.25">
      <c r="A215" s="3"/>
      <c r="B215" s="2"/>
      <c r="C215" s="2"/>
      <c r="D215" s="72"/>
      <c r="E215" s="4"/>
      <c r="F215" s="178"/>
      <c r="G215" s="455" t="str">
        <f>IFERROR(VLOOKUP(Tabla46[[#This Row],[ID RIESGO]],'1. IDENTIFICACION DEL RIESGO'!$AB$27:$AL$52,11,0),"")</f>
        <v/>
      </c>
      <c r="H215" s="178"/>
      <c r="I215" s="178"/>
      <c r="J215" s="178"/>
      <c r="K215" s="178"/>
      <c r="L215" s="180"/>
      <c r="M215" s="180"/>
      <c r="N215" s="178" t="str">
        <f>IF(Tabla46[[#This Row],[ID RIESGO]]="","",IF(Tabla46[[#This Row],[DESCRIPCION DEL CONTROL]]="",0,15))</f>
        <v/>
      </c>
      <c r="O215" s="174" t="str">
        <f>IF(Tabla46[[#This Row],[ID RIESGO]]="","",IF(Tabla46[[#This Row],[RESPONSABLE DEL CONTROL (CARGO)]]="",0,20))</f>
        <v/>
      </c>
      <c r="P215" s="353">
        <f>IF(Tabla46[[#This Row],[PERIODICIDAD DE EJECUCIÓN DEL CONTROL]]="",0,20)</f>
        <v>0</v>
      </c>
      <c r="Q21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5" s="353" t="str">
        <f>IF(ISTEXT(Tabla46[[#This Row],[VALOR EVALUACION DISENO]]),"",IF(Tabla46[[#This Row],[VALOR EVALUACION DISENO]]&gt;96,DATOS!$AV$21,IF(Tabla46[[#This Row],[VALOR EVALUACION DISENO]]&gt;=86,DATOS!$AV$22,DATOS!$AV$23)))</f>
        <v/>
      </c>
      <c r="S215" s="286"/>
      <c r="T215" s="133" t="str">
        <f>IFERROR(VLOOKUP(Tabla46[[#This Row],[% DE CUMPLIMIENTO DE LA EJECUCION DEL CONTROL]],DATOS!$AS$38:$AT$40,2,0),"")</f>
        <v/>
      </c>
      <c r="U215" s="134" t="str">
        <f>IF(Tabla46[[#This Row],[RESULTADO EVALUACIÓN DEL DISEÑO DEL CONTROL]]="","",SUMIFS(DATOS!$AT$49:$AT$57,DATOS!$AR$49:$AR$57,Tabla46[[#This Row],[RESULTADO EVALUACIÓN DEL DISEÑO DEL CONTROL]],DATOS!$AS$49:$AS$57,Tabla46[[#This Row],[RESULTADO EVALUACION DE LA EJECUCION]]))</f>
        <v/>
      </c>
    </row>
    <row r="216" spans="1:21" ht="15" customHeight="1" x14ac:dyDescent="0.25">
      <c r="A216" s="3"/>
      <c r="B216" s="2"/>
      <c r="C216" s="2"/>
      <c r="D216" s="72"/>
      <c r="E216" s="4"/>
      <c r="F216" s="178"/>
      <c r="G216" s="455" t="str">
        <f>IFERROR(VLOOKUP(Tabla46[[#This Row],[ID RIESGO]],'1. IDENTIFICACION DEL RIESGO'!$AB$27:$AL$52,11,0),"")</f>
        <v/>
      </c>
      <c r="H216" s="178"/>
      <c r="I216" s="178"/>
      <c r="J216" s="178"/>
      <c r="K216" s="178"/>
      <c r="L216" s="180"/>
      <c r="M216" s="180"/>
      <c r="N216" s="178" t="str">
        <f>IF(Tabla46[[#This Row],[ID RIESGO]]="","",IF(Tabla46[[#This Row],[DESCRIPCION DEL CONTROL]]="",0,15))</f>
        <v/>
      </c>
      <c r="O216" s="174" t="str">
        <f>IF(Tabla46[[#This Row],[ID RIESGO]]="","",IF(Tabla46[[#This Row],[RESPONSABLE DEL CONTROL (CARGO)]]="",0,20))</f>
        <v/>
      </c>
      <c r="P216" s="353">
        <f>IF(Tabla46[[#This Row],[PERIODICIDAD DE EJECUCIÓN DEL CONTROL]]="",0,20)</f>
        <v>0</v>
      </c>
      <c r="Q21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6" s="353" t="str">
        <f>IF(ISTEXT(Tabla46[[#This Row],[VALOR EVALUACION DISENO]]),"",IF(Tabla46[[#This Row],[VALOR EVALUACION DISENO]]&gt;96,DATOS!$AV$21,IF(Tabla46[[#This Row],[VALOR EVALUACION DISENO]]&gt;=86,DATOS!$AV$22,DATOS!$AV$23)))</f>
        <v/>
      </c>
      <c r="S216" s="286"/>
      <c r="T216" s="133" t="str">
        <f>IFERROR(VLOOKUP(Tabla46[[#This Row],[% DE CUMPLIMIENTO DE LA EJECUCION DEL CONTROL]],DATOS!$AS$38:$AT$40,2,0),"")</f>
        <v/>
      </c>
      <c r="U216" s="134" t="str">
        <f>IF(Tabla46[[#This Row],[RESULTADO EVALUACIÓN DEL DISEÑO DEL CONTROL]]="","",SUMIFS(DATOS!$AT$49:$AT$57,DATOS!$AR$49:$AR$57,Tabla46[[#This Row],[RESULTADO EVALUACIÓN DEL DISEÑO DEL CONTROL]],DATOS!$AS$49:$AS$57,Tabla46[[#This Row],[RESULTADO EVALUACION DE LA EJECUCION]]))</f>
        <v/>
      </c>
    </row>
    <row r="217" spans="1:21" ht="15" customHeight="1" x14ac:dyDescent="0.25">
      <c r="A217" s="3"/>
      <c r="B217" s="2"/>
      <c r="C217" s="2"/>
      <c r="D217" s="72"/>
      <c r="E217" s="4"/>
      <c r="F217" s="178"/>
      <c r="G217" s="455" t="str">
        <f>IFERROR(VLOOKUP(Tabla46[[#This Row],[ID RIESGO]],'1. IDENTIFICACION DEL RIESGO'!$AB$27:$AL$52,11,0),"")</f>
        <v/>
      </c>
      <c r="H217" s="178"/>
      <c r="I217" s="178"/>
      <c r="J217" s="178"/>
      <c r="K217" s="178"/>
      <c r="L217" s="180"/>
      <c r="M217" s="180"/>
      <c r="N217" s="178" t="str">
        <f>IF(Tabla46[[#This Row],[ID RIESGO]]="","",IF(Tabla46[[#This Row],[DESCRIPCION DEL CONTROL]]="",0,15))</f>
        <v/>
      </c>
      <c r="O217" s="174" t="str">
        <f>IF(Tabla46[[#This Row],[ID RIESGO]]="","",IF(Tabla46[[#This Row],[RESPONSABLE DEL CONTROL (CARGO)]]="",0,20))</f>
        <v/>
      </c>
      <c r="P217" s="353">
        <f>IF(Tabla46[[#This Row],[PERIODICIDAD DE EJECUCIÓN DEL CONTROL]]="",0,20)</f>
        <v>0</v>
      </c>
      <c r="Q21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7" s="353" t="str">
        <f>IF(ISTEXT(Tabla46[[#This Row],[VALOR EVALUACION DISENO]]),"",IF(Tabla46[[#This Row],[VALOR EVALUACION DISENO]]&gt;96,DATOS!$AV$21,IF(Tabla46[[#This Row],[VALOR EVALUACION DISENO]]&gt;=86,DATOS!$AV$22,DATOS!$AV$23)))</f>
        <v/>
      </c>
      <c r="S217" s="286"/>
      <c r="T217" s="133" t="str">
        <f>IFERROR(VLOOKUP(Tabla46[[#This Row],[% DE CUMPLIMIENTO DE LA EJECUCION DEL CONTROL]],DATOS!$AS$38:$AT$40,2,0),"")</f>
        <v/>
      </c>
      <c r="U217" s="134" t="str">
        <f>IF(Tabla46[[#This Row],[RESULTADO EVALUACIÓN DEL DISEÑO DEL CONTROL]]="","",SUMIFS(DATOS!$AT$49:$AT$57,DATOS!$AR$49:$AR$57,Tabla46[[#This Row],[RESULTADO EVALUACIÓN DEL DISEÑO DEL CONTROL]],DATOS!$AS$49:$AS$57,Tabla46[[#This Row],[RESULTADO EVALUACION DE LA EJECUCION]]))</f>
        <v/>
      </c>
    </row>
    <row r="218" spans="1:21" ht="15" customHeight="1" x14ac:dyDescent="0.25">
      <c r="A218" s="3"/>
      <c r="B218" s="2"/>
      <c r="C218" s="2"/>
      <c r="D218" s="72"/>
      <c r="E218" s="4"/>
      <c r="F218" s="178"/>
      <c r="G218" s="455" t="str">
        <f>IFERROR(VLOOKUP(Tabla46[[#This Row],[ID RIESGO]],'1. IDENTIFICACION DEL RIESGO'!$AB$27:$AL$52,11,0),"")</f>
        <v/>
      </c>
      <c r="H218" s="178"/>
      <c r="I218" s="178"/>
      <c r="J218" s="178"/>
      <c r="K218" s="178"/>
      <c r="L218" s="180"/>
      <c r="M218" s="180"/>
      <c r="N218" s="178" t="str">
        <f>IF(Tabla46[[#This Row],[ID RIESGO]]="","",IF(Tabla46[[#This Row],[DESCRIPCION DEL CONTROL]]="",0,15))</f>
        <v/>
      </c>
      <c r="O218" s="174" t="str">
        <f>IF(Tabla46[[#This Row],[ID RIESGO]]="","",IF(Tabla46[[#This Row],[RESPONSABLE DEL CONTROL (CARGO)]]="",0,20))</f>
        <v/>
      </c>
      <c r="P218" s="353">
        <f>IF(Tabla46[[#This Row],[PERIODICIDAD DE EJECUCIÓN DEL CONTROL]]="",0,20)</f>
        <v>0</v>
      </c>
      <c r="Q21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8" s="353" t="str">
        <f>IF(ISTEXT(Tabla46[[#This Row],[VALOR EVALUACION DISENO]]),"",IF(Tabla46[[#This Row],[VALOR EVALUACION DISENO]]&gt;96,DATOS!$AV$21,IF(Tabla46[[#This Row],[VALOR EVALUACION DISENO]]&gt;=86,DATOS!$AV$22,DATOS!$AV$23)))</f>
        <v/>
      </c>
      <c r="S218" s="286"/>
      <c r="T218" s="133" t="str">
        <f>IFERROR(VLOOKUP(Tabla46[[#This Row],[% DE CUMPLIMIENTO DE LA EJECUCION DEL CONTROL]],DATOS!$AS$38:$AT$40,2,0),"")</f>
        <v/>
      </c>
      <c r="U218" s="134" t="str">
        <f>IF(Tabla46[[#This Row],[RESULTADO EVALUACIÓN DEL DISEÑO DEL CONTROL]]="","",SUMIFS(DATOS!$AT$49:$AT$57,DATOS!$AR$49:$AR$57,Tabla46[[#This Row],[RESULTADO EVALUACIÓN DEL DISEÑO DEL CONTROL]],DATOS!$AS$49:$AS$57,Tabla46[[#This Row],[RESULTADO EVALUACION DE LA EJECUCION]]))</f>
        <v/>
      </c>
    </row>
    <row r="219" spans="1:21" ht="15" customHeight="1" x14ac:dyDescent="0.25">
      <c r="A219" s="3"/>
      <c r="B219" s="2"/>
      <c r="C219" s="2"/>
      <c r="D219" s="72"/>
      <c r="E219" s="4"/>
      <c r="F219" s="178"/>
      <c r="G219" s="455" t="str">
        <f>IFERROR(VLOOKUP(Tabla46[[#This Row],[ID RIESGO]],'1. IDENTIFICACION DEL RIESGO'!$AB$27:$AL$52,11,0),"")</f>
        <v/>
      </c>
      <c r="H219" s="178"/>
      <c r="I219" s="178"/>
      <c r="J219" s="178"/>
      <c r="K219" s="178"/>
      <c r="L219" s="180"/>
      <c r="M219" s="180"/>
      <c r="N219" s="178" t="str">
        <f>IF(Tabla46[[#This Row],[ID RIESGO]]="","",IF(Tabla46[[#This Row],[DESCRIPCION DEL CONTROL]]="",0,15))</f>
        <v/>
      </c>
      <c r="O219" s="174" t="str">
        <f>IF(Tabla46[[#This Row],[ID RIESGO]]="","",IF(Tabla46[[#This Row],[RESPONSABLE DEL CONTROL (CARGO)]]="",0,20))</f>
        <v/>
      </c>
      <c r="P219" s="353">
        <f>IF(Tabla46[[#This Row],[PERIODICIDAD DE EJECUCIÓN DEL CONTROL]]="",0,20)</f>
        <v>0</v>
      </c>
      <c r="Q21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9" s="353" t="str">
        <f>IF(ISTEXT(Tabla46[[#This Row],[VALOR EVALUACION DISENO]]),"",IF(Tabla46[[#This Row],[VALOR EVALUACION DISENO]]&gt;96,DATOS!$AV$21,IF(Tabla46[[#This Row],[VALOR EVALUACION DISENO]]&gt;=86,DATOS!$AV$22,DATOS!$AV$23)))</f>
        <v/>
      </c>
      <c r="S219" s="286"/>
      <c r="T219" s="133" t="str">
        <f>IFERROR(VLOOKUP(Tabla46[[#This Row],[% DE CUMPLIMIENTO DE LA EJECUCION DEL CONTROL]],DATOS!$AS$38:$AT$40,2,0),"")</f>
        <v/>
      </c>
      <c r="U219" s="134" t="str">
        <f>IF(Tabla46[[#This Row],[RESULTADO EVALUACIÓN DEL DISEÑO DEL CONTROL]]="","",SUMIFS(DATOS!$AT$49:$AT$57,DATOS!$AR$49:$AR$57,Tabla46[[#This Row],[RESULTADO EVALUACIÓN DEL DISEÑO DEL CONTROL]],DATOS!$AS$49:$AS$57,Tabla46[[#This Row],[RESULTADO EVALUACION DE LA EJECUCION]]))</f>
        <v/>
      </c>
    </row>
    <row r="220" spans="1:21" ht="15" customHeight="1" x14ac:dyDescent="0.25">
      <c r="A220" s="3"/>
      <c r="B220" s="2"/>
      <c r="C220" s="2"/>
      <c r="D220" s="72"/>
      <c r="E220" s="4"/>
      <c r="F220" s="178"/>
      <c r="G220" s="455" t="str">
        <f>IFERROR(VLOOKUP(Tabla46[[#This Row],[ID RIESGO]],'1. IDENTIFICACION DEL RIESGO'!$AB$27:$AL$52,11,0),"")</f>
        <v/>
      </c>
      <c r="H220" s="178"/>
      <c r="I220" s="178"/>
      <c r="J220" s="178"/>
      <c r="K220" s="178"/>
      <c r="L220" s="180"/>
      <c r="M220" s="180"/>
      <c r="N220" s="178" t="str">
        <f>IF(Tabla46[[#This Row],[ID RIESGO]]="","",IF(Tabla46[[#This Row],[DESCRIPCION DEL CONTROL]]="",0,15))</f>
        <v/>
      </c>
      <c r="O220" s="174" t="str">
        <f>IF(Tabla46[[#This Row],[ID RIESGO]]="","",IF(Tabla46[[#This Row],[RESPONSABLE DEL CONTROL (CARGO)]]="",0,20))</f>
        <v/>
      </c>
      <c r="P220" s="353">
        <f>IF(Tabla46[[#This Row],[PERIODICIDAD DE EJECUCIÓN DEL CONTROL]]="",0,20)</f>
        <v>0</v>
      </c>
      <c r="Q22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0" s="353" t="str">
        <f>IF(ISTEXT(Tabla46[[#This Row],[VALOR EVALUACION DISENO]]),"",IF(Tabla46[[#This Row],[VALOR EVALUACION DISENO]]&gt;96,DATOS!$AV$21,IF(Tabla46[[#This Row],[VALOR EVALUACION DISENO]]&gt;=86,DATOS!$AV$22,DATOS!$AV$23)))</f>
        <v/>
      </c>
      <c r="S220" s="286"/>
      <c r="T220" s="133" t="str">
        <f>IFERROR(VLOOKUP(Tabla46[[#This Row],[% DE CUMPLIMIENTO DE LA EJECUCION DEL CONTROL]],DATOS!$AS$38:$AT$40,2,0),"")</f>
        <v/>
      </c>
      <c r="U220" s="134" t="str">
        <f>IF(Tabla46[[#This Row],[RESULTADO EVALUACIÓN DEL DISEÑO DEL CONTROL]]="","",SUMIFS(DATOS!$AT$49:$AT$57,DATOS!$AR$49:$AR$57,Tabla46[[#This Row],[RESULTADO EVALUACIÓN DEL DISEÑO DEL CONTROL]],DATOS!$AS$49:$AS$57,Tabla46[[#This Row],[RESULTADO EVALUACION DE LA EJECUCION]]))</f>
        <v/>
      </c>
    </row>
    <row r="221" spans="1:21" ht="15" customHeight="1" x14ac:dyDescent="0.25">
      <c r="A221" s="3"/>
      <c r="B221" s="2"/>
      <c r="C221" s="2"/>
      <c r="D221" s="72"/>
      <c r="E221" s="4"/>
      <c r="F221" s="178"/>
      <c r="G221" s="455" t="str">
        <f>IFERROR(VLOOKUP(Tabla46[[#This Row],[ID RIESGO]],'1. IDENTIFICACION DEL RIESGO'!$AB$27:$AL$52,11,0),"")</f>
        <v/>
      </c>
      <c r="H221" s="178"/>
      <c r="I221" s="178"/>
      <c r="J221" s="178"/>
      <c r="K221" s="178"/>
      <c r="L221" s="180"/>
      <c r="M221" s="180"/>
      <c r="N221" s="178" t="str">
        <f>IF(Tabla46[[#This Row],[ID RIESGO]]="","",IF(Tabla46[[#This Row],[DESCRIPCION DEL CONTROL]]="",0,15))</f>
        <v/>
      </c>
      <c r="O221" s="174" t="str">
        <f>IF(Tabla46[[#This Row],[ID RIESGO]]="","",IF(Tabla46[[#This Row],[RESPONSABLE DEL CONTROL (CARGO)]]="",0,20))</f>
        <v/>
      </c>
      <c r="P221" s="353">
        <f>IF(Tabla46[[#This Row],[PERIODICIDAD DE EJECUCIÓN DEL CONTROL]]="",0,20)</f>
        <v>0</v>
      </c>
      <c r="Q22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1" s="353" t="str">
        <f>IF(ISTEXT(Tabla46[[#This Row],[VALOR EVALUACION DISENO]]),"",IF(Tabla46[[#This Row],[VALOR EVALUACION DISENO]]&gt;96,DATOS!$AV$21,IF(Tabla46[[#This Row],[VALOR EVALUACION DISENO]]&gt;=86,DATOS!$AV$22,DATOS!$AV$23)))</f>
        <v/>
      </c>
      <c r="S221" s="286"/>
      <c r="T221" s="133" t="str">
        <f>IFERROR(VLOOKUP(Tabla46[[#This Row],[% DE CUMPLIMIENTO DE LA EJECUCION DEL CONTROL]],DATOS!$AS$38:$AT$40,2,0),"")</f>
        <v/>
      </c>
      <c r="U221" s="134" t="str">
        <f>IF(Tabla46[[#This Row],[RESULTADO EVALUACIÓN DEL DISEÑO DEL CONTROL]]="","",SUMIFS(DATOS!$AT$49:$AT$57,DATOS!$AR$49:$AR$57,Tabla46[[#This Row],[RESULTADO EVALUACIÓN DEL DISEÑO DEL CONTROL]],DATOS!$AS$49:$AS$57,Tabla46[[#This Row],[RESULTADO EVALUACION DE LA EJECUCION]]))</f>
        <v/>
      </c>
    </row>
    <row r="222" spans="1:21" ht="15" customHeight="1" x14ac:dyDescent="0.25">
      <c r="A222" s="3"/>
      <c r="B222" s="2"/>
      <c r="C222" s="2"/>
      <c r="D222" s="72"/>
      <c r="E222" s="4"/>
      <c r="F222" s="178"/>
      <c r="G222" s="455" t="str">
        <f>IFERROR(VLOOKUP(Tabla46[[#This Row],[ID RIESGO]],'1. IDENTIFICACION DEL RIESGO'!$AB$27:$AL$52,11,0),"")</f>
        <v/>
      </c>
      <c r="H222" s="178"/>
      <c r="I222" s="178"/>
      <c r="J222" s="178"/>
      <c r="K222" s="178"/>
      <c r="L222" s="180"/>
      <c r="M222" s="180"/>
      <c r="N222" s="178" t="str">
        <f>IF(Tabla46[[#This Row],[ID RIESGO]]="","",IF(Tabla46[[#This Row],[DESCRIPCION DEL CONTROL]]="",0,15))</f>
        <v/>
      </c>
      <c r="O222" s="174" t="str">
        <f>IF(Tabla46[[#This Row],[ID RIESGO]]="","",IF(Tabla46[[#This Row],[RESPONSABLE DEL CONTROL (CARGO)]]="",0,20))</f>
        <v/>
      </c>
      <c r="P222" s="353">
        <f>IF(Tabla46[[#This Row],[PERIODICIDAD DE EJECUCIÓN DEL CONTROL]]="",0,20)</f>
        <v>0</v>
      </c>
      <c r="Q22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2" s="353" t="str">
        <f>IF(ISTEXT(Tabla46[[#This Row],[VALOR EVALUACION DISENO]]),"",IF(Tabla46[[#This Row],[VALOR EVALUACION DISENO]]&gt;96,DATOS!$AV$21,IF(Tabla46[[#This Row],[VALOR EVALUACION DISENO]]&gt;=86,DATOS!$AV$22,DATOS!$AV$23)))</f>
        <v/>
      </c>
      <c r="S222" s="286"/>
      <c r="T222" s="133" t="str">
        <f>IFERROR(VLOOKUP(Tabla46[[#This Row],[% DE CUMPLIMIENTO DE LA EJECUCION DEL CONTROL]],DATOS!$AS$38:$AT$40,2,0),"")</f>
        <v/>
      </c>
      <c r="U222" s="134" t="str">
        <f>IF(Tabla46[[#This Row],[RESULTADO EVALUACIÓN DEL DISEÑO DEL CONTROL]]="","",SUMIFS(DATOS!$AT$49:$AT$57,DATOS!$AR$49:$AR$57,Tabla46[[#This Row],[RESULTADO EVALUACIÓN DEL DISEÑO DEL CONTROL]],DATOS!$AS$49:$AS$57,Tabla46[[#This Row],[RESULTADO EVALUACION DE LA EJECUCION]]))</f>
        <v/>
      </c>
    </row>
    <row r="223" spans="1:21" ht="15" customHeight="1" x14ac:dyDescent="0.25">
      <c r="A223" s="3"/>
      <c r="B223" s="2"/>
      <c r="C223" s="2"/>
      <c r="D223" s="72"/>
      <c r="E223" s="4"/>
      <c r="F223" s="178"/>
      <c r="G223" s="455" t="str">
        <f>IFERROR(VLOOKUP(Tabla46[[#This Row],[ID RIESGO]],'1. IDENTIFICACION DEL RIESGO'!$AB$27:$AL$52,11,0),"")</f>
        <v/>
      </c>
      <c r="H223" s="178"/>
      <c r="I223" s="178"/>
      <c r="J223" s="178"/>
      <c r="K223" s="178"/>
      <c r="L223" s="180"/>
      <c r="M223" s="180"/>
      <c r="N223" s="178" t="str">
        <f>IF(Tabla46[[#This Row],[ID RIESGO]]="","",IF(Tabla46[[#This Row],[DESCRIPCION DEL CONTROL]]="",0,15))</f>
        <v/>
      </c>
      <c r="O223" s="174" t="str">
        <f>IF(Tabla46[[#This Row],[ID RIESGO]]="","",IF(Tabla46[[#This Row],[RESPONSABLE DEL CONTROL (CARGO)]]="",0,20))</f>
        <v/>
      </c>
      <c r="P223" s="353">
        <f>IF(Tabla46[[#This Row],[PERIODICIDAD DE EJECUCIÓN DEL CONTROL]]="",0,20)</f>
        <v>0</v>
      </c>
      <c r="Q22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3" s="353" t="str">
        <f>IF(ISTEXT(Tabla46[[#This Row],[VALOR EVALUACION DISENO]]),"",IF(Tabla46[[#This Row],[VALOR EVALUACION DISENO]]&gt;96,DATOS!$AV$21,IF(Tabla46[[#This Row],[VALOR EVALUACION DISENO]]&gt;=86,DATOS!$AV$22,DATOS!$AV$23)))</f>
        <v/>
      </c>
      <c r="S223" s="286"/>
      <c r="T223" s="133" t="str">
        <f>IFERROR(VLOOKUP(Tabla46[[#This Row],[% DE CUMPLIMIENTO DE LA EJECUCION DEL CONTROL]],DATOS!$AS$38:$AT$40,2,0),"")</f>
        <v/>
      </c>
      <c r="U223" s="134" t="str">
        <f>IF(Tabla46[[#This Row],[RESULTADO EVALUACIÓN DEL DISEÑO DEL CONTROL]]="","",SUMIFS(DATOS!$AT$49:$AT$57,DATOS!$AR$49:$AR$57,Tabla46[[#This Row],[RESULTADO EVALUACIÓN DEL DISEÑO DEL CONTROL]],DATOS!$AS$49:$AS$57,Tabla46[[#This Row],[RESULTADO EVALUACION DE LA EJECUCION]]))</f>
        <v/>
      </c>
    </row>
    <row r="224" spans="1:21" ht="15" customHeight="1" x14ac:dyDescent="0.25">
      <c r="A224" s="3"/>
      <c r="B224" s="2"/>
      <c r="C224" s="2"/>
      <c r="D224" s="72"/>
      <c r="E224" s="4"/>
      <c r="F224" s="178"/>
      <c r="G224" s="455" t="str">
        <f>IFERROR(VLOOKUP(Tabla46[[#This Row],[ID RIESGO]],'1. IDENTIFICACION DEL RIESGO'!$AB$27:$AL$52,11,0),"")</f>
        <v/>
      </c>
      <c r="H224" s="178"/>
      <c r="I224" s="178"/>
      <c r="J224" s="178"/>
      <c r="K224" s="178"/>
      <c r="L224" s="180"/>
      <c r="M224" s="180"/>
      <c r="N224" s="178" t="str">
        <f>IF(Tabla46[[#This Row],[ID RIESGO]]="","",IF(Tabla46[[#This Row],[DESCRIPCION DEL CONTROL]]="",0,15))</f>
        <v/>
      </c>
      <c r="O224" s="174" t="str">
        <f>IF(Tabla46[[#This Row],[ID RIESGO]]="","",IF(Tabla46[[#This Row],[RESPONSABLE DEL CONTROL (CARGO)]]="",0,20))</f>
        <v/>
      </c>
      <c r="P224" s="353">
        <f>IF(Tabla46[[#This Row],[PERIODICIDAD DE EJECUCIÓN DEL CONTROL]]="",0,20)</f>
        <v>0</v>
      </c>
      <c r="Q22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4" s="353" t="str">
        <f>IF(ISTEXT(Tabla46[[#This Row],[VALOR EVALUACION DISENO]]),"",IF(Tabla46[[#This Row],[VALOR EVALUACION DISENO]]&gt;96,DATOS!$AV$21,IF(Tabla46[[#This Row],[VALOR EVALUACION DISENO]]&gt;=86,DATOS!$AV$22,DATOS!$AV$23)))</f>
        <v/>
      </c>
      <c r="S224" s="286"/>
      <c r="T224" s="133" t="str">
        <f>IFERROR(VLOOKUP(Tabla46[[#This Row],[% DE CUMPLIMIENTO DE LA EJECUCION DEL CONTROL]],DATOS!$AS$38:$AT$40,2,0),"")</f>
        <v/>
      </c>
      <c r="U224" s="134" t="str">
        <f>IF(Tabla46[[#This Row],[RESULTADO EVALUACIÓN DEL DISEÑO DEL CONTROL]]="","",SUMIFS(DATOS!$AT$49:$AT$57,DATOS!$AR$49:$AR$57,Tabla46[[#This Row],[RESULTADO EVALUACIÓN DEL DISEÑO DEL CONTROL]],DATOS!$AS$49:$AS$57,Tabla46[[#This Row],[RESULTADO EVALUACION DE LA EJECUCION]]))</f>
        <v/>
      </c>
    </row>
    <row r="225" spans="1:21" ht="15" customHeight="1" x14ac:dyDescent="0.25">
      <c r="A225" s="3"/>
      <c r="B225" s="2"/>
      <c r="C225" s="2"/>
      <c r="D225" s="72"/>
      <c r="E225" s="4"/>
      <c r="F225" s="178"/>
      <c r="G225" s="455" t="str">
        <f>IFERROR(VLOOKUP(Tabla46[[#This Row],[ID RIESGO]],'1. IDENTIFICACION DEL RIESGO'!$AB$27:$AL$52,11,0),"")</f>
        <v/>
      </c>
      <c r="H225" s="178"/>
      <c r="I225" s="178"/>
      <c r="J225" s="178"/>
      <c r="K225" s="178"/>
      <c r="L225" s="180"/>
      <c r="M225" s="180"/>
      <c r="N225" s="178" t="str">
        <f>IF(Tabla46[[#This Row],[ID RIESGO]]="","",IF(Tabla46[[#This Row],[DESCRIPCION DEL CONTROL]]="",0,15))</f>
        <v/>
      </c>
      <c r="O225" s="174" t="str">
        <f>IF(Tabla46[[#This Row],[ID RIESGO]]="","",IF(Tabla46[[#This Row],[RESPONSABLE DEL CONTROL (CARGO)]]="",0,20))</f>
        <v/>
      </c>
      <c r="P225" s="353">
        <f>IF(Tabla46[[#This Row],[PERIODICIDAD DE EJECUCIÓN DEL CONTROL]]="",0,20)</f>
        <v>0</v>
      </c>
      <c r="Q22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5" s="353" t="str">
        <f>IF(ISTEXT(Tabla46[[#This Row],[VALOR EVALUACION DISENO]]),"",IF(Tabla46[[#This Row],[VALOR EVALUACION DISENO]]&gt;96,DATOS!$AV$21,IF(Tabla46[[#This Row],[VALOR EVALUACION DISENO]]&gt;=86,DATOS!$AV$22,DATOS!$AV$23)))</f>
        <v/>
      </c>
      <c r="S225" s="286"/>
      <c r="T225" s="133" t="str">
        <f>IFERROR(VLOOKUP(Tabla46[[#This Row],[% DE CUMPLIMIENTO DE LA EJECUCION DEL CONTROL]],DATOS!$AS$38:$AT$40,2,0),"")</f>
        <v/>
      </c>
      <c r="U225" s="134" t="str">
        <f>IF(Tabla46[[#This Row],[RESULTADO EVALUACIÓN DEL DISEÑO DEL CONTROL]]="","",SUMIFS(DATOS!$AT$49:$AT$57,DATOS!$AR$49:$AR$57,Tabla46[[#This Row],[RESULTADO EVALUACIÓN DEL DISEÑO DEL CONTROL]],DATOS!$AS$49:$AS$57,Tabla46[[#This Row],[RESULTADO EVALUACION DE LA EJECUCION]]))</f>
        <v/>
      </c>
    </row>
    <row r="226" spans="1:21" ht="15" customHeight="1" x14ac:dyDescent="0.25">
      <c r="A226" s="3"/>
      <c r="B226" s="2"/>
      <c r="C226" s="2"/>
      <c r="D226" s="72"/>
      <c r="E226" s="4"/>
      <c r="F226" s="178"/>
      <c r="G226" s="455" t="str">
        <f>IFERROR(VLOOKUP(Tabla46[[#This Row],[ID RIESGO]],'1. IDENTIFICACION DEL RIESGO'!$AB$27:$AL$52,11,0),"")</f>
        <v/>
      </c>
      <c r="H226" s="178"/>
      <c r="I226" s="178"/>
      <c r="J226" s="178"/>
      <c r="K226" s="178"/>
      <c r="L226" s="180"/>
      <c r="M226" s="180"/>
      <c r="N226" s="178" t="str">
        <f>IF(Tabla46[[#This Row],[ID RIESGO]]="","",IF(Tabla46[[#This Row],[DESCRIPCION DEL CONTROL]]="",0,15))</f>
        <v/>
      </c>
      <c r="O226" s="174" t="str">
        <f>IF(Tabla46[[#This Row],[ID RIESGO]]="","",IF(Tabla46[[#This Row],[RESPONSABLE DEL CONTROL (CARGO)]]="",0,20))</f>
        <v/>
      </c>
      <c r="P226" s="353">
        <f>IF(Tabla46[[#This Row],[PERIODICIDAD DE EJECUCIÓN DEL CONTROL]]="",0,20)</f>
        <v>0</v>
      </c>
      <c r="Q22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6" s="353" t="str">
        <f>IF(ISTEXT(Tabla46[[#This Row],[VALOR EVALUACION DISENO]]),"",IF(Tabla46[[#This Row],[VALOR EVALUACION DISENO]]&gt;96,DATOS!$AV$21,IF(Tabla46[[#This Row],[VALOR EVALUACION DISENO]]&gt;=86,DATOS!$AV$22,DATOS!$AV$23)))</f>
        <v/>
      </c>
      <c r="S226" s="286"/>
      <c r="T226" s="133" t="str">
        <f>IFERROR(VLOOKUP(Tabla46[[#This Row],[% DE CUMPLIMIENTO DE LA EJECUCION DEL CONTROL]],DATOS!$AS$38:$AT$40,2,0),"")</f>
        <v/>
      </c>
      <c r="U226" s="134" t="str">
        <f>IF(Tabla46[[#This Row],[RESULTADO EVALUACIÓN DEL DISEÑO DEL CONTROL]]="","",SUMIFS(DATOS!$AT$49:$AT$57,DATOS!$AR$49:$AR$57,Tabla46[[#This Row],[RESULTADO EVALUACIÓN DEL DISEÑO DEL CONTROL]],DATOS!$AS$49:$AS$57,Tabla46[[#This Row],[RESULTADO EVALUACION DE LA EJECUCION]]))</f>
        <v/>
      </c>
    </row>
    <row r="227" spans="1:21" ht="15" customHeight="1" x14ac:dyDescent="0.25">
      <c r="A227" s="3"/>
      <c r="B227" s="2"/>
      <c r="C227" s="2"/>
      <c r="D227" s="72"/>
      <c r="E227" s="4"/>
      <c r="F227" s="178"/>
      <c r="G227" s="455" t="str">
        <f>IFERROR(VLOOKUP(Tabla46[[#This Row],[ID RIESGO]],'1. IDENTIFICACION DEL RIESGO'!$AB$27:$AL$52,11,0),"")</f>
        <v/>
      </c>
      <c r="H227" s="178"/>
      <c r="I227" s="178"/>
      <c r="J227" s="178"/>
      <c r="K227" s="178"/>
      <c r="L227" s="180"/>
      <c r="M227" s="180"/>
      <c r="N227" s="178" t="str">
        <f>IF(Tabla46[[#This Row],[ID RIESGO]]="","",IF(Tabla46[[#This Row],[DESCRIPCION DEL CONTROL]]="",0,15))</f>
        <v/>
      </c>
      <c r="O227" s="174" t="str">
        <f>IF(Tabla46[[#This Row],[ID RIESGO]]="","",IF(Tabla46[[#This Row],[RESPONSABLE DEL CONTROL (CARGO)]]="",0,20))</f>
        <v/>
      </c>
      <c r="P227" s="353">
        <f>IF(Tabla46[[#This Row],[PERIODICIDAD DE EJECUCIÓN DEL CONTROL]]="",0,20)</f>
        <v>0</v>
      </c>
      <c r="Q22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7" s="353" t="str">
        <f>IF(ISTEXT(Tabla46[[#This Row],[VALOR EVALUACION DISENO]]),"",IF(Tabla46[[#This Row],[VALOR EVALUACION DISENO]]&gt;96,DATOS!$AV$21,IF(Tabla46[[#This Row],[VALOR EVALUACION DISENO]]&gt;=86,DATOS!$AV$22,DATOS!$AV$23)))</f>
        <v/>
      </c>
      <c r="S227" s="286"/>
      <c r="T227" s="133" t="str">
        <f>IFERROR(VLOOKUP(Tabla46[[#This Row],[% DE CUMPLIMIENTO DE LA EJECUCION DEL CONTROL]],DATOS!$AS$38:$AT$40,2,0),"")</f>
        <v/>
      </c>
      <c r="U227" s="134" t="str">
        <f>IF(Tabla46[[#This Row],[RESULTADO EVALUACIÓN DEL DISEÑO DEL CONTROL]]="","",SUMIFS(DATOS!$AT$49:$AT$57,DATOS!$AR$49:$AR$57,Tabla46[[#This Row],[RESULTADO EVALUACIÓN DEL DISEÑO DEL CONTROL]],DATOS!$AS$49:$AS$57,Tabla46[[#This Row],[RESULTADO EVALUACION DE LA EJECUCION]]))</f>
        <v/>
      </c>
    </row>
    <row r="228" spans="1:21" ht="15" customHeight="1" x14ac:dyDescent="0.25">
      <c r="A228" s="3"/>
      <c r="B228" s="2"/>
      <c r="C228" s="2"/>
      <c r="D228" s="72"/>
      <c r="E228" s="4"/>
      <c r="F228" s="178"/>
      <c r="G228" s="455" t="str">
        <f>IFERROR(VLOOKUP(Tabla46[[#This Row],[ID RIESGO]],'1. IDENTIFICACION DEL RIESGO'!$AB$27:$AL$52,11,0),"")</f>
        <v/>
      </c>
      <c r="H228" s="178"/>
      <c r="I228" s="178"/>
      <c r="J228" s="178"/>
      <c r="K228" s="178"/>
      <c r="L228" s="180"/>
      <c r="M228" s="180"/>
      <c r="N228" s="178" t="str">
        <f>IF(Tabla46[[#This Row],[ID RIESGO]]="","",IF(Tabla46[[#This Row],[DESCRIPCION DEL CONTROL]]="",0,15))</f>
        <v/>
      </c>
      <c r="O228" s="174" t="str">
        <f>IF(Tabla46[[#This Row],[ID RIESGO]]="","",IF(Tabla46[[#This Row],[RESPONSABLE DEL CONTROL (CARGO)]]="",0,20))</f>
        <v/>
      </c>
      <c r="P228" s="353">
        <f>IF(Tabla46[[#This Row],[PERIODICIDAD DE EJECUCIÓN DEL CONTROL]]="",0,20)</f>
        <v>0</v>
      </c>
      <c r="Q22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8" s="353" t="str">
        <f>IF(ISTEXT(Tabla46[[#This Row],[VALOR EVALUACION DISENO]]),"",IF(Tabla46[[#This Row],[VALOR EVALUACION DISENO]]&gt;96,DATOS!$AV$21,IF(Tabla46[[#This Row],[VALOR EVALUACION DISENO]]&gt;=86,DATOS!$AV$22,DATOS!$AV$23)))</f>
        <v/>
      </c>
      <c r="S228" s="286"/>
      <c r="T228" s="133" t="str">
        <f>IFERROR(VLOOKUP(Tabla46[[#This Row],[% DE CUMPLIMIENTO DE LA EJECUCION DEL CONTROL]],DATOS!$AS$38:$AT$40,2,0),"")</f>
        <v/>
      </c>
      <c r="U228" s="134" t="str">
        <f>IF(Tabla46[[#This Row],[RESULTADO EVALUACIÓN DEL DISEÑO DEL CONTROL]]="","",SUMIFS(DATOS!$AT$49:$AT$57,DATOS!$AR$49:$AR$57,Tabla46[[#This Row],[RESULTADO EVALUACIÓN DEL DISEÑO DEL CONTROL]],DATOS!$AS$49:$AS$57,Tabla46[[#This Row],[RESULTADO EVALUACION DE LA EJECUCION]]))</f>
        <v/>
      </c>
    </row>
    <row r="229" spans="1:21" ht="15" customHeight="1" x14ac:dyDescent="0.25">
      <c r="A229" s="3"/>
      <c r="B229" s="2"/>
      <c r="C229" s="2"/>
      <c r="D229" s="72"/>
      <c r="E229" s="4"/>
      <c r="F229" s="178"/>
      <c r="G229" s="455" t="str">
        <f>IFERROR(VLOOKUP(Tabla46[[#This Row],[ID RIESGO]],'1. IDENTIFICACION DEL RIESGO'!$AB$27:$AL$52,11,0),"")</f>
        <v/>
      </c>
      <c r="H229" s="178"/>
      <c r="I229" s="178"/>
      <c r="J229" s="178"/>
      <c r="K229" s="178"/>
      <c r="L229" s="180"/>
      <c r="M229" s="180"/>
      <c r="N229" s="178" t="str">
        <f>IF(Tabla46[[#This Row],[ID RIESGO]]="","",IF(Tabla46[[#This Row],[DESCRIPCION DEL CONTROL]]="",0,15))</f>
        <v/>
      </c>
      <c r="O229" s="174" t="str">
        <f>IF(Tabla46[[#This Row],[ID RIESGO]]="","",IF(Tabla46[[#This Row],[RESPONSABLE DEL CONTROL (CARGO)]]="",0,20))</f>
        <v/>
      </c>
      <c r="P229" s="353">
        <f>IF(Tabla46[[#This Row],[PERIODICIDAD DE EJECUCIÓN DEL CONTROL]]="",0,20)</f>
        <v>0</v>
      </c>
      <c r="Q22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9" s="353" t="str">
        <f>IF(ISTEXT(Tabla46[[#This Row],[VALOR EVALUACION DISENO]]),"",IF(Tabla46[[#This Row],[VALOR EVALUACION DISENO]]&gt;96,DATOS!$AV$21,IF(Tabla46[[#This Row],[VALOR EVALUACION DISENO]]&gt;=86,DATOS!$AV$22,DATOS!$AV$23)))</f>
        <v/>
      </c>
      <c r="S229" s="286"/>
      <c r="T229" s="133" t="str">
        <f>IFERROR(VLOOKUP(Tabla46[[#This Row],[% DE CUMPLIMIENTO DE LA EJECUCION DEL CONTROL]],DATOS!$AS$38:$AT$40,2,0),"")</f>
        <v/>
      </c>
      <c r="U229" s="134" t="str">
        <f>IF(Tabla46[[#This Row],[RESULTADO EVALUACIÓN DEL DISEÑO DEL CONTROL]]="","",SUMIFS(DATOS!$AT$49:$AT$57,DATOS!$AR$49:$AR$57,Tabla46[[#This Row],[RESULTADO EVALUACIÓN DEL DISEÑO DEL CONTROL]],DATOS!$AS$49:$AS$57,Tabla46[[#This Row],[RESULTADO EVALUACION DE LA EJECUCION]]))</f>
        <v/>
      </c>
    </row>
    <row r="230" spans="1:21" ht="15" customHeight="1" x14ac:dyDescent="0.25">
      <c r="A230" s="3"/>
      <c r="B230" s="2"/>
      <c r="C230" s="2"/>
      <c r="D230" s="72"/>
      <c r="E230" s="4"/>
      <c r="F230" s="178"/>
      <c r="G230" s="455" t="str">
        <f>IFERROR(VLOOKUP(Tabla46[[#This Row],[ID RIESGO]],'1. IDENTIFICACION DEL RIESGO'!$AB$27:$AL$52,11,0),"")</f>
        <v/>
      </c>
      <c r="H230" s="178"/>
      <c r="I230" s="178"/>
      <c r="J230" s="178"/>
      <c r="K230" s="178"/>
      <c r="L230" s="180"/>
      <c r="M230" s="180"/>
      <c r="N230" s="178" t="str">
        <f>IF(Tabla46[[#This Row],[ID RIESGO]]="","",IF(Tabla46[[#This Row],[DESCRIPCION DEL CONTROL]]="",0,15))</f>
        <v/>
      </c>
      <c r="O230" s="174" t="str">
        <f>IF(Tabla46[[#This Row],[ID RIESGO]]="","",IF(Tabla46[[#This Row],[RESPONSABLE DEL CONTROL (CARGO)]]="",0,20))</f>
        <v/>
      </c>
      <c r="P230" s="353">
        <f>IF(Tabla46[[#This Row],[PERIODICIDAD DE EJECUCIÓN DEL CONTROL]]="",0,20)</f>
        <v>0</v>
      </c>
      <c r="Q23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0" s="353" t="str">
        <f>IF(ISTEXT(Tabla46[[#This Row],[VALOR EVALUACION DISENO]]),"",IF(Tabla46[[#This Row],[VALOR EVALUACION DISENO]]&gt;96,DATOS!$AV$21,IF(Tabla46[[#This Row],[VALOR EVALUACION DISENO]]&gt;=86,DATOS!$AV$22,DATOS!$AV$23)))</f>
        <v/>
      </c>
      <c r="S230" s="286"/>
      <c r="T230" s="133" t="str">
        <f>IFERROR(VLOOKUP(Tabla46[[#This Row],[% DE CUMPLIMIENTO DE LA EJECUCION DEL CONTROL]],DATOS!$AS$38:$AT$40,2,0),"")</f>
        <v/>
      </c>
      <c r="U230" s="134" t="str">
        <f>IF(Tabla46[[#This Row],[RESULTADO EVALUACIÓN DEL DISEÑO DEL CONTROL]]="","",SUMIFS(DATOS!$AT$49:$AT$57,DATOS!$AR$49:$AR$57,Tabla46[[#This Row],[RESULTADO EVALUACIÓN DEL DISEÑO DEL CONTROL]],DATOS!$AS$49:$AS$57,Tabla46[[#This Row],[RESULTADO EVALUACION DE LA EJECUCION]]))</f>
        <v/>
      </c>
    </row>
    <row r="231" spans="1:21" ht="15" customHeight="1" x14ac:dyDescent="0.25">
      <c r="A231" s="3"/>
      <c r="B231" s="2"/>
      <c r="C231" s="2"/>
      <c r="D231" s="72"/>
      <c r="E231" s="4"/>
      <c r="F231" s="178"/>
      <c r="G231" s="455" t="str">
        <f>IFERROR(VLOOKUP(Tabla46[[#This Row],[ID RIESGO]],'1. IDENTIFICACION DEL RIESGO'!$AB$27:$AL$52,11,0),"")</f>
        <v/>
      </c>
      <c r="H231" s="178"/>
      <c r="I231" s="178"/>
      <c r="J231" s="178"/>
      <c r="K231" s="178"/>
      <c r="L231" s="180"/>
      <c r="M231" s="180"/>
      <c r="N231" s="178" t="str">
        <f>IF(Tabla46[[#This Row],[ID RIESGO]]="","",IF(Tabla46[[#This Row],[DESCRIPCION DEL CONTROL]]="",0,15))</f>
        <v/>
      </c>
      <c r="O231" s="174" t="str">
        <f>IF(Tabla46[[#This Row],[ID RIESGO]]="","",IF(Tabla46[[#This Row],[RESPONSABLE DEL CONTROL (CARGO)]]="",0,20))</f>
        <v/>
      </c>
      <c r="P231" s="353">
        <f>IF(Tabla46[[#This Row],[PERIODICIDAD DE EJECUCIÓN DEL CONTROL]]="",0,20)</f>
        <v>0</v>
      </c>
      <c r="Q23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1" s="353" t="str">
        <f>IF(ISTEXT(Tabla46[[#This Row],[VALOR EVALUACION DISENO]]),"",IF(Tabla46[[#This Row],[VALOR EVALUACION DISENO]]&gt;96,DATOS!$AV$21,IF(Tabla46[[#This Row],[VALOR EVALUACION DISENO]]&gt;=86,DATOS!$AV$22,DATOS!$AV$23)))</f>
        <v/>
      </c>
      <c r="S231" s="286"/>
      <c r="T231" s="133" t="str">
        <f>IFERROR(VLOOKUP(Tabla46[[#This Row],[% DE CUMPLIMIENTO DE LA EJECUCION DEL CONTROL]],DATOS!$AS$38:$AT$40,2,0),"")</f>
        <v/>
      </c>
      <c r="U231" s="134" t="str">
        <f>IF(Tabla46[[#This Row],[RESULTADO EVALUACIÓN DEL DISEÑO DEL CONTROL]]="","",SUMIFS(DATOS!$AT$49:$AT$57,DATOS!$AR$49:$AR$57,Tabla46[[#This Row],[RESULTADO EVALUACIÓN DEL DISEÑO DEL CONTROL]],DATOS!$AS$49:$AS$57,Tabla46[[#This Row],[RESULTADO EVALUACION DE LA EJECUCION]]))</f>
        <v/>
      </c>
    </row>
    <row r="232" spans="1:21" ht="15" customHeight="1" x14ac:dyDescent="0.25">
      <c r="A232" s="3"/>
      <c r="B232" s="2"/>
      <c r="C232" s="2"/>
      <c r="D232" s="72"/>
      <c r="E232" s="4"/>
      <c r="F232" s="178"/>
      <c r="G232" s="455" t="str">
        <f>IFERROR(VLOOKUP(Tabla46[[#This Row],[ID RIESGO]],'1. IDENTIFICACION DEL RIESGO'!$AB$27:$AL$52,11,0),"")</f>
        <v/>
      </c>
      <c r="H232" s="178"/>
      <c r="I232" s="178"/>
      <c r="J232" s="178"/>
      <c r="K232" s="178"/>
      <c r="L232" s="180"/>
      <c r="M232" s="180"/>
      <c r="N232" s="178" t="str">
        <f>IF(Tabla46[[#This Row],[ID RIESGO]]="","",IF(Tabla46[[#This Row],[DESCRIPCION DEL CONTROL]]="",0,15))</f>
        <v/>
      </c>
      <c r="O232" s="174" t="str">
        <f>IF(Tabla46[[#This Row],[ID RIESGO]]="","",IF(Tabla46[[#This Row],[RESPONSABLE DEL CONTROL (CARGO)]]="",0,20))</f>
        <v/>
      </c>
      <c r="P232" s="353">
        <f>IF(Tabla46[[#This Row],[PERIODICIDAD DE EJECUCIÓN DEL CONTROL]]="",0,20)</f>
        <v>0</v>
      </c>
      <c r="Q23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2" s="353" t="str">
        <f>IF(ISTEXT(Tabla46[[#This Row],[VALOR EVALUACION DISENO]]),"",IF(Tabla46[[#This Row],[VALOR EVALUACION DISENO]]&gt;96,DATOS!$AV$21,IF(Tabla46[[#This Row],[VALOR EVALUACION DISENO]]&gt;=86,DATOS!$AV$22,DATOS!$AV$23)))</f>
        <v/>
      </c>
      <c r="S232" s="286"/>
      <c r="T232" s="133" t="str">
        <f>IFERROR(VLOOKUP(Tabla46[[#This Row],[% DE CUMPLIMIENTO DE LA EJECUCION DEL CONTROL]],DATOS!$AS$38:$AT$40,2,0),"")</f>
        <v/>
      </c>
      <c r="U232" s="134" t="str">
        <f>IF(Tabla46[[#This Row],[RESULTADO EVALUACIÓN DEL DISEÑO DEL CONTROL]]="","",SUMIFS(DATOS!$AT$49:$AT$57,DATOS!$AR$49:$AR$57,Tabla46[[#This Row],[RESULTADO EVALUACIÓN DEL DISEÑO DEL CONTROL]],DATOS!$AS$49:$AS$57,Tabla46[[#This Row],[RESULTADO EVALUACION DE LA EJECUCION]]))</f>
        <v/>
      </c>
    </row>
    <row r="233" spans="1:21" ht="15" customHeight="1" x14ac:dyDescent="0.25">
      <c r="A233" s="3"/>
      <c r="B233" s="2"/>
      <c r="C233" s="2"/>
      <c r="D233" s="72"/>
      <c r="E233" s="4"/>
      <c r="F233" s="178"/>
      <c r="G233" s="455" t="str">
        <f>IFERROR(VLOOKUP(Tabla46[[#This Row],[ID RIESGO]],'1. IDENTIFICACION DEL RIESGO'!$AB$27:$AL$52,11,0),"")</f>
        <v/>
      </c>
      <c r="H233" s="178"/>
      <c r="I233" s="178"/>
      <c r="J233" s="178"/>
      <c r="K233" s="178"/>
      <c r="L233" s="180"/>
      <c r="M233" s="180"/>
      <c r="N233" s="178" t="str">
        <f>IF(Tabla46[[#This Row],[ID RIESGO]]="","",IF(Tabla46[[#This Row],[DESCRIPCION DEL CONTROL]]="",0,15))</f>
        <v/>
      </c>
      <c r="O233" s="174" t="str">
        <f>IF(Tabla46[[#This Row],[ID RIESGO]]="","",IF(Tabla46[[#This Row],[RESPONSABLE DEL CONTROL (CARGO)]]="",0,20))</f>
        <v/>
      </c>
      <c r="P233" s="353">
        <f>IF(Tabla46[[#This Row],[PERIODICIDAD DE EJECUCIÓN DEL CONTROL]]="",0,20)</f>
        <v>0</v>
      </c>
      <c r="Q23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3" s="353" t="str">
        <f>IF(ISTEXT(Tabla46[[#This Row],[VALOR EVALUACION DISENO]]),"",IF(Tabla46[[#This Row],[VALOR EVALUACION DISENO]]&gt;96,DATOS!$AV$21,IF(Tabla46[[#This Row],[VALOR EVALUACION DISENO]]&gt;=86,DATOS!$AV$22,DATOS!$AV$23)))</f>
        <v/>
      </c>
      <c r="S233" s="286"/>
      <c r="T233" s="133" t="str">
        <f>IFERROR(VLOOKUP(Tabla46[[#This Row],[% DE CUMPLIMIENTO DE LA EJECUCION DEL CONTROL]],DATOS!$AS$38:$AT$40,2,0),"")</f>
        <v/>
      </c>
      <c r="U233" s="134" t="str">
        <f>IF(Tabla46[[#This Row],[RESULTADO EVALUACIÓN DEL DISEÑO DEL CONTROL]]="","",SUMIFS(DATOS!$AT$49:$AT$57,DATOS!$AR$49:$AR$57,Tabla46[[#This Row],[RESULTADO EVALUACIÓN DEL DISEÑO DEL CONTROL]],DATOS!$AS$49:$AS$57,Tabla46[[#This Row],[RESULTADO EVALUACION DE LA EJECUCION]]))</f>
        <v/>
      </c>
    </row>
    <row r="234" spans="1:21" ht="15" customHeight="1" x14ac:dyDescent="0.25">
      <c r="A234" s="3"/>
      <c r="B234" s="2"/>
      <c r="C234" s="2"/>
      <c r="D234" s="72"/>
      <c r="E234" s="4"/>
      <c r="F234" s="178"/>
      <c r="G234" s="455" t="str">
        <f>IFERROR(VLOOKUP(Tabla46[[#This Row],[ID RIESGO]],'1. IDENTIFICACION DEL RIESGO'!$AB$27:$AL$52,11,0),"")</f>
        <v/>
      </c>
      <c r="H234" s="178"/>
      <c r="I234" s="178"/>
      <c r="J234" s="178"/>
      <c r="K234" s="178"/>
      <c r="L234" s="180"/>
      <c r="M234" s="180"/>
      <c r="N234" s="178" t="str">
        <f>IF(Tabla46[[#This Row],[ID RIESGO]]="","",IF(Tabla46[[#This Row],[DESCRIPCION DEL CONTROL]]="",0,15))</f>
        <v/>
      </c>
      <c r="O234" s="174" t="str">
        <f>IF(Tabla46[[#This Row],[ID RIESGO]]="","",IF(Tabla46[[#This Row],[RESPONSABLE DEL CONTROL (CARGO)]]="",0,20))</f>
        <v/>
      </c>
      <c r="P234" s="353">
        <f>IF(Tabla46[[#This Row],[PERIODICIDAD DE EJECUCIÓN DEL CONTROL]]="",0,20)</f>
        <v>0</v>
      </c>
      <c r="Q23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4" s="353" t="str">
        <f>IF(ISTEXT(Tabla46[[#This Row],[VALOR EVALUACION DISENO]]),"",IF(Tabla46[[#This Row],[VALOR EVALUACION DISENO]]&gt;96,DATOS!$AV$21,IF(Tabla46[[#This Row],[VALOR EVALUACION DISENO]]&gt;=86,DATOS!$AV$22,DATOS!$AV$23)))</f>
        <v/>
      </c>
      <c r="S234" s="286"/>
      <c r="T234" s="133" t="str">
        <f>IFERROR(VLOOKUP(Tabla46[[#This Row],[% DE CUMPLIMIENTO DE LA EJECUCION DEL CONTROL]],DATOS!$AS$38:$AT$40,2,0),"")</f>
        <v/>
      </c>
      <c r="U234" s="134" t="str">
        <f>IF(Tabla46[[#This Row],[RESULTADO EVALUACIÓN DEL DISEÑO DEL CONTROL]]="","",SUMIFS(DATOS!$AT$49:$AT$57,DATOS!$AR$49:$AR$57,Tabla46[[#This Row],[RESULTADO EVALUACIÓN DEL DISEÑO DEL CONTROL]],DATOS!$AS$49:$AS$57,Tabla46[[#This Row],[RESULTADO EVALUACION DE LA EJECUCION]]))</f>
        <v/>
      </c>
    </row>
    <row r="235" spans="1:21" ht="15" customHeight="1" x14ac:dyDescent="0.25">
      <c r="A235" s="3"/>
      <c r="B235" s="2"/>
      <c r="C235" s="2"/>
      <c r="D235" s="72"/>
      <c r="E235" s="4"/>
      <c r="F235" s="178"/>
      <c r="G235" s="455" t="str">
        <f>IFERROR(VLOOKUP(Tabla46[[#This Row],[ID RIESGO]],'1. IDENTIFICACION DEL RIESGO'!$AB$27:$AL$52,11,0),"")</f>
        <v/>
      </c>
      <c r="H235" s="178"/>
      <c r="I235" s="178"/>
      <c r="J235" s="178"/>
      <c r="K235" s="178"/>
      <c r="L235" s="180"/>
      <c r="M235" s="180"/>
      <c r="N235" s="178" t="str">
        <f>IF(Tabla46[[#This Row],[ID RIESGO]]="","",IF(Tabla46[[#This Row],[DESCRIPCION DEL CONTROL]]="",0,15))</f>
        <v/>
      </c>
      <c r="O235" s="174" t="str">
        <f>IF(Tabla46[[#This Row],[ID RIESGO]]="","",IF(Tabla46[[#This Row],[RESPONSABLE DEL CONTROL (CARGO)]]="",0,20))</f>
        <v/>
      </c>
      <c r="P235" s="353">
        <f>IF(Tabla46[[#This Row],[PERIODICIDAD DE EJECUCIÓN DEL CONTROL]]="",0,20)</f>
        <v>0</v>
      </c>
      <c r="Q23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5" s="353" t="str">
        <f>IF(ISTEXT(Tabla46[[#This Row],[VALOR EVALUACION DISENO]]),"",IF(Tabla46[[#This Row],[VALOR EVALUACION DISENO]]&gt;96,DATOS!$AV$21,IF(Tabla46[[#This Row],[VALOR EVALUACION DISENO]]&gt;=86,DATOS!$AV$22,DATOS!$AV$23)))</f>
        <v/>
      </c>
      <c r="S235" s="286"/>
      <c r="T235" s="133" t="str">
        <f>IFERROR(VLOOKUP(Tabla46[[#This Row],[% DE CUMPLIMIENTO DE LA EJECUCION DEL CONTROL]],DATOS!$AS$38:$AT$40,2,0),"")</f>
        <v/>
      </c>
      <c r="U235" s="134" t="str">
        <f>IF(Tabla46[[#This Row],[RESULTADO EVALUACIÓN DEL DISEÑO DEL CONTROL]]="","",SUMIFS(DATOS!$AT$49:$AT$57,DATOS!$AR$49:$AR$57,Tabla46[[#This Row],[RESULTADO EVALUACIÓN DEL DISEÑO DEL CONTROL]],DATOS!$AS$49:$AS$57,Tabla46[[#This Row],[RESULTADO EVALUACION DE LA EJECUCION]]))</f>
        <v/>
      </c>
    </row>
    <row r="236" spans="1:21" ht="15" customHeight="1" x14ac:dyDescent="0.25">
      <c r="A236" s="3"/>
      <c r="B236" s="2"/>
      <c r="C236" s="2"/>
      <c r="D236" s="72"/>
      <c r="E236" s="4"/>
      <c r="F236" s="178"/>
      <c r="G236" s="455" t="str">
        <f>IFERROR(VLOOKUP(Tabla46[[#This Row],[ID RIESGO]],'1. IDENTIFICACION DEL RIESGO'!$AB$27:$AL$52,11,0),"")</f>
        <v/>
      </c>
      <c r="H236" s="178"/>
      <c r="I236" s="178"/>
      <c r="J236" s="178"/>
      <c r="K236" s="178"/>
      <c r="L236" s="180"/>
      <c r="M236" s="180"/>
      <c r="N236" s="178" t="str">
        <f>IF(Tabla46[[#This Row],[ID RIESGO]]="","",IF(Tabla46[[#This Row],[DESCRIPCION DEL CONTROL]]="",0,15))</f>
        <v/>
      </c>
      <c r="O236" s="174" t="str">
        <f>IF(Tabla46[[#This Row],[ID RIESGO]]="","",IF(Tabla46[[#This Row],[RESPONSABLE DEL CONTROL (CARGO)]]="",0,20))</f>
        <v/>
      </c>
      <c r="P236" s="353">
        <f>IF(Tabla46[[#This Row],[PERIODICIDAD DE EJECUCIÓN DEL CONTROL]]="",0,20)</f>
        <v>0</v>
      </c>
      <c r="Q23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6" s="353" t="str">
        <f>IF(ISTEXT(Tabla46[[#This Row],[VALOR EVALUACION DISENO]]),"",IF(Tabla46[[#This Row],[VALOR EVALUACION DISENO]]&gt;96,DATOS!$AV$21,IF(Tabla46[[#This Row],[VALOR EVALUACION DISENO]]&gt;=86,DATOS!$AV$22,DATOS!$AV$23)))</f>
        <v/>
      </c>
      <c r="S236" s="286"/>
      <c r="T236" s="133" t="str">
        <f>IFERROR(VLOOKUP(Tabla46[[#This Row],[% DE CUMPLIMIENTO DE LA EJECUCION DEL CONTROL]],DATOS!$AS$38:$AT$40,2,0),"")</f>
        <v/>
      </c>
      <c r="U236" s="134" t="str">
        <f>IF(Tabla46[[#This Row],[RESULTADO EVALUACIÓN DEL DISEÑO DEL CONTROL]]="","",SUMIFS(DATOS!$AT$49:$AT$57,DATOS!$AR$49:$AR$57,Tabla46[[#This Row],[RESULTADO EVALUACIÓN DEL DISEÑO DEL CONTROL]],DATOS!$AS$49:$AS$57,Tabla46[[#This Row],[RESULTADO EVALUACION DE LA EJECUCION]]))</f>
        <v/>
      </c>
    </row>
    <row r="237" spans="1:21" ht="15" customHeight="1" x14ac:dyDescent="0.25">
      <c r="A237" s="3"/>
      <c r="B237" s="2"/>
      <c r="C237" s="2"/>
      <c r="D237" s="72"/>
      <c r="E237" s="4"/>
      <c r="F237" s="178"/>
      <c r="G237" s="455" t="str">
        <f>IFERROR(VLOOKUP(Tabla46[[#This Row],[ID RIESGO]],'1. IDENTIFICACION DEL RIESGO'!$AB$27:$AL$52,11,0),"")</f>
        <v/>
      </c>
      <c r="H237" s="178"/>
      <c r="I237" s="178"/>
      <c r="J237" s="178"/>
      <c r="K237" s="178"/>
      <c r="L237" s="180"/>
      <c r="M237" s="180"/>
      <c r="N237" s="178" t="str">
        <f>IF(Tabla46[[#This Row],[ID RIESGO]]="","",IF(Tabla46[[#This Row],[DESCRIPCION DEL CONTROL]]="",0,15))</f>
        <v/>
      </c>
      <c r="O237" s="174" t="str">
        <f>IF(Tabla46[[#This Row],[ID RIESGO]]="","",IF(Tabla46[[#This Row],[RESPONSABLE DEL CONTROL (CARGO)]]="",0,20))</f>
        <v/>
      </c>
      <c r="P237" s="353">
        <f>IF(Tabla46[[#This Row],[PERIODICIDAD DE EJECUCIÓN DEL CONTROL]]="",0,20)</f>
        <v>0</v>
      </c>
      <c r="Q23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7" s="353" t="str">
        <f>IF(ISTEXT(Tabla46[[#This Row],[VALOR EVALUACION DISENO]]),"",IF(Tabla46[[#This Row],[VALOR EVALUACION DISENO]]&gt;96,DATOS!$AV$21,IF(Tabla46[[#This Row],[VALOR EVALUACION DISENO]]&gt;=86,DATOS!$AV$22,DATOS!$AV$23)))</f>
        <v/>
      </c>
      <c r="S237" s="286"/>
      <c r="T237" s="133" t="str">
        <f>IFERROR(VLOOKUP(Tabla46[[#This Row],[% DE CUMPLIMIENTO DE LA EJECUCION DEL CONTROL]],DATOS!$AS$38:$AT$40,2,0),"")</f>
        <v/>
      </c>
      <c r="U237" s="134" t="str">
        <f>IF(Tabla46[[#This Row],[RESULTADO EVALUACIÓN DEL DISEÑO DEL CONTROL]]="","",SUMIFS(DATOS!$AT$49:$AT$57,DATOS!$AR$49:$AR$57,Tabla46[[#This Row],[RESULTADO EVALUACIÓN DEL DISEÑO DEL CONTROL]],DATOS!$AS$49:$AS$57,Tabla46[[#This Row],[RESULTADO EVALUACION DE LA EJECUCION]]))</f>
        <v/>
      </c>
    </row>
    <row r="238" spans="1:21" ht="15" customHeight="1" x14ac:dyDescent="0.25">
      <c r="A238" s="3"/>
      <c r="B238" s="2"/>
      <c r="C238" s="2"/>
      <c r="D238" s="72"/>
      <c r="E238" s="4"/>
      <c r="F238" s="178"/>
      <c r="G238" s="455" t="str">
        <f>IFERROR(VLOOKUP(Tabla46[[#This Row],[ID RIESGO]],'1. IDENTIFICACION DEL RIESGO'!$AB$27:$AL$52,11,0),"")</f>
        <v/>
      </c>
      <c r="H238" s="178"/>
      <c r="I238" s="178"/>
      <c r="J238" s="178"/>
      <c r="K238" s="178"/>
      <c r="L238" s="180"/>
      <c r="M238" s="180"/>
      <c r="N238" s="178" t="str">
        <f>IF(Tabla46[[#This Row],[ID RIESGO]]="","",IF(Tabla46[[#This Row],[DESCRIPCION DEL CONTROL]]="",0,15))</f>
        <v/>
      </c>
      <c r="O238" s="174" t="str">
        <f>IF(Tabla46[[#This Row],[ID RIESGO]]="","",IF(Tabla46[[#This Row],[RESPONSABLE DEL CONTROL (CARGO)]]="",0,20))</f>
        <v/>
      </c>
      <c r="P238" s="353">
        <f>IF(Tabla46[[#This Row],[PERIODICIDAD DE EJECUCIÓN DEL CONTROL]]="",0,20)</f>
        <v>0</v>
      </c>
      <c r="Q23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8" s="353" t="str">
        <f>IF(ISTEXT(Tabla46[[#This Row],[VALOR EVALUACION DISENO]]),"",IF(Tabla46[[#This Row],[VALOR EVALUACION DISENO]]&gt;96,DATOS!$AV$21,IF(Tabla46[[#This Row],[VALOR EVALUACION DISENO]]&gt;=86,DATOS!$AV$22,DATOS!$AV$23)))</f>
        <v/>
      </c>
      <c r="S238" s="286"/>
      <c r="T238" s="133" t="str">
        <f>IFERROR(VLOOKUP(Tabla46[[#This Row],[% DE CUMPLIMIENTO DE LA EJECUCION DEL CONTROL]],DATOS!$AS$38:$AT$40,2,0),"")</f>
        <v/>
      </c>
      <c r="U238" s="134" t="str">
        <f>IF(Tabla46[[#This Row],[RESULTADO EVALUACIÓN DEL DISEÑO DEL CONTROL]]="","",SUMIFS(DATOS!$AT$49:$AT$57,DATOS!$AR$49:$AR$57,Tabla46[[#This Row],[RESULTADO EVALUACIÓN DEL DISEÑO DEL CONTROL]],DATOS!$AS$49:$AS$57,Tabla46[[#This Row],[RESULTADO EVALUACION DE LA EJECUCION]]))</f>
        <v/>
      </c>
    </row>
    <row r="239" spans="1:21" ht="15" customHeight="1" x14ac:dyDescent="0.25">
      <c r="A239" s="3"/>
      <c r="B239" s="2"/>
      <c r="C239" s="2"/>
      <c r="D239" s="72"/>
      <c r="E239" s="4"/>
      <c r="F239" s="178"/>
      <c r="G239" s="455" t="str">
        <f>IFERROR(VLOOKUP(Tabla46[[#This Row],[ID RIESGO]],'1. IDENTIFICACION DEL RIESGO'!$AB$27:$AL$52,11,0),"")</f>
        <v/>
      </c>
      <c r="H239" s="178"/>
      <c r="I239" s="178"/>
      <c r="J239" s="178"/>
      <c r="K239" s="178"/>
      <c r="L239" s="180"/>
      <c r="M239" s="180"/>
      <c r="N239" s="178" t="str">
        <f>IF(Tabla46[[#This Row],[ID RIESGO]]="","",IF(Tabla46[[#This Row],[DESCRIPCION DEL CONTROL]]="",0,15))</f>
        <v/>
      </c>
      <c r="O239" s="174" t="str">
        <f>IF(Tabla46[[#This Row],[ID RIESGO]]="","",IF(Tabla46[[#This Row],[RESPONSABLE DEL CONTROL (CARGO)]]="",0,20))</f>
        <v/>
      </c>
      <c r="P239" s="353">
        <f>IF(Tabla46[[#This Row],[PERIODICIDAD DE EJECUCIÓN DEL CONTROL]]="",0,20)</f>
        <v>0</v>
      </c>
      <c r="Q23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9" s="353" t="str">
        <f>IF(ISTEXT(Tabla46[[#This Row],[VALOR EVALUACION DISENO]]),"",IF(Tabla46[[#This Row],[VALOR EVALUACION DISENO]]&gt;96,DATOS!$AV$21,IF(Tabla46[[#This Row],[VALOR EVALUACION DISENO]]&gt;=86,DATOS!$AV$22,DATOS!$AV$23)))</f>
        <v/>
      </c>
      <c r="S239" s="286"/>
      <c r="T239" s="133" t="str">
        <f>IFERROR(VLOOKUP(Tabla46[[#This Row],[% DE CUMPLIMIENTO DE LA EJECUCION DEL CONTROL]],DATOS!$AS$38:$AT$40,2,0),"")</f>
        <v/>
      </c>
      <c r="U239" s="134" t="str">
        <f>IF(Tabla46[[#This Row],[RESULTADO EVALUACIÓN DEL DISEÑO DEL CONTROL]]="","",SUMIFS(DATOS!$AT$49:$AT$57,DATOS!$AR$49:$AR$57,Tabla46[[#This Row],[RESULTADO EVALUACIÓN DEL DISEÑO DEL CONTROL]],DATOS!$AS$49:$AS$57,Tabla46[[#This Row],[RESULTADO EVALUACION DE LA EJECUCION]]))</f>
        <v/>
      </c>
    </row>
    <row r="240" spans="1:21" ht="15" customHeight="1" x14ac:dyDescent="0.25">
      <c r="A240" s="3"/>
      <c r="B240" s="2"/>
      <c r="C240" s="2"/>
      <c r="D240" s="72"/>
      <c r="E240" s="4"/>
      <c r="F240" s="178"/>
      <c r="G240" s="455" t="str">
        <f>IFERROR(VLOOKUP(Tabla46[[#This Row],[ID RIESGO]],'1. IDENTIFICACION DEL RIESGO'!$AB$27:$AL$52,11,0),"")</f>
        <v/>
      </c>
      <c r="H240" s="178"/>
      <c r="I240" s="178"/>
      <c r="J240" s="178"/>
      <c r="K240" s="178"/>
      <c r="L240" s="180"/>
      <c r="M240" s="180"/>
      <c r="N240" s="178" t="str">
        <f>IF(Tabla46[[#This Row],[ID RIESGO]]="","",IF(Tabla46[[#This Row],[DESCRIPCION DEL CONTROL]]="",0,15))</f>
        <v/>
      </c>
      <c r="O240" s="174" t="str">
        <f>IF(Tabla46[[#This Row],[ID RIESGO]]="","",IF(Tabla46[[#This Row],[RESPONSABLE DEL CONTROL (CARGO)]]="",0,20))</f>
        <v/>
      </c>
      <c r="P240" s="353">
        <f>IF(Tabla46[[#This Row],[PERIODICIDAD DE EJECUCIÓN DEL CONTROL]]="",0,20)</f>
        <v>0</v>
      </c>
      <c r="Q24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0" s="353" t="str">
        <f>IF(ISTEXT(Tabla46[[#This Row],[VALOR EVALUACION DISENO]]),"",IF(Tabla46[[#This Row],[VALOR EVALUACION DISENO]]&gt;96,DATOS!$AV$21,IF(Tabla46[[#This Row],[VALOR EVALUACION DISENO]]&gt;=86,DATOS!$AV$22,DATOS!$AV$23)))</f>
        <v/>
      </c>
      <c r="S240" s="286"/>
      <c r="T240" s="133" t="str">
        <f>IFERROR(VLOOKUP(Tabla46[[#This Row],[% DE CUMPLIMIENTO DE LA EJECUCION DEL CONTROL]],DATOS!$AS$38:$AT$40,2,0),"")</f>
        <v/>
      </c>
      <c r="U240" s="134" t="str">
        <f>IF(Tabla46[[#This Row],[RESULTADO EVALUACIÓN DEL DISEÑO DEL CONTROL]]="","",SUMIFS(DATOS!$AT$49:$AT$57,DATOS!$AR$49:$AR$57,Tabla46[[#This Row],[RESULTADO EVALUACIÓN DEL DISEÑO DEL CONTROL]],DATOS!$AS$49:$AS$57,Tabla46[[#This Row],[RESULTADO EVALUACION DE LA EJECUCION]]))</f>
        <v/>
      </c>
    </row>
    <row r="241" spans="1:21" ht="15" customHeight="1" x14ac:dyDescent="0.25">
      <c r="A241" s="3"/>
      <c r="B241" s="2"/>
      <c r="C241" s="2"/>
      <c r="D241" s="72"/>
      <c r="E241" s="4"/>
      <c r="F241" s="178"/>
      <c r="G241" s="455" t="str">
        <f>IFERROR(VLOOKUP(Tabla46[[#This Row],[ID RIESGO]],'1. IDENTIFICACION DEL RIESGO'!$AB$27:$AL$52,11,0),"")</f>
        <v/>
      </c>
      <c r="H241" s="178"/>
      <c r="I241" s="178"/>
      <c r="J241" s="178"/>
      <c r="K241" s="178"/>
      <c r="L241" s="180"/>
      <c r="M241" s="180"/>
      <c r="N241" s="178" t="str">
        <f>IF(Tabla46[[#This Row],[ID RIESGO]]="","",IF(Tabla46[[#This Row],[DESCRIPCION DEL CONTROL]]="",0,15))</f>
        <v/>
      </c>
      <c r="O241" s="174" t="str">
        <f>IF(Tabla46[[#This Row],[ID RIESGO]]="","",IF(Tabla46[[#This Row],[RESPONSABLE DEL CONTROL (CARGO)]]="",0,20))</f>
        <v/>
      </c>
      <c r="P241" s="353">
        <f>IF(Tabla46[[#This Row],[PERIODICIDAD DE EJECUCIÓN DEL CONTROL]]="",0,20)</f>
        <v>0</v>
      </c>
      <c r="Q24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1" s="353" t="str">
        <f>IF(ISTEXT(Tabla46[[#This Row],[VALOR EVALUACION DISENO]]),"",IF(Tabla46[[#This Row],[VALOR EVALUACION DISENO]]&gt;96,DATOS!$AV$21,IF(Tabla46[[#This Row],[VALOR EVALUACION DISENO]]&gt;=86,DATOS!$AV$22,DATOS!$AV$23)))</f>
        <v/>
      </c>
      <c r="S241" s="286"/>
      <c r="T241" s="133" t="str">
        <f>IFERROR(VLOOKUP(Tabla46[[#This Row],[% DE CUMPLIMIENTO DE LA EJECUCION DEL CONTROL]],DATOS!$AS$38:$AT$40,2,0),"")</f>
        <v/>
      </c>
      <c r="U241" s="134" t="str">
        <f>IF(Tabla46[[#This Row],[RESULTADO EVALUACIÓN DEL DISEÑO DEL CONTROL]]="","",SUMIFS(DATOS!$AT$49:$AT$57,DATOS!$AR$49:$AR$57,Tabla46[[#This Row],[RESULTADO EVALUACIÓN DEL DISEÑO DEL CONTROL]],DATOS!$AS$49:$AS$57,Tabla46[[#This Row],[RESULTADO EVALUACION DE LA EJECUCION]]))</f>
        <v/>
      </c>
    </row>
    <row r="242" spans="1:21" ht="15" customHeight="1" x14ac:dyDescent="0.25">
      <c r="A242" s="3"/>
      <c r="B242" s="2"/>
      <c r="C242" s="2"/>
      <c r="D242" s="72"/>
      <c r="E242" s="4"/>
      <c r="F242" s="178"/>
      <c r="G242" s="455" t="str">
        <f>IFERROR(VLOOKUP(Tabla46[[#This Row],[ID RIESGO]],'1. IDENTIFICACION DEL RIESGO'!$AB$27:$AL$52,11,0),"")</f>
        <v/>
      </c>
      <c r="H242" s="178"/>
      <c r="I242" s="178"/>
      <c r="J242" s="178"/>
      <c r="K242" s="178"/>
      <c r="L242" s="180"/>
      <c r="M242" s="180"/>
      <c r="N242" s="178" t="str">
        <f>IF(Tabla46[[#This Row],[ID RIESGO]]="","",IF(Tabla46[[#This Row],[DESCRIPCION DEL CONTROL]]="",0,15))</f>
        <v/>
      </c>
      <c r="O242" s="174" t="str">
        <f>IF(Tabla46[[#This Row],[ID RIESGO]]="","",IF(Tabla46[[#This Row],[RESPONSABLE DEL CONTROL (CARGO)]]="",0,20))</f>
        <v/>
      </c>
      <c r="P242" s="353">
        <f>IF(Tabla46[[#This Row],[PERIODICIDAD DE EJECUCIÓN DEL CONTROL]]="",0,20)</f>
        <v>0</v>
      </c>
      <c r="Q24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2" s="353" t="str">
        <f>IF(ISTEXT(Tabla46[[#This Row],[VALOR EVALUACION DISENO]]),"",IF(Tabla46[[#This Row],[VALOR EVALUACION DISENO]]&gt;96,DATOS!$AV$21,IF(Tabla46[[#This Row],[VALOR EVALUACION DISENO]]&gt;=86,DATOS!$AV$22,DATOS!$AV$23)))</f>
        <v/>
      </c>
      <c r="S242" s="286"/>
      <c r="T242" s="133" t="str">
        <f>IFERROR(VLOOKUP(Tabla46[[#This Row],[% DE CUMPLIMIENTO DE LA EJECUCION DEL CONTROL]],DATOS!$AS$38:$AT$40,2,0),"")</f>
        <v/>
      </c>
      <c r="U242" s="134" t="str">
        <f>IF(Tabla46[[#This Row],[RESULTADO EVALUACIÓN DEL DISEÑO DEL CONTROL]]="","",SUMIFS(DATOS!$AT$49:$AT$57,DATOS!$AR$49:$AR$57,Tabla46[[#This Row],[RESULTADO EVALUACIÓN DEL DISEÑO DEL CONTROL]],DATOS!$AS$49:$AS$57,Tabla46[[#This Row],[RESULTADO EVALUACION DE LA EJECUCION]]))</f>
        <v/>
      </c>
    </row>
    <row r="243" spans="1:21" ht="15" customHeight="1" x14ac:dyDescent="0.25">
      <c r="A243" s="3"/>
      <c r="B243" s="2"/>
      <c r="C243" s="2"/>
      <c r="D243" s="72"/>
      <c r="E243" s="4"/>
      <c r="F243" s="178"/>
      <c r="G243" s="455" t="str">
        <f>IFERROR(VLOOKUP(Tabla46[[#This Row],[ID RIESGO]],'1. IDENTIFICACION DEL RIESGO'!$AB$27:$AL$52,11,0),"")</f>
        <v/>
      </c>
      <c r="H243" s="178"/>
      <c r="I243" s="178"/>
      <c r="J243" s="178"/>
      <c r="K243" s="178"/>
      <c r="L243" s="180"/>
      <c r="M243" s="180"/>
      <c r="N243" s="178" t="str">
        <f>IF(Tabla46[[#This Row],[ID RIESGO]]="","",IF(Tabla46[[#This Row],[DESCRIPCION DEL CONTROL]]="",0,15))</f>
        <v/>
      </c>
      <c r="O243" s="174" t="str">
        <f>IF(Tabla46[[#This Row],[ID RIESGO]]="","",IF(Tabla46[[#This Row],[RESPONSABLE DEL CONTROL (CARGO)]]="",0,20))</f>
        <v/>
      </c>
      <c r="P243" s="353">
        <f>IF(Tabla46[[#This Row],[PERIODICIDAD DE EJECUCIÓN DEL CONTROL]]="",0,20)</f>
        <v>0</v>
      </c>
      <c r="Q24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3" s="353" t="str">
        <f>IF(ISTEXT(Tabla46[[#This Row],[VALOR EVALUACION DISENO]]),"",IF(Tabla46[[#This Row],[VALOR EVALUACION DISENO]]&gt;96,DATOS!$AV$21,IF(Tabla46[[#This Row],[VALOR EVALUACION DISENO]]&gt;=86,DATOS!$AV$22,DATOS!$AV$23)))</f>
        <v/>
      </c>
      <c r="S243" s="286"/>
      <c r="T243" s="133" t="str">
        <f>IFERROR(VLOOKUP(Tabla46[[#This Row],[% DE CUMPLIMIENTO DE LA EJECUCION DEL CONTROL]],DATOS!$AS$38:$AT$40,2,0),"")</f>
        <v/>
      </c>
      <c r="U243" s="134" t="str">
        <f>IF(Tabla46[[#This Row],[RESULTADO EVALUACIÓN DEL DISEÑO DEL CONTROL]]="","",SUMIFS(DATOS!$AT$49:$AT$57,DATOS!$AR$49:$AR$57,Tabla46[[#This Row],[RESULTADO EVALUACIÓN DEL DISEÑO DEL CONTROL]],DATOS!$AS$49:$AS$57,Tabla46[[#This Row],[RESULTADO EVALUACION DE LA EJECUCION]]))</f>
        <v/>
      </c>
    </row>
    <row r="244" spans="1:21" ht="15" customHeight="1" x14ac:dyDescent="0.25">
      <c r="A244" s="3"/>
      <c r="B244" s="2"/>
      <c r="C244" s="2"/>
      <c r="D244" s="72"/>
      <c r="E244" s="4"/>
      <c r="F244" s="178"/>
      <c r="G244" s="455" t="str">
        <f>IFERROR(VLOOKUP(Tabla46[[#This Row],[ID RIESGO]],'1. IDENTIFICACION DEL RIESGO'!$AB$27:$AL$52,11,0),"")</f>
        <v/>
      </c>
      <c r="H244" s="178"/>
      <c r="I244" s="178"/>
      <c r="J244" s="178"/>
      <c r="K244" s="178"/>
      <c r="L244" s="180"/>
      <c r="M244" s="180"/>
      <c r="N244" s="178" t="str">
        <f>IF(Tabla46[[#This Row],[ID RIESGO]]="","",IF(Tabla46[[#This Row],[DESCRIPCION DEL CONTROL]]="",0,15))</f>
        <v/>
      </c>
      <c r="O244" s="174" t="str">
        <f>IF(Tabla46[[#This Row],[ID RIESGO]]="","",IF(Tabla46[[#This Row],[RESPONSABLE DEL CONTROL (CARGO)]]="",0,20))</f>
        <v/>
      </c>
      <c r="P244" s="353">
        <f>IF(Tabla46[[#This Row],[PERIODICIDAD DE EJECUCIÓN DEL CONTROL]]="",0,20)</f>
        <v>0</v>
      </c>
      <c r="Q24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4" s="353" t="str">
        <f>IF(ISTEXT(Tabla46[[#This Row],[VALOR EVALUACION DISENO]]),"",IF(Tabla46[[#This Row],[VALOR EVALUACION DISENO]]&gt;96,DATOS!$AV$21,IF(Tabla46[[#This Row],[VALOR EVALUACION DISENO]]&gt;=86,DATOS!$AV$22,DATOS!$AV$23)))</f>
        <v/>
      </c>
      <c r="S244" s="286"/>
      <c r="T244" s="133" t="str">
        <f>IFERROR(VLOOKUP(Tabla46[[#This Row],[% DE CUMPLIMIENTO DE LA EJECUCION DEL CONTROL]],DATOS!$AS$38:$AT$40,2,0),"")</f>
        <v/>
      </c>
      <c r="U244" s="134" t="str">
        <f>IF(Tabla46[[#This Row],[RESULTADO EVALUACIÓN DEL DISEÑO DEL CONTROL]]="","",SUMIFS(DATOS!$AT$49:$AT$57,DATOS!$AR$49:$AR$57,Tabla46[[#This Row],[RESULTADO EVALUACIÓN DEL DISEÑO DEL CONTROL]],DATOS!$AS$49:$AS$57,Tabla46[[#This Row],[RESULTADO EVALUACION DE LA EJECUCION]]))</f>
        <v/>
      </c>
    </row>
    <row r="245" spans="1:21" ht="15" customHeight="1" x14ac:dyDescent="0.25">
      <c r="A245" s="3"/>
      <c r="B245" s="2"/>
      <c r="C245" s="2"/>
      <c r="D245" s="72"/>
      <c r="E245" s="4"/>
      <c r="F245" s="178"/>
      <c r="G245" s="455" t="str">
        <f>IFERROR(VLOOKUP(Tabla46[[#This Row],[ID RIESGO]],'1. IDENTIFICACION DEL RIESGO'!$AB$27:$AL$52,11,0),"")</f>
        <v/>
      </c>
      <c r="H245" s="178"/>
      <c r="I245" s="178"/>
      <c r="J245" s="178"/>
      <c r="K245" s="178"/>
      <c r="L245" s="180"/>
      <c r="M245" s="180"/>
      <c r="N245" s="178" t="str">
        <f>IF(Tabla46[[#This Row],[ID RIESGO]]="","",IF(Tabla46[[#This Row],[DESCRIPCION DEL CONTROL]]="",0,15))</f>
        <v/>
      </c>
      <c r="O245" s="174" t="str">
        <f>IF(Tabla46[[#This Row],[ID RIESGO]]="","",IF(Tabla46[[#This Row],[RESPONSABLE DEL CONTROL (CARGO)]]="",0,20))</f>
        <v/>
      </c>
      <c r="P245" s="353">
        <f>IF(Tabla46[[#This Row],[PERIODICIDAD DE EJECUCIÓN DEL CONTROL]]="",0,20)</f>
        <v>0</v>
      </c>
      <c r="Q24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5" s="353" t="str">
        <f>IF(ISTEXT(Tabla46[[#This Row],[VALOR EVALUACION DISENO]]),"",IF(Tabla46[[#This Row],[VALOR EVALUACION DISENO]]&gt;96,DATOS!$AV$21,IF(Tabla46[[#This Row],[VALOR EVALUACION DISENO]]&gt;=86,DATOS!$AV$22,DATOS!$AV$23)))</f>
        <v/>
      </c>
      <c r="S245" s="286"/>
      <c r="T245" s="133" t="str">
        <f>IFERROR(VLOOKUP(Tabla46[[#This Row],[% DE CUMPLIMIENTO DE LA EJECUCION DEL CONTROL]],DATOS!$AS$38:$AT$40,2,0),"")</f>
        <v/>
      </c>
      <c r="U245" s="134" t="str">
        <f>IF(Tabla46[[#This Row],[RESULTADO EVALUACIÓN DEL DISEÑO DEL CONTROL]]="","",SUMIFS(DATOS!$AT$49:$AT$57,DATOS!$AR$49:$AR$57,Tabla46[[#This Row],[RESULTADO EVALUACIÓN DEL DISEÑO DEL CONTROL]],DATOS!$AS$49:$AS$57,Tabla46[[#This Row],[RESULTADO EVALUACION DE LA EJECUCION]]))</f>
        <v/>
      </c>
    </row>
    <row r="246" spans="1:21" ht="15" customHeight="1" x14ac:dyDescent="0.25">
      <c r="A246" s="3"/>
      <c r="B246" s="2"/>
      <c r="C246" s="2"/>
      <c r="D246" s="72"/>
      <c r="E246" s="4"/>
      <c r="F246" s="178"/>
      <c r="G246" s="455" t="str">
        <f>IFERROR(VLOOKUP(Tabla46[[#This Row],[ID RIESGO]],'1. IDENTIFICACION DEL RIESGO'!$AB$27:$AL$52,11,0),"")</f>
        <v/>
      </c>
      <c r="H246" s="178"/>
      <c r="I246" s="178"/>
      <c r="J246" s="178"/>
      <c r="K246" s="178"/>
      <c r="L246" s="180"/>
      <c r="M246" s="180"/>
      <c r="N246" s="178" t="str">
        <f>IF(Tabla46[[#This Row],[ID RIESGO]]="","",IF(Tabla46[[#This Row],[DESCRIPCION DEL CONTROL]]="",0,15))</f>
        <v/>
      </c>
      <c r="O246" s="174" t="str">
        <f>IF(Tabla46[[#This Row],[ID RIESGO]]="","",IF(Tabla46[[#This Row],[RESPONSABLE DEL CONTROL (CARGO)]]="",0,20))</f>
        <v/>
      </c>
      <c r="P246" s="353">
        <f>IF(Tabla46[[#This Row],[PERIODICIDAD DE EJECUCIÓN DEL CONTROL]]="",0,20)</f>
        <v>0</v>
      </c>
      <c r="Q24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6" s="353" t="str">
        <f>IF(ISTEXT(Tabla46[[#This Row],[VALOR EVALUACION DISENO]]),"",IF(Tabla46[[#This Row],[VALOR EVALUACION DISENO]]&gt;96,DATOS!$AV$21,IF(Tabla46[[#This Row],[VALOR EVALUACION DISENO]]&gt;=86,DATOS!$AV$22,DATOS!$AV$23)))</f>
        <v/>
      </c>
      <c r="S246" s="286"/>
      <c r="T246" s="133" t="str">
        <f>IFERROR(VLOOKUP(Tabla46[[#This Row],[% DE CUMPLIMIENTO DE LA EJECUCION DEL CONTROL]],DATOS!$AS$38:$AT$40,2,0),"")</f>
        <v/>
      </c>
      <c r="U246" s="134" t="str">
        <f>IF(Tabla46[[#This Row],[RESULTADO EVALUACIÓN DEL DISEÑO DEL CONTROL]]="","",SUMIFS(DATOS!$AT$49:$AT$57,DATOS!$AR$49:$AR$57,Tabla46[[#This Row],[RESULTADO EVALUACIÓN DEL DISEÑO DEL CONTROL]],DATOS!$AS$49:$AS$57,Tabla46[[#This Row],[RESULTADO EVALUACION DE LA EJECUCION]]))</f>
        <v/>
      </c>
    </row>
    <row r="247" spans="1:21" ht="15" customHeight="1" x14ac:dyDescent="0.25">
      <c r="A247" s="3"/>
      <c r="B247" s="2"/>
      <c r="C247" s="2"/>
      <c r="D247" s="72"/>
      <c r="E247" s="4"/>
      <c r="F247" s="178"/>
      <c r="G247" s="455" t="str">
        <f>IFERROR(VLOOKUP(Tabla46[[#This Row],[ID RIESGO]],'1. IDENTIFICACION DEL RIESGO'!$AB$27:$AL$52,11,0),"")</f>
        <v/>
      </c>
      <c r="H247" s="178"/>
      <c r="I247" s="178"/>
      <c r="J247" s="178"/>
      <c r="K247" s="178"/>
      <c r="L247" s="180"/>
      <c r="M247" s="180"/>
      <c r="N247" s="178" t="str">
        <f>IF(Tabla46[[#This Row],[ID RIESGO]]="","",IF(Tabla46[[#This Row],[DESCRIPCION DEL CONTROL]]="",0,15))</f>
        <v/>
      </c>
      <c r="O247" s="174" t="str">
        <f>IF(Tabla46[[#This Row],[ID RIESGO]]="","",IF(Tabla46[[#This Row],[RESPONSABLE DEL CONTROL (CARGO)]]="",0,20))</f>
        <v/>
      </c>
      <c r="P247" s="353">
        <f>IF(Tabla46[[#This Row],[PERIODICIDAD DE EJECUCIÓN DEL CONTROL]]="",0,20)</f>
        <v>0</v>
      </c>
      <c r="Q24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7" s="353" t="str">
        <f>IF(ISTEXT(Tabla46[[#This Row],[VALOR EVALUACION DISENO]]),"",IF(Tabla46[[#This Row],[VALOR EVALUACION DISENO]]&gt;96,DATOS!$AV$21,IF(Tabla46[[#This Row],[VALOR EVALUACION DISENO]]&gt;=86,DATOS!$AV$22,DATOS!$AV$23)))</f>
        <v/>
      </c>
      <c r="S247" s="286"/>
      <c r="T247" s="133" t="str">
        <f>IFERROR(VLOOKUP(Tabla46[[#This Row],[% DE CUMPLIMIENTO DE LA EJECUCION DEL CONTROL]],DATOS!$AS$38:$AT$40,2,0),"")</f>
        <v/>
      </c>
      <c r="U247" s="134" t="str">
        <f>IF(Tabla46[[#This Row],[RESULTADO EVALUACIÓN DEL DISEÑO DEL CONTROL]]="","",SUMIFS(DATOS!$AT$49:$AT$57,DATOS!$AR$49:$AR$57,Tabla46[[#This Row],[RESULTADO EVALUACIÓN DEL DISEÑO DEL CONTROL]],DATOS!$AS$49:$AS$57,Tabla46[[#This Row],[RESULTADO EVALUACION DE LA EJECUCION]]))</f>
        <v/>
      </c>
    </row>
    <row r="248" spans="1:21" ht="15" customHeight="1" x14ac:dyDescent="0.25">
      <c r="A248" s="3"/>
      <c r="B248" s="2"/>
      <c r="C248" s="2"/>
      <c r="D248" s="72"/>
      <c r="E248" s="4"/>
      <c r="F248" s="178"/>
      <c r="G248" s="455" t="str">
        <f>IFERROR(VLOOKUP(Tabla46[[#This Row],[ID RIESGO]],'1. IDENTIFICACION DEL RIESGO'!$AB$27:$AL$52,11,0),"")</f>
        <v/>
      </c>
      <c r="H248" s="178"/>
      <c r="I248" s="178"/>
      <c r="J248" s="178"/>
      <c r="K248" s="178"/>
      <c r="L248" s="180"/>
      <c r="M248" s="180"/>
      <c r="N248" s="178" t="str">
        <f>IF(Tabla46[[#This Row],[ID RIESGO]]="","",IF(Tabla46[[#This Row],[DESCRIPCION DEL CONTROL]]="",0,15))</f>
        <v/>
      </c>
      <c r="O248" s="174" t="str">
        <f>IF(Tabla46[[#This Row],[ID RIESGO]]="","",IF(Tabla46[[#This Row],[RESPONSABLE DEL CONTROL (CARGO)]]="",0,20))</f>
        <v/>
      </c>
      <c r="P248" s="353">
        <f>IF(Tabla46[[#This Row],[PERIODICIDAD DE EJECUCIÓN DEL CONTROL]]="",0,20)</f>
        <v>0</v>
      </c>
      <c r="Q24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8" s="353" t="str">
        <f>IF(ISTEXT(Tabla46[[#This Row],[VALOR EVALUACION DISENO]]),"",IF(Tabla46[[#This Row],[VALOR EVALUACION DISENO]]&gt;96,DATOS!$AV$21,IF(Tabla46[[#This Row],[VALOR EVALUACION DISENO]]&gt;=86,DATOS!$AV$22,DATOS!$AV$23)))</f>
        <v/>
      </c>
      <c r="S248" s="286"/>
      <c r="T248" s="133" t="str">
        <f>IFERROR(VLOOKUP(Tabla46[[#This Row],[% DE CUMPLIMIENTO DE LA EJECUCION DEL CONTROL]],DATOS!$AS$38:$AT$40,2,0),"")</f>
        <v/>
      </c>
      <c r="U248" s="134" t="str">
        <f>IF(Tabla46[[#This Row],[RESULTADO EVALUACIÓN DEL DISEÑO DEL CONTROL]]="","",SUMIFS(DATOS!$AT$49:$AT$57,DATOS!$AR$49:$AR$57,Tabla46[[#This Row],[RESULTADO EVALUACIÓN DEL DISEÑO DEL CONTROL]],DATOS!$AS$49:$AS$57,Tabla46[[#This Row],[RESULTADO EVALUACION DE LA EJECUCION]]))</f>
        <v/>
      </c>
    </row>
    <row r="249" spans="1:21" ht="15" customHeight="1" x14ac:dyDescent="0.25">
      <c r="A249" s="3"/>
      <c r="B249" s="2"/>
      <c r="C249" s="2"/>
      <c r="D249" s="72"/>
      <c r="E249" s="4"/>
      <c r="F249" s="178"/>
      <c r="G249" s="455" t="str">
        <f>IFERROR(VLOOKUP(Tabla46[[#This Row],[ID RIESGO]],'1. IDENTIFICACION DEL RIESGO'!$AB$27:$AL$52,11,0),"")</f>
        <v/>
      </c>
      <c r="H249" s="178"/>
      <c r="I249" s="178"/>
      <c r="J249" s="178"/>
      <c r="K249" s="178"/>
      <c r="L249" s="180"/>
      <c r="M249" s="180"/>
      <c r="N249" s="178" t="str">
        <f>IF(Tabla46[[#This Row],[ID RIESGO]]="","",IF(Tabla46[[#This Row],[DESCRIPCION DEL CONTROL]]="",0,15))</f>
        <v/>
      </c>
      <c r="O249" s="174" t="str">
        <f>IF(Tabla46[[#This Row],[ID RIESGO]]="","",IF(Tabla46[[#This Row],[RESPONSABLE DEL CONTROL (CARGO)]]="",0,20))</f>
        <v/>
      </c>
      <c r="P249" s="353">
        <f>IF(Tabla46[[#This Row],[PERIODICIDAD DE EJECUCIÓN DEL CONTROL]]="",0,20)</f>
        <v>0</v>
      </c>
      <c r="Q24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9" s="353" t="str">
        <f>IF(ISTEXT(Tabla46[[#This Row],[VALOR EVALUACION DISENO]]),"",IF(Tabla46[[#This Row],[VALOR EVALUACION DISENO]]&gt;96,DATOS!$AV$21,IF(Tabla46[[#This Row],[VALOR EVALUACION DISENO]]&gt;=86,DATOS!$AV$22,DATOS!$AV$23)))</f>
        <v/>
      </c>
      <c r="S249" s="286"/>
      <c r="T249" s="133" t="str">
        <f>IFERROR(VLOOKUP(Tabla46[[#This Row],[% DE CUMPLIMIENTO DE LA EJECUCION DEL CONTROL]],DATOS!$AS$38:$AT$40,2,0),"")</f>
        <v/>
      </c>
      <c r="U249" s="134" t="str">
        <f>IF(Tabla46[[#This Row],[RESULTADO EVALUACIÓN DEL DISEÑO DEL CONTROL]]="","",SUMIFS(DATOS!$AT$49:$AT$57,DATOS!$AR$49:$AR$57,Tabla46[[#This Row],[RESULTADO EVALUACIÓN DEL DISEÑO DEL CONTROL]],DATOS!$AS$49:$AS$57,Tabla46[[#This Row],[RESULTADO EVALUACION DE LA EJECUCION]]))</f>
        <v/>
      </c>
    </row>
    <row r="250" spans="1:21" ht="15" customHeight="1" x14ac:dyDescent="0.25">
      <c r="A250" s="3"/>
      <c r="B250" s="2"/>
      <c r="C250" s="2"/>
      <c r="D250" s="72"/>
      <c r="E250" s="4"/>
      <c r="F250" s="178"/>
      <c r="G250" s="455" t="str">
        <f>IFERROR(VLOOKUP(Tabla46[[#This Row],[ID RIESGO]],'1. IDENTIFICACION DEL RIESGO'!$AB$27:$AL$52,11,0),"")</f>
        <v/>
      </c>
      <c r="H250" s="178"/>
      <c r="I250" s="178"/>
      <c r="J250" s="178"/>
      <c r="K250" s="178"/>
      <c r="L250" s="180"/>
      <c r="M250" s="180"/>
      <c r="N250" s="178" t="str">
        <f>IF(Tabla46[[#This Row],[ID RIESGO]]="","",IF(Tabla46[[#This Row],[DESCRIPCION DEL CONTROL]]="",0,15))</f>
        <v/>
      </c>
      <c r="O250" s="174" t="str">
        <f>IF(Tabla46[[#This Row],[ID RIESGO]]="","",IF(Tabla46[[#This Row],[RESPONSABLE DEL CONTROL (CARGO)]]="",0,20))</f>
        <v/>
      </c>
      <c r="P250" s="353">
        <f>IF(Tabla46[[#This Row],[PERIODICIDAD DE EJECUCIÓN DEL CONTROL]]="",0,20)</f>
        <v>0</v>
      </c>
      <c r="Q25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0" s="353" t="str">
        <f>IF(ISTEXT(Tabla46[[#This Row],[VALOR EVALUACION DISENO]]),"",IF(Tabla46[[#This Row],[VALOR EVALUACION DISENO]]&gt;96,DATOS!$AV$21,IF(Tabla46[[#This Row],[VALOR EVALUACION DISENO]]&gt;=86,DATOS!$AV$22,DATOS!$AV$23)))</f>
        <v/>
      </c>
      <c r="S250" s="286"/>
      <c r="T250" s="133" t="str">
        <f>IFERROR(VLOOKUP(Tabla46[[#This Row],[% DE CUMPLIMIENTO DE LA EJECUCION DEL CONTROL]],DATOS!$AS$38:$AT$40,2,0),"")</f>
        <v/>
      </c>
      <c r="U250" s="134" t="str">
        <f>IF(Tabla46[[#This Row],[RESULTADO EVALUACIÓN DEL DISEÑO DEL CONTROL]]="","",SUMIFS(DATOS!$AT$49:$AT$57,DATOS!$AR$49:$AR$57,Tabla46[[#This Row],[RESULTADO EVALUACIÓN DEL DISEÑO DEL CONTROL]],DATOS!$AS$49:$AS$57,Tabla46[[#This Row],[RESULTADO EVALUACION DE LA EJECUCION]]))</f>
        <v/>
      </c>
    </row>
    <row r="251" spans="1:21" ht="15" customHeight="1" x14ac:dyDescent="0.25">
      <c r="A251" s="3"/>
      <c r="B251" s="2"/>
      <c r="C251" s="2"/>
      <c r="D251" s="72"/>
      <c r="E251" s="4"/>
      <c r="F251" s="178"/>
      <c r="G251" s="455" t="str">
        <f>IFERROR(VLOOKUP(Tabla46[[#This Row],[ID RIESGO]],'1. IDENTIFICACION DEL RIESGO'!$AB$27:$AL$52,11,0),"")</f>
        <v/>
      </c>
      <c r="H251" s="178"/>
      <c r="I251" s="178"/>
      <c r="J251" s="178"/>
      <c r="K251" s="178"/>
      <c r="L251" s="180"/>
      <c r="M251" s="180"/>
      <c r="N251" s="178" t="str">
        <f>IF(Tabla46[[#This Row],[ID RIESGO]]="","",IF(Tabla46[[#This Row],[DESCRIPCION DEL CONTROL]]="",0,15))</f>
        <v/>
      </c>
      <c r="O251" s="174" t="str">
        <f>IF(Tabla46[[#This Row],[ID RIESGO]]="","",IF(Tabla46[[#This Row],[RESPONSABLE DEL CONTROL (CARGO)]]="",0,20))</f>
        <v/>
      </c>
      <c r="P251" s="353">
        <f>IF(Tabla46[[#This Row],[PERIODICIDAD DE EJECUCIÓN DEL CONTROL]]="",0,20)</f>
        <v>0</v>
      </c>
      <c r="Q25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1" s="353" t="str">
        <f>IF(ISTEXT(Tabla46[[#This Row],[VALOR EVALUACION DISENO]]),"",IF(Tabla46[[#This Row],[VALOR EVALUACION DISENO]]&gt;96,DATOS!$AV$21,IF(Tabla46[[#This Row],[VALOR EVALUACION DISENO]]&gt;=86,DATOS!$AV$22,DATOS!$AV$23)))</f>
        <v/>
      </c>
      <c r="S251" s="286"/>
      <c r="T251" s="133" t="str">
        <f>IFERROR(VLOOKUP(Tabla46[[#This Row],[% DE CUMPLIMIENTO DE LA EJECUCION DEL CONTROL]],DATOS!$AS$38:$AT$40,2,0),"")</f>
        <v/>
      </c>
      <c r="U251" s="134" t="str">
        <f>IF(Tabla46[[#This Row],[RESULTADO EVALUACIÓN DEL DISEÑO DEL CONTROL]]="","",SUMIFS(DATOS!$AT$49:$AT$57,DATOS!$AR$49:$AR$57,Tabla46[[#This Row],[RESULTADO EVALUACIÓN DEL DISEÑO DEL CONTROL]],DATOS!$AS$49:$AS$57,Tabla46[[#This Row],[RESULTADO EVALUACION DE LA EJECUCION]]))</f>
        <v/>
      </c>
    </row>
    <row r="252" spans="1:21" ht="15" customHeight="1" x14ac:dyDescent="0.25">
      <c r="A252" s="3"/>
      <c r="B252" s="2"/>
      <c r="C252" s="2"/>
      <c r="D252" s="72"/>
      <c r="E252" s="4"/>
      <c r="F252" s="178"/>
      <c r="G252" s="455" t="str">
        <f>IFERROR(VLOOKUP(Tabla46[[#This Row],[ID RIESGO]],'1. IDENTIFICACION DEL RIESGO'!$AB$27:$AL$52,11,0),"")</f>
        <v/>
      </c>
      <c r="H252" s="178"/>
      <c r="I252" s="178"/>
      <c r="J252" s="178"/>
      <c r="K252" s="178"/>
      <c r="L252" s="180"/>
      <c r="M252" s="180"/>
      <c r="N252" s="178" t="str">
        <f>IF(Tabla46[[#This Row],[ID RIESGO]]="","",IF(Tabla46[[#This Row],[DESCRIPCION DEL CONTROL]]="",0,15))</f>
        <v/>
      </c>
      <c r="O252" s="174" t="str">
        <f>IF(Tabla46[[#This Row],[ID RIESGO]]="","",IF(Tabla46[[#This Row],[RESPONSABLE DEL CONTROL (CARGO)]]="",0,20))</f>
        <v/>
      </c>
      <c r="P252" s="353">
        <f>IF(Tabla46[[#This Row],[PERIODICIDAD DE EJECUCIÓN DEL CONTROL]]="",0,20)</f>
        <v>0</v>
      </c>
      <c r="Q25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2" s="353" t="str">
        <f>IF(ISTEXT(Tabla46[[#This Row],[VALOR EVALUACION DISENO]]),"",IF(Tabla46[[#This Row],[VALOR EVALUACION DISENO]]&gt;96,DATOS!$AV$21,IF(Tabla46[[#This Row],[VALOR EVALUACION DISENO]]&gt;=86,DATOS!$AV$22,DATOS!$AV$23)))</f>
        <v/>
      </c>
      <c r="S252" s="286"/>
      <c r="T252" s="133" t="str">
        <f>IFERROR(VLOOKUP(Tabla46[[#This Row],[% DE CUMPLIMIENTO DE LA EJECUCION DEL CONTROL]],DATOS!$AS$38:$AT$40,2,0),"")</f>
        <v/>
      </c>
      <c r="U252" s="134" t="str">
        <f>IF(Tabla46[[#This Row],[RESULTADO EVALUACIÓN DEL DISEÑO DEL CONTROL]]="","",SUMIFS(DATOS!$AT$49:$AT$57,DATOS!$AR$49:$AR$57,Tabla46[[#This Row],[RESULTADO EVALUACIÓN DEL DISEÑO DEL CONTROL]],DATOS!$AS$49:$AS$57,Tabla46[[#This Row],[RESULTADO EVALUACION DE LA EJECUCION]]))</f>
        <v/>
      </c>
    </row>
    <row r="253" spans="1:21" ht="15" customHeight="1" x14ac:dyDescent="0.25">
      <c r="A253" s="3"/>
      <c r="B253" s="2"/>
      <c r="C253" s="2"/>
      <c r="D253" s="72"/>
      <c r="E253" s="4"/>
      <c r="F253" s="178"/>
      <c r="G253" s="455" t="str">
        <f>IFERROR(VLOOKUP(Tabla46[[#This Row],[ID RIESGO]],'1. IDENTIFICACION DEL RIESGO'!$AB$27:$AL$52,11,0),"")</f>
        <v/>
      </c>
      <c r="H253" s="178"/>
      <c r="I253" s="178"/>
      <c r="J253" s="178"/>
      <c r="K253" s="178"/>
      <c r="L253" s="180"/>
      <c r="M253" s="180"/>
      <c r="N253" s="178" t="str">
        <f>IF(Tabla46[[#This Row],[ID RIESGO]]="","",IF(Tabla46[[#This Row],[DESCRIPCION DEL CONTROL]]="",0,15))</f>
        <v/>
      </c>
      <c r="O253" s="174" t="str">
        <f>IF(Tabla46[[#This Row],[ID RIESGO]]="","",IF(Tabla46[[#This Row],[RESPONSABLE DEL CONTROL (CARGO)]]="",0,20))</f>
        <v/>
      </c>
      <c r="P253" s="353">
        <f>IF(Tabla46[[#This Row],[PERIODICIDAD DE EJECUCIÓN DEL CONTROL]]="",0,20)</f>
        <v>0</v>
      </c>
      <c r="Q25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3" s="353" t="str">
        <f>IF(ISTEXT(Tabla46[[#This Row],[VALOR EVALUACION DISENO]]),"",IF(Tabla46[[#This Row],[VALOR EVALUACION DISENO]]&gt;96,DATOS!$AV$21,IF(Tabla46[[#This Row],[VALOR EVALUACION DISENO]]&gt;=86,DATOS!$AV$22,DATOS!$AV$23)))</f>
        <v/>
      </c>
      <c r="S253" s="286"/>
      <c r="T253" s="133" t="str">
        <f>IFERROR(VLOOKUP(Tabla46[[#This Row],[% DE CUMPLIMIENTO DE LA EJECUCION DEL CONTROL]],DATOS!$AS$38:$AT$40,2,0),"")</f>
        <v/>
      </c>
      <c r="U253" s="134" t="str">
        <f>IF(Tabla46[[#This Row],[RESULTADO EVALUACIÓN DEL DISEÑO DEL CONTROL]]="","",SUMIFS(DATOS!$AT$49:$AT$57,DATOS!$AR$49:$AR$57,Tabla46[[#This Row],[RESULTADO EVALUACIÓN DEL DISEÑO DEL CONTROL]],DATOS!$AS$49:$AS$57,Tabla46[[#This Row],[RESULTADO EVALUACION DE LA EJECUCION]]))</f>
        <v/>
      </c>
    </row>
    <row r="254" spans="1:21" ht="15" customHeight="1" x14ac:dyDescent="0.25">
      <c r="A254" s="3"/>
      <c r="B254" s="2"/>
      <c r="C254" s="2"/>
      <c r="D254" s="72"/>
      <c r="E254" s="4"/>
      <c r="F254" s="178"/>
      <c r="G254" s="455" t="str">
        <f>IFERROR(VLOOKUP(Tabla46[[#This Row],[ID RIESGO]],'1. IDENTIFICACION DEL RIESGO'!$AB$27:$AL$52,11,0),"")</f>
        <v/>
      </c>
      <c r="H254" s="178"/>
      <c r="I254" s="178"/>
      <c r="J254" s="178"/>
      <c r="K254" s="178"/>
      <c r="L254" s="180"/>
      <c r="M254" s="180"/>
      <c r="N254" s="178" t="str">
        <f>IF(Tabla46[[#This Row],[ID RIESGO]]="","",IF(Tabla46[[#This Row],[DESCRIPCION DEL CONTROL]]="",0,15))</f>
        <v/>
      </c>
      <c r="O254" s="174" t="str">
        <f>IF(Tabla46[[#This Row],[ID RIESGO]]="","",IF(Tabla46[[#This Row],[RESPONSABLE DEL CONTROL (CARGO)]]="",0,20))</f>
        <v/>
      </c>
      <c r="P254" s="353">
        <f>IF(Tabla46[[#This Row],[PERIODICIDAD DE EJECUCIÓN DEL CONTROL]]="",0,20)</f>
        <v>0</v>
      </c>
      <c r="Q25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4" s="353" t="str">
        <f>IF(ISTEXT(Tabla46[[#This Row],[VALOR EVALUACION DISENO]]),"",IF(Tabla46[[#This Row],[VALOR EVALUACION DISENO]]&gt;96,DATOS!$AV$21,IF(Tabla46[[#This Row],[VALOR EVALUACION DISENO]]&gt;=86,DATOS!$AV$22,DATOS!$AV$23)))</f>
        <v/>
      </c>
      <c r="S254" s="286"/>
      <c r="T254" s="133" t="str">
        <f>IFERROR(VLOOKUP(Tabla46[[#This Row],[% DE CUMPLIMIENTO DE LA EJECUCION DEL CONTROL]],DATOS!$AS$38:$AT$40,2,0),"")</f>
        <v/>
      </c>
      <c r="U254" s="134" t="str">
        <f>IF(Tabla46[[#This Row],[RESULTADO EVALUACIÓN DEL DISEÑO DEL CONTROL]]="","",SUMIFS(DATOS!$AT$49:$AT$57,DATOS!$AR$49:$AR$57,Tabla46[[#This Row],[RESULTADO EVALUACIÓN DEL DISEÑO DEL CONTROL]],DATOS!$AS$49:$AS$57,Tabla46[[#This Row],[RESULTADO EVALUACION DE LA EJECUCION]]))</f>
        <v/>
      </c>
    </row>
    <row r="255" spans="1:21" ht="15" customHeight="1" x14ac:dyDescent="0.25">
      <c r="A255" s="3"/>
      <c r="B255" s="2"/>
      <c r="C255" s="2"/>
      <c r="D255" s="72"/>
      <c r="E255" s="4"/>
      <c r="F255" s="178"/>
      <c r="G255" s="455" t="str">
        <f>IFERROR(VLOOKUP(Tabla46[[#This Row],[ID RIESGO]],'1. IDENTIFICACION DEL RIESGO'!$AB$27:$AL$52,11,0),"")</f>
        <v/>
      </c>
      <c r="H255" s="178"/>
      <c r="I255" s="178"/>
      <c r="J255" s="178"/>
      <c r="K255" s="178"/>
      <c r="L255" s="180"/>
      <c r="M255" s="180"/>
      <c r="N255" s="178" t="str">
        <f>IF(Tabla46[[#This Row],[ID RIESGO]]="","",IF(Tabla46[[#This Row],[DESCRIPCION DEL CONTROL]]="",0,15))</f>
        <v/>
      </c>
      <c r="O255" s="174" t="str">
        <f>IF(Tabla46[[#This Row],[ID RIESGO]]="","",IF(Tabla46[[#This Row],[RESPONSABLE DEL CONTROL (CARGO)]]="",0,20))</f>
        <v/>
      </c>
      <c r="P255" s="353">
        <f>IF(Tabla46[[#This Row],[PERIODICIDAD DE EJECUCIÓN DEL CONTROL]]="",0,20)</f>
        <v>0</v>
      </c>
      <c r="Q25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5" s="353" t="str">
        <f>IF(ISTEXT(Tabla46[[#This Row],[VALOR EVALUACION DISENO]]),"",IF(Tabla46[[#This Row],[VALOR EVALUACION DISENO]]&gt;96,DATOS!$AV$21,IF(Tabla46[[#This Row],[VALOR EVALUACION DISENO]]&gt;=86,DATOS!$AV$22,DATOS!$AV$23)))</f>
        <v/>
      </c>
      <c r="S255" s="286"/>
      <c r="T255" s="133" t="str">
        <f>IFERROR(VLOOKUP(Tabla46[[#This Row],[% DE CUMPLIMIENTO DE LA EJECUCION DEL CONTROL]],DATOS!$AS$38:$AT$40,2,0),"")</f>
        <v/>
      </c>
      <c r="U255" s="134" t="str">
        <f>IF(Tabla46[[#This Row],[RESULTADO EVALUACIÓN DEL DISEÑO DEL CONTROL]]="","",SUMIFS(DATOS!$AT$49:$AT$57,DATOS!$AR$49:$AR$57,Tabla46[[#This Row],[RESULTADO EVALUACIÓN DEL DISEÑO DEL CONTROL]],DATOS!$AS$49:$AS$57,Tabla46[[#This Row],[RESULTADO EVALUACION DE LA EJECUCION]]))</f>
        <v/>
      </c>
    </row>
    <row r="256" spans="1:21" ht="15" customHeight="1" x14ac:dyDescent="0.25">
      <c r="A256" s="3"/>
      <c r="B256" s="2"/>
      <c r="C256" s="2"/>
      <c r="D256" s="72"/>
      <c r="E256" s="4"/>
      <c r="F256" s="178"/>
      <c r="G256" s="455" t="str">
        <f>IFERROR(VLOOKUP(Tabla46[[#This Row],[ID RIESGO]],'1. IDENTIFICACION DEL RIESGO'!$AB$27:$AL$52,11,0),"")</f>
        <v/>
      </c>
      <c r="H256" s="178"/>
      <c r="I256" s="178"/>
      <c r="J256" s="178"/>
      <c r="K256" s="178"/>
      <c r="L256" s="180"/>
      <c r="M256" s="180"/>
      <c r="N256" s="178" t="str">
        <f>IF(Tabla46[[#This Row],[ID RIESGO]]="","",IF(Tabla46[[#This Row],[DESCRIPCION DEL CONTROL]]="",0,15))</f>
        <v/>
      </c>
      <c r="O256" s="174" t="str">
        <f>IF(Tabla46[[#This Row],[ID RIESGO]]="","",IF(Tabla46[[#This Row],[RESPONSABLE DEL CONTROL (CARGO)]]="",0,20))</f>
        <v/>
      </c>
      <c r="P256" s="353">
        <f>IF(Tabla46[[#This Row],[PERIODICIDAD DE EJECUCIÓN DEL CONTROL]]="",0,20)</f>
        <v>0</v>
      </c>
      <c r="Q25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6" s="353" t="str">
        <f>IF(ISTEXT(Tabla46[[#This Row],[VALOR EVALUACION DISENO]]),"",IF(Tabla46[[#This Row],[VALOR EVALUACION DISENO]]&gt;96,DATOS!$AV$21,IF(Tabla46[[#This Row],[VALOR EVALUACION DISENO]]&gt;=86,DATOS!$AV$22,DATOS!$AV$23)))</f>
        <v/>
      </c>
      <c r="S256" s="286"/>
      <c r="T256" s="133" t="str">
        <f>IFERROR(VLOOKUP(Tabla46[[#This Row],[% DE CUMPLIMIENTO DE LA EJECUCION DEL CONTROL]],DATOS!$AS$38:$AT$40,2,0),"")</f>
        <v/>
      </c>
      <c r="U256" s="134" t="str">
        <f>IF(Tabla46[[#This Row],[RESULTADO EVALUACIÓN DEL DISEÑO DEL CONTROL]]="","",SUMIFS(DATOS!$AT$49:$AT$57,DATOS!$AR$49:$AR$57,Tabla46[[#This Row],[RESULTADO EVALUACIÓN DEL DISEÑO DEL CONTROL]],DATOS!$AS$49:$AS$57,Tabla46[[#This Row],[RESULTADO EVALUACION DE LA EJECUCION]]))</f>
        <v/>
      </c>
    </row>
    <row r="257" spans="1:21" ht="15" customHeight="1" x14ac:dyDescent="0.25">
      <c r="A257" s="3"/>
      <c r="B257" s="2"/>
      <c r="C257" s="2"/>
      <c r="D257" s="72"/>
      <c r="E257" s="4"/>
      <c r="F257" s="178"/>
      <c r="G257" s="455" t="str">
        <f>IFERROR(VLOOKUP(Tabla46[[#This Row],[ID RIESGO]],'1. IDENTIFICACION DEL RIESGO'!$AB$27:$AL$52,11,0),"")</f>
        <v/>
      </c>
      <c r="H257" s="178"/>
      <c r="I257" s="178"/>
      <c r="J257" s="178"/>
      <c r="K257" s="178"/>
      <c r="L257" s="180"/>
      <c r="M257" s="180"/>
      <c r="N257" s="178" t="str">
        <f>IF(Tabla46[[#This Row],[ID RIESGO]]="","",IF(Tabla46[[#This Row],[DESCRIPCION DEL CONTROL]]="",0,15))</f>
        <v/>
      </c>
      <c r="O257" s="174" t="str">
        <f>IF(Tabla46[[#This Row],[ID RIESGO]]="","",IF(Tabla46[[#This Row],[RESPONSABLE DEL CONTROL (CARGO)]]="",0,20))</f>
        <v/>
      </c>
      <c r="P257" s="353">
        <f>IF(Tabla46[[#This Row],[PERIODICIDAD DE EJECUCIÓN DEL CONTROL]]="",0,20)</f>
        <v>0</v>
      </c>
      <c r="Q25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7" s="353" t="str">
        <f>IF(ISTEXT(Tabla46[[#This Row],[VALOR EVALUACION DISENO]]),"",IF(Tabla46[[#This Row],[VALOR EVALUACION DISENO]]&gt;96,DATOS!$AV$21,IF(Tabla46[[#This Row],[VALOR EVALUACION DISENO]]&gt;=86,DATOS!$AV$22,DATOS!$AV$23)))</f>
        <v/>
      </c>
      <c r="S257" s="286"/>
      <c r="T257" s="133" t="str">
        <f>IFERROR(VLOOKUP(Tabla46[[#This Row],[% DE CUMPLIMIENTO DE LA EJECUCION DEL CONTROL]],DATOS!$AS$38:$AT$40,2,0),"")</f>
        <v/>
      </c>
      <c r="U257" s="134" t="str">
        <f>IF(Tabla46[[#This Row],[RESULTADO EVALUACIÓN DEL DISEÑO DEL CONTROL]]="","",SUMIFS(DATOS!$AT$49:$AT$57,DATOS!$AR$49:$AR$57,Tabla46[[#This Row],[RESULTADO EVALUACIÓN DEL DISEÑO DEL CONTROL]],DATOS!$AS$49:$AS$57,Tabla46[[#This Row],[RESULTADO EVALUACION DE LA EJECUCION]]))</f>
        <v/>
      </c>
    </row>
    <row r="258" spans="1:21" ht="15" customHeight="1" x14ac:dyDescent="0.25">
      <c r="A258" s="3"/>
      <c r="B258" s="2"/>
      <c r="C258" s="2"/>
      <c r="D258" s="72"/>
      <c r="E258" s="4"/>
      <c r="F258" s="178"/>
      <c r="G258" s="455" t="str">
        <f>IFERROR(VLOOKUP(Tabla46[[#This Row],[ID RIESGO]],'1. IDENTIFICACION DEL RIESGO'!$AB$27:$AL$52,11,0),"")</f>
        <v/>
      </c>
      <c r="H258" s="178"/>
      <c r="I258" s="178"/>
      <c r="J258" s="178"/>
      <c r="K258" s="178"/>
      <c r="L258" s="180"/>
      <c r="M258" s="180"/>
      <c r="N258" s="178" t="str">
        <f>IF(Tabla46[[#This Row],[ID RIESGO]]="","",IF(Tabla46[[#This Row],[DESCRIPCION DEL CONTROL]]="",0,15))</f>
        <v/>
      </c>
      <c r="O258" s="174" t="str">
        <f>IF(Tabla46[[#This Row],[ID RIESGO]]="","",IF(Tabla46[[#This Row],[RESPONSABLE DEL CONTROL (CARGO)]]="",0,20))</f>
        <v/>
      </c>
      <c r="P258" s="353">
        <f>IF(Tabla46[[#This Row],[PERIODICIDAD DE EJECUCIÓN DEL CONTROL]]="",0,20)</f>
        <v>0</v>
      </c>
      <c r="Q25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8" s="353" t="str">
        <f>IF(ISTEXT(Tabla46[[#This Row],[VALOR EVALUACION DISENO]]),"",IF(Tabla46[[#This Row],[VALOR EVALUACION DISENO]]&gt;96,DATOS!$AV$21,IF(Tabla46[[#This Row],[VALOR EVALUACION DISENO]]&gt;=86,DATOS!$AV$22,DATOS!$AV$23)))</f>
        <v/>
      </c>
      <c r="S258" s="286"/>
      <c r="T258" s="133" t="str">
        <f>IFERROR(VLOOKUP(Tabla46[[#This Row],[% DE CUMPLIMIENTO DE LA EJECUCION DEL CONTROL]],DATOS!$AS$38:$AT$40,2,0),"")</f>
        <v/>
      </c>
      <c r="U258" s="134" t="str">
        <f>IF(Tabla46[[#This Row],[RESULTADO EVALUACIÓN DEL DISEÑO DEL CONTROL]]="","",SUMIFS(DATOS!$AT$49:$AT$57,DATOS!$AR$49:$AR$57,Tabla46[[#This Row],[RESULTADO EVALUACIÓN DEL DISEÑO DEL CONTROL]],DATOS!$AS$49:$AS$57,Tabla46[[#This Row],[RESULTADO EVALUACION DE LA EJECUCION]]))</f>
        <v/>
      </c>
    </row>
    <row r="259" spans="1:21" ht="15" customHeight="1" x14ac:dyDescent="0.25">
      <c r="A259" s="3"/>
      <c r="B259" s="2"/>
      <c r="C259" s="2"/>
      <c r="D259" s="72"/>
      <c r="E259" s="4"/>
      <c r="F259" s="178"/>
      <c r="G259" s="455" t="str">
        <f>IFERROR(VLOOKUP(Tabla46[[#This Row],[ID RIESGO]],'1. IDENTIFICACION DEL RIESGO'!$AB$27:$AL$52,11,0),"")</f>
        <v/>
      </c>
      <c r="H259" s="178"/>
      <c r="I259" s="178"/>
      <c r="J259" s="178"/>
      <c r="K259" s="178"/>
      <c r="L259" s="180"/>
      <c r="M259" s="180"/>
      <c r="N259" s="178" t="str">
        <f>IF(Tabla46[[#This Row],[ID RIESGO]]="","",IF(Tabla46[[#This Row],[DESCRIPCION DEL CONTROL]]="",0,15))</f>
        <v/>
      </c>
      <c r="O259" s="174" t="str">
        <f>IF(Tabla46[[#This Row],[ID RIESGO]]="","",IF(Tabla46[[#This Row],[RESPONSABLE DEL CONTROL (CARGO)]]="",0,20))</f>
        <v/>
      </c>
      <c r="P259" s="353">
        <f>IF(Tabla46[[#This Row],[PERIODICIDAD DE EJECUCIÓN DEL CONTROL]]="",0,20)</f>
        <v>0</v>
      </c>
      <c r="Q25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9" s="353" t="str">
        <f>IF(ISTEXT(Tabla46[[#This Row],[VALOR EVALUACION DISENO]]),"",IF(Tabla46[[#This Row],[VALOR EVALUACION DISENO]]&gt;96,DATOS!$AV$21,IF(Tabla46[[#This Row],[VALOR EVALUACION DISENO]]&gt;=86,DATOS!$AV$22,DATOS!$AV$23)))</f>
        <v/>
      </c>
      <c r="S259" s="286"/>
      <c r="T259" s="133" t="str">
        <f>IFERROR(VLOOKUP(Tabla46[[#This Row],[% DE CUMPLIMIENTO DE LA EJECUCION DEL CONTROL]],DATOS!$AS$38:$AT$40,2,0),"")</f>
        <v/>
      </c>
      <c r="U259" s="134" t="str">
        <f>IF(Tabla46[[#This Row],[RESULTADO EVALUACIÓN DEL DISEÑO DEL CONTROL]]="","",SUMIFS(DATOS!$AT$49:$AT$57,DATOS!$AR$49:$AR$57,Tabla46[[#This Row],[RESULTADO EVALUACIÓN DEL DISEÑO DEL CONTROL]],DATOS!$AS$49:$AS$57,Tabla46[[#This Row],[RESULTADO EVALUACION DE LA EJECUCION]]))</f>
        <v/>
      </c>
    </row>
    <row r="260" spans="1:21" ht="15" customHeight="1" x14ac:dyDescent="0.25">
      <c r="A260" s="3"/>
      <c r="B260" s="2"/>
      <c r="C260" s="2"/>
      <c r="D260" s="72"/>
      <c r="E260" s="4"/>
      <c r="F260" s="178"/>
      <c r="G260" s="455" t="str">
        <f>IFERROR(VLOOKUP(Tabla46[[#This Row],[ID RIESGO]],'1. IDENTIFICACION DEL RIESGO'!$AB$27:$AL$52,11,0),"")</f>
        <v/>
      </c>
      <c r="H260" s="178"/>
      <c r="I260" s="178"/>
      <c r="J260" s="178"/>
      <c r="K260" s="178"/>
      <c r="L260" s="180"/>
      <c r="M260" s="180"/>
      <c r="N260" s="178" t="str">
        <f>IF(Tabla46[[#This Row],[ID RIESGO]]="","",IF(Tabla46[[#This Row],[DESCRIPCION DEL CONTROL]]="",0,15))</f>
        <v/>
      </c>
      <c r="O260" s="174" t="str">
        <f>IF(Tabla46[[#This Row],[ID RIESGO]]="","",IF(Tabla46[[#This Row],[RESPONSABLE DEL CONTROL (CARGO)]]="",0,20))</f>
        <v/>
      </c>
      <c r="P260" s="353">
        <f>IF(Tabla46[[#This Row],[PERIODICIDAD DE EJECUCIÓN DEL CONTROL]]="",0,20)</f>
        <v>0</v>
      </c>
      <c r="Q26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0" s="353" t="str">
        <f>IF(ISTEXT(Tabla46[[#This Row],[VALOR EVALUACION DISENO]]),"",IF(Tabla46[[#This Row],[VALOR EVALUACION DISENO]]&gt;96,DATOS!$AV$21,IF(Tabla46[[#This Row],[VALOR EVALUACION DISENO]]&gt;=86,DATOS!$AV$22,DATOS!$AV$23)))</f>
        <v/>
      </c>
      <c r="S260" s="286"/>
      <c r="T260" s="133" t="str">
        <f>IFERROR(VLOOKUP(Tabla46[[#This Row],[% DE CUMPLIMIENTO DE LA EJECUCION DEL CONTROL]],DATOS!$AS$38:$AT$40,2,0),"")</f>
        <v/>
      </c>
      <c r="U260" s="134" t="str">
        <f>IF(Tabla46[[#This Row],[RESULTADO EVALUACIÓN DEL DISEÑO DEL CONTROL]]="","",SUMIFS(DATOS!$AT$49:$AT$57,DATOS!$AR$49:$AR$57,Tabla46[[#This Row],[RESULTADO EVALUACIÓN DEL DISEÑO DEL CONTROL]],DATOS!$AS$49:$AS$57,Tabla46[[#This Row],[RESULTADO EVALUACION DE LA EJECUCION]]))</f>
        <v/>
      </c>
    </row>
    <row r="261" spans="1:21" ht="15" customHeight="1" x14ac:dyDescent="0.25">
      <c r="A261" s="3"/>
      <c r="B261" s="2"/>
      <c r="C261" s="2"/>
      <c r="D261" s="72"/>
      <c r="E261" s="4"/>
      <c r="F261" s="178"/>
      <c r="G261" s="455" t="str">
        <f>IFERROR(VLOOKUP(Tabla46[[#This Row],[ID RIESGO]],'1. IDENTIFICACION DEL RIESGO'!$AB$27:$AL$52,11,0),"")</f>
        <v/>
      </c>
      <c r="H261" s="178"/>
      <c r="I261" s="178"/>
      <c r="J261" s="178"/>
      <c r="K261" s="178"/>
      <c r="L261" s="180"/>
      <c r="M261" s="180"/>
      <c r="N261" s="178" t="str">
        <f>IF(Tabla46[[#This Row],[ID RIESGO]]="","",IF(Tabla46[[#This Row],[DESCRIPCION DEL CONTROL]]="",0,15))</f>
        <v/>
      </c>
      <c r="O261" s="174" t="str">
        <f>IF(Tabla46[[#This Row],[ID RIESGO]]="","",IF(Tabla46[[#This Row],[RESPONSABLE DEL CONTROL (CARGO)]]="",0,20))</f>
        <v/>
      </c>
      <c r="P261" s="353">
        <f>IF(Tabla46[[#This Row],[PERIODICIDAD DE EJECUCIÓN DEL CONTROL]]="",0,20)</f>
        <v>0</v>
      </c>
      <c r="Q26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1" s="353" t="str">
        <f>IF(ISTEXT(Tabla46[[#This Row],[VALOR EVALUACION DISENO]]),"",IF(Tabla46[[#This Row],[VALOR EVALUACION DISENO]]&gt;96,DATOS!$AV$21,IF(Tabla46[[#This Row],[VALOR EVALUACION DISENO]]&gt;=86,DATOS!$AV$22,DATOS!$AV$23)))</f>
        <v/>
      </c>
      <c r="S261" s="286"/>
      <c r="T261" s="133" t="str">
        <f>IFERROR(VLOOKUP(Tabla46[[#This Row],[% DE CUMPLIMIENTO DE LA EJECUCION DEL CONTROL]],DATOS!$AS$38:$AT$40,2,0),"")</f>
        <v/>
      </c>
      <c r="U261" s="134" t="str">
        <f>IF(Tabla46[[#This Row],[RESULTADO EVALUACIÓN DEL DISEÑO DEL CONTROL]]="","",SUMIFS(DATOS!$AT$49:$AT$57,DATOS!$AR$49:$AR$57,Tabla46[[#This Row],[RESULTADO EVALUACIÓN DEL DISEÑO DEL CONTROL]],DATOS!$AS$49:$AS$57,Tabla46[[#This Row],[RESULTADO EVALUACION DE LA EJECUCION]]))</f>
        <v/>
      </c>
    </row>
    <row r="262" spans="1:21" ht="15" customHeight="1" x14ac:dyDescent="0.25">
      <c r="A262" s="3"/>
      <c r="B262" s="2"/>
      <c r="C262" s="2"/>
      <c r="D262" s="72"/>
      <c r="E262" s="4"/>
      <c r="F262" s="178"/>
      <c r="G262" s="455" t="str">
        <f>IFERROR(VLOOKUP(Tabla46[[#This Row],[ID RIESGO]],'1. IDENTIFICACION DEL RIESGO'!$AB$27:$AL$52,11,0),"")</f>
        <v/>
      </c>
      <c r="H262" s="178"/>
      <c r="I262" s="178"/>
      <c r="J262" s="178"/>
      <c r="K262" s="178"/>
      <c r="L262" s="180"/>
      <c r="M262" s="180"/>
      <c r="N262" s="178" t="str">
        <f>IF(Tabla46[[#This Row],[ID RIESGO]]="","",IF(Tabla46[[#This Row],[DESCRIPCION DEL CONTROL]]="",0,15))</f>
        <v/>
      </c>
      <c r="O262" s="174" t="str">
        <f>IF(Tabla46[[#This Row],[ID RIESGO]]="","",IF(Tabla46[[#This Row],[RESPONSABLE DEL CONTROL (CARGO)]]="",0,20))</f>
        <v/>
      </c>
      <c r="P262" s="353">
        <f>IF(Tabla46[[#This Row],[PERIODICIDAD DE EJECUCIÓN DEL CONTROL]]="",0,20)</f>
        <v>0</v>
      </c>
      <c r="Q26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2" s="353" t="str">
        <f>IF(ISTEXT(Tabla46[[#This Row],[VALOR EVALUACION DISENO]]),"",IF(Tabla46[[#This Row],[VALOR EVALUACION DISENO]]&gt;96,DATOS!$AV$21,IF(Tabla46[[#This Row],[VALOR EVALUACION DISENO]]&gt;=86,DATOS!$AV$22,DATOS!$AV$23)))</f>
        <v/>
      </c>
      <c r="S262" s="286"/>
      <c r="T262" s="133" t="str">
        <f>IFERROR(VLOOKUP(Tabla46[[#This Row],[% DE CUMPLIMIENTO DE LA EJECUCION DEL CONTROL]],DATOS!$AS$38:$AT$40,2,0),"")</f>
        <v/>
      </c>
      <c r="U262" s="134" t="str">
        <f>IF(Tabla46[[#This Row],[RESULTADO EVALUACIÓN DEL DISEÑO DEL CONTROL]]="","",SUMIFS(DATOS!$AT$49:$AT$57,DATOS!$AR$49:$AR$57,Tabla46[[#This Row],[RESULTADO EVALUACIÓN DEL DISEÑO DEL CONTROL]],DATOS!$AS$49:$AS$57,Tabla46[[#This Row],[RESULTADO EVALUACION DE LA EJECUCION]]))</f>
        <v/>
      </c>
    </row>
    <row r="263" spans="1:21" ht="15" customHeight="1" x14ac:dyDescent="0.25">
      <c r="A263" s="3"/>
      <c r="B263" s="2"/>
      <c r="C263" s="2"/>
      <c r="D263" s="72"/>
      <c r="E263" s="4"/>
      <c r="F263" s="178"/>
      <c r="G263" s="455" t="str">
        <f>IFERROR(VLOOKUP(Tabla46[[#This Row],[ID RIESGO]],'1. IDENTIFICACION DEL RIESGO'!$AB$27:$AL$52,11,0),"")</f>
        <v/>
      </c>
      <c r="H263" s="178"/>
      <c r="I263" s="178"/>
      <c r="J263" s="178"/>
      <c r="K263" s="178"/>
      <c r="L263" s="180"/>
      <c r="M263" s="180"/>
      <c r="N263" s="178" t="str">
        <f>IF(Tabla46[[#This Row],[ID RIESGO]]="","",IF(Tabla46[[#This Row],[DESCRIPCION DEL CONTROL]]="",0,15))</f>
        <v/>
      </c>
      <c r="O263" s="174" t="str">
        <f>IF(Tabla46[[#This Row],[ID RIESGO]]="","",IF(Tabla46[[#This Row],[RESPONSABLE DEL CONTROL (CARGO)]]="",0,20))</f>
        <v/>
      </c>
      <c r="P263" s="353">
        <f>IF(Tabla46[[#This Row],[PERIODICIDAD DE EJECUCIÓN DEL CONTROL]]="",0,20)</f>
        <v>0</v>
      </c>
      <c r="Q26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3" s="353" t="str">
        <f>IF(ISTEXT(Tabla46[[#This Row],[VALOR EVALUACION DISENO]]),"",IF(Tabla46[[#This Row],[VALOR EVALUACION DISENO]]&gt;96,DATOS!$AV$21,IF(Tabla46[[#This Row],[VALOR EVALUACION DISENO]]&gt;=86,DATOS!$AV$22,DATOS!$AV$23)))</f>
        <v/>
      </c>
      <c r="S263" s="286"/>
      <c r="T263" s="133" t="str">
        <f>IFERROR(VLOOKUP(Tabla46[[#This Row],[% DE CUMPLIMIENTO DE LA EJECUCION DEL CONTROL]],DATOS!$AS$38:$AT$40,2,0),"")</f>
        <v/>
      </c>
      <c r="U263" s="134" t="str">
        <f>IF(Tabla46[[#This Row],[RESULTADO EVALUACIÓN DEL DISEÑO DEL CONTROL]]="","",SUMIFS(DATOS!$AT$49:$AT$57,DATOS!$AR$49:$AR$57,Tabla46[[#This Row],[RESULTADO EVALUACIÓN DEL DISEÑO DEL CONTROL]],DATOS!$AS$49:$AS$57,Tabla46[[#This Row],[RESULTADO EVALUACION DE LA EJECUCION]]))</f>
        <v/>
      </c>
    </row>
    <row r="264" spans="1:21" ht="15" customHeight="1" x14ac:dyDescent="0.25">
      <c r="A264" s="3"/>
      <c r="B264" s="2"/>
      <c r="C264" s="2"/>
      <c r="D264" s="72"/>
      <c r="E264" s="4"/>
      <c r="F264" s="178"/>
      <c r="G264" s="455" t="str">
        <f>IFERROR(VLOOKUP(Tabla46[[#This Row],[ID RIESGO]],'1. IDENTIFICACION DEL RIESGO'!$AB$27:$AL$52,11,0),"")</f>
        <v/>
      </c>
      <c r="H264" s="178"/>
      <c r="I264" s="178"/>
      <c r="J264" s="178"/>
      <c r="K264" s="178"/>
      <c r="L264" s="180"/>
      <c r="M264" s="180"/>
      <c r="N264" s="178" t="str">
        <f>IF(Tabla46[[#This Row],[ID RIESGO]]="","",IF(Tabla46[[#This Row],[DESCRIPCION DEL CONTROL]]="",0,15))</f>
        <v/>
      </c>
      <c r="O264" s="174" t="str">
        <f>IF(Tabla46[[#This Row],[ID RIESGO]]="","",IF(Tabla46[[#This Row],[RESPONSABLE DEL CONTROL (CARGO)]]="",0,20))</f>
        <v/>
      </c>
      <c r="P264" s="353">
        <f>IF(Tabla46[[#This Row],[PERIODICIDAD DE EJECUCIÓN DEL CONTROL]]="",0,20)</f>
        <v>0</v>
      </c>
      <c r="Q26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4" s="353" t="str">
        <f>IF(ISTEXT(Tabla46[[#This Row],[VALOR EVALUACION DISENO]]),"",IF(Tabla46[[#This Row],[VALOR EVALUACION DISENO]]&gt;96,DATOS!$AV$21,IF(Tabla46[[#This Row],[VALOR EVALUACION DISENO]]&gt;=86,DATOS!$AV$22,DATOS!$AV$23)))</f>
        <v/>
      </c>
      <c r="S264" s="286"/>
      <c r="T264" s="133" t="str">
        <f>IFERROR(VLOOKUP(Tabla46[[#This Row],[% DE CUMPLIMIENTO DE LA EJECUCION DEL CONTROL]],DATOS!$AS$38:$AT$40,2,0),"")</f>
        <v/>
      </c>
      <c r="U264" s="134" t="str">
        <f>IF(Tabla46[[#This Row],[RESULTADO EVALUACIÓN DEL DISEÑO DEL CONTROL]]="","",SUMIFS(DATOS!$AT$49:$AT$57,DATOS!$AR$49:$AR$57,Tabla46[[#This Row],[RESULTADO EVALUACIÓN DEL DISEÑO DEL CONTROL]],DATOS!$AS$49:$AS$57,Tabla46[[#This Row],[RESULTADO EVALUACION DE LA EJECUCION]]))</f>
        <v/>
      </c>
    </row>
    <row r="265" spans="1:21" ht="15" customHeight="1" x14ac:dyDescent="0.25">
      <c r="A265" s="3"/>
      <c r="B265" s="2"/>
      <c r="C265" s="2"/>
      <c r="D265" s="72"/>
      <c r="E265" s="4"/>
      <c r="F265" s="178"/>
      <c r="G265" s="455" t="str">
        <f>IFERROR(VLOOKUP(Tabla46[[#This Row],[ID RIESGO]],'1. IDENTIFICACION DEL RIESGO'!$AB$27:$AL$52,11,0),"")</f>
        <v/>
      </c>
      <c r="H265" s="178"/>
      <c r="I265" s="178"/>
      <c r="J265" s="178"/>
      <c r="K265" s="178"/>
      <c r="L265" s="180"/>
      <c r="M265" s="180"/>
      <c r="N265" s="178" t="str">
        <f>IF(Tabla46[[#This Row],[ID RIESGO]]="","",IF(Tabla46[[#This Row],[DESCRIPCION DEL CONTROL]]="",0,15))</f>
        <v/>
      </c>
      <c r="O265" s="174" t="str">
        <f>IF(Tabla46[[#This Row],[ID RIESGO]]="","",IF(Tabla46[[#This Row],[RESPONSABLE DEL CONTROL (CARGO)]]="",0,20))</f>
        <v/>
      </c>
      <c r="P265" s="353">
        <f>IF(Tabla46[[#This Row],[PERIODICIDAD DE EJECUCIÓN DEL CONTROL]]="",0,20)</f>
        <v>0</v>
      </c>
      <c r="Q26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5" s="353" t="str">
        <f>IF(ISTEXT(Tabla46[[#This Row],[VALOR EVALUACION DISENO]]),"",IF(Tabla46[[#This Row],[VALOR EVALUACION DISENO]]&gt;96,DATOS!$AV$21,IF(Tabla46[[#This Row],[VALOR EVALUACION DISENO]]&gt;=86,DATOS!$AV$22,DATOS!$AV$23)))</f>
        <v/>
      </c>
      <c r="S265" s="286"/>
      <c r="T265" s="133" t="str">
        <f>IFERROR(VLOOKUP(Tabla46[[#This Row],[% DE CUMPLIMIENTO DE LA EJECUCION DEL CONTROL]],DATOS!$AS$38:$AT$40,2,0),"")</f>
        <v/>
      </c>
      <c r="U265" s="134" t="str">
        <f>IF(Tabla46[[#This Row],[RESULTADO EVALUACIÓN DEL DISEÑO DEL CONTROL]]="","",SUMIFS(DATOS!$AT$49:$AT$57,DATOS!$AR$49:$AR$57,Tabla46[[#This Row],[RESULTADO EVALUACIÓN DEL DISEÑO DEL CONTROL]],DATOS!$AS$49:$AS$57,Tabla46[[#This Row],[RESULTADO EVALUACION DE LA EJECUCION]]))</f>
        <v/>
      </c>
    </row>
    <row r="266" spans="1:21" ht="15" customHeight="1" x14ac:dyDescent="0.25">
      <c r="A266" s="3"/>
      <c r="B266" s="2"/>
      <c r="C266" s="2"/>
      <c r="D266" s="72"/>
      <c r="E266" s="4"/>
      <c r="F266" s="178"/>
      <c r="G266" s="455" t="str">
        <f>IFERROR(VLOOKUP(Tabla46[[#This Row],[ID RIESGO]],'1. IDENTIFICACION DEL RIESGO'!$AB$27:$AL$52,11,0),"")</f>
        <v/>
      </c>
      <c r="H266" s="178"/>
      <c r="I266" s="178"/>
      <c r="J266" s="178"/>
      <c r="K266" s="178"/>
      <c r="L266" s="180"/>
      <c r="M266" s="180"/>
      <c r="N266" s="178" t="str">
        <f>IF(Tabla46[[#This Row],[ID RIESGO]]="","",IF(Tabla46[[#This Row],[DESCRIPCION DEL CONTROL]]="",0,15))</f>
        <v/>
      </c>
      <c r="O266" s="174" t="str">
        <f>IF(Tabla46[[#This Row],[ID RIESGO]]="","",IF(Tabla46[[#This Row],[RESPONSABLE DEL CONTROL (CARGO)]]="",0,20))</f>
        <v/>
      </c>
      <c r="P266" s="353">
        <f>IF(Tabla46[[#This Row],[PERIODICIDAD DE EJECUCIÓN DEL CONTROL]]="",0,20)</f>
        <v>0</v>
      </c>
      <c r="Q26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6" s="353" t="str">
        <f>IF(ISTEXT(Tabla46[[#This Row],[VALOR EVALUACION DISENO]]),"",IF(Tabla46[[#This Row],[VALOR EVALUACION DISENO]]&gt;96,DATOS!$AV$21,IF(Tabla46[[#This Row],[VALOR EVALUACION DISENO]]&gt;=86,DATOS!$AV$22,DATOS!$AV$23)))</f>
        <v/>
      </c>
      <c r="S266" s="286"/>
      <c r="T266" s="133" t="str">
        <f>IFERROR(VLOOKUP(Tabla46[[#This Row],[% DE CUMPLIMIENTO DE LA EJECUCION DEL CONTROL]],DATOS!$AS$38:$AT$40,2,0),"")</f>
        <v/>
      </c>
      <c r="U266" s="134" t="str">
        <f>IF(Tabla46[[#This Row],[RESULTADO EVALUACIÓN DEL DISEÑO DEL CONTROL]]="","",SUMIFS(DATOS!$AT$49:$AT$57,DATOS!$AR$49:$AR$57,Tabla46[[#This Row],[RESULTADO EVALUACIÓN DEL DISEÑO DEL CONTROL]],DATOS!$AS$49:$AS$57,Tabla46[[#This Row],[RESULTADO EVALUACION DE LA EJECUCION]]))</f>
        <v/>
      </c>
    </row>
    <row r="267" spans="1:21" ht="15" customHeight="1" x14ac:dyDescent="0.25">
      <c r="A267" s="3"/>
      <c r="B267" s="2"/>
      <c r="C267" s="2"/>
      <c r="D267" s="72"/>
      <c r="E267" s="4"/>
      <c r="F267" s="178"/>
      <c r="G267" s="455" t="str">
        <f>IFERROR(VLOOKUP(Tabla46[[#This Row],[ID RIESGO]],'1. IDENTIFICACION DEL RIESGO'!$AB$27:$AL$52,11,0),"")</f>
        <v/>
      </c>
      <c r="H267" s="178"/>
      <c r="I267" s="178"/>
      <c r="J267" s="178"/>
      <c r="K267" s="178"/>
      <c r="L267" s="180"/>
      <c r="M267" s="180"/>
      <c r="N267" s="178" t="str">
        <f>IF(Tabla46[[#This Row],[ID RIESGO]]="","",IF(Tabla46[[#This Row],[DESCRIPCION DEL CONTROL]]="",0,15))</f>
        <v/>
      </c>
      <c r="O267" s="174" t="str">
        <f>IF(Tabla46[[#This Row],[ID RIESGO]]="","",IF(Tabla46[[#This Row],[RESPONSABLE DEL CONTROL (CARGO)]]="",0,20))</f>
        <v/>
      </c>
      <c r="P267" s="353">
        <f>IF(Tabla46[[#This Row],[PERIODICIDAD DE EJECUCIÓN DEL CONTROL]]="",0,20)</f>
        <v>0</v>
      </c>
      <c r="Q26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7" s="353" t="str">
        <f>IF(ISTEXT(Tabla46[[#This Row],[VALOR EVALUACION DISENO]]),"",IF(Tabla46[[#This Row],[VALOR EVALUACION DISENO]]&gt;96,DATOS!$AV$21,IF(Tabla46[[#This Row],[VALOR EVALUACION DISENO]]&gt;=86,DATOS!$AV$22,DATOS!$AV$23)))</f>
        <v/>
      </c>
      <c r="S267" s="286"/>
      <c r="T267" s="133" t="str">
        <f>IFERROR(VLOOKUP(Tabla46[[#This Row],[% DE CUMPLIMIENTO DE LA EJECUCION DEL CONTROL]],DATOS!$AS$38:$AT$40,2,0),"")</f>
        <v/>
      </c>
      <c r="U267" s="134" t="str">
        <f>IF(Tabla46[[#This Row],[RESULTADO EVALUACIÓN DEL DISEÑO DEL CONTROL]]="","",SUMIFS(DATOS!$AT$49:$AT$57,DATOS!$AR$49:$AR$57,Tabla46[[#This Row],[RESULTADO EVALUACIÓN DEL DISEÑO DEL CONTROL]],DATOS!$AS$49:$AS$57,Tabla46[[#This Row],[RESULTADO EVALUACION DE LA EJECUCION]]))</f>
        <v/>
      </c>
    </row>
    <row r="268" spans="1:21" ht="15" customHeight="1" x14ac:dyDescent="0.25">
      <c r="A268" s="3"/>
      <c r="B268" s="2"/>
      <c r="C268" s="2"/>
      <c r="D268" s="72"/>
      <c r="E268" s="4"/>
      <c r="F268" s="178"/>
      <c r="G268" s="455" t="str">
        <f>IFERROR(VLOOKUP(Tabla46[[#This Row],[ID RIESGO]],'1. IDENTIFICACION DEL RIESGO'!$AB$27:$AL$52,11,0),"")</f>
        <v/>
      </c>
      <c r="H268" s="178"/>
      <c r="I268" s="178"/>
      <c r="J268" s="178"/>
      <c r="K268" s="178"/>
      <c r="L268" s="180"/>
      <c r="M268" s="180"/>
      <c r="N268" s="178" t="str">
        <f>IF(Tabla46[[#This Row],[ID RIESGO]]="","",IF(Tabla46[[#This Row],[DESCRIPCION DEL CONTROL]]="",0,15))</f>
        <v/>
      </c>
      <c r="O268" s="174" t="str">
        <f>IF(Tabla46[[#This Row],[ID RIESGO]]="","",IF(Tabla46[[#This Row],[RESPONSABLE DEL CONTROL (CARGO)]]="",0,20))</f>
        <v/>
      </c>
      <c r="P268" s="353">
        <f>IF(Tabla46[[#This Row],[PERIODICIDAD DE EJECUCIÓN DEL CONTROL]]="",0,20)</f>
        <v>0</v>
      </c>
      <c r="Q26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8" s="353" t="str">
        <f>IF(ISTEXT(Tabla46[[#This Row],[VALOR EVALUACION DISENO]]),"",IF(Tabla46[[#This Row],[VALOR EVALUACION DISENO]]&gt;96,DATOS!$AV$21,IF(Tabla46[[#This Row],[VALOR EVALUACION DISENO]]&gt;=86,DATOS!$AV$22,DATOS!$AV$23)))</f>
        <v/>
      </c>
      <c r="S268" s="286"/>
      <c r="T268" s="133" t="str">
        <f>IFERROR(VLOOKUP(Tabla46[[#This Row],[% DE CUMPLIMIENTO DE LA EJECUCION DEL CONTROL]],DATOS!$AS$38:$AT$40,2,0),"")</f>
        <v/>
      </c>
      <c r="U268" s="134" t="str">
        <f>IF(Tabla46[[#This Row],[RESULTADO EVALUACIÓN DEL DISEÑO DEL CONTROL]]="","",SUMIFS(DATOS!$AT$49:$AT$57,DATOS!$AR$49:$AR$57,Tabla46[[#This Row],[RESULTADO EVALUACIÓN DEL DISEÑO DEL CONTROL]],DATOS!$AS$49:$AS$57,Tabla46[[#This Row],[RESULTADO EVALUACION DE LA EJECUCION]]))</f>
        <v/>
      </c>
    </row>
    <row r="269" spans="1:21" ht="15" customHeight="1" x14ac:dyDescent="0.25">
      <c r="A269" s="3"/>
      <c r="B269" s="2"/>
      <c r="C269" s="2"/>
      <c r="D269" s="72"/>
      <c r="E269" s="4"/>
      <c r="F269" s="178"/>
      <c r="G269" s="455" t="str">
        <f>IFERROR(VLOOKUP(Tabla46[[#This Row],[ID RIESGO]],'1. IDENTIFICACION DEL RIESGO'!$AB$27:$AL$52,11,0),"")</f>
        <v/>
      </c>
      <c r="H269" s="178"/>
      <c r="I269" s="178"/>
      <c r="J269" s="178"/>
      <c r="K269" s="178"/>
      <c r="L269" s="180"/>
      <c r="M269" s="180"/>
      <c r="N269" s="178" t="str">
        <f>IF(Tabla46[[#This Row],[ID RIESGO]]="","",IF(Tabla46[[#This Row],[DESCRIPCION DEL CONTROL]]="",0,15))</f>
        <v/>
      </c>
      <c r="O269" s="174" t="str">
        <f>IF(Tabla46[[#This Row],[ID RIESGO]]="","",IF(Tabla46[[#This Row],[RESPONSABLE DEL CONTROL (CARGO)]]="",0,20))</f>
        <v/>
      </c>
      <c r="P269" s="353">
        <f>IF(Tabla46[[#This Row],[PERIODICIDAD DE EJECUCIÓN DEL CONTROL]]="",0,20)</f>
        <v>0</v>
      </c>
      <c r="Q26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9" s="353" t="str">
        <f>IF(ISTEXT(Tabla46[[#This Row],[VALOR EVALUACION DISENO]]),"",IF(Tabla46[[#This Row],[VALOR EVALUACION DISENO]]&gt;96,DATOS!$AV$21,IF(Tabla46[[#This Row],[VALOR EVALUACION DISENO]]&gt;=86,DATOS!$AV$22,DATOS!$AV$23)))</f>
        <v/>
      </c>
      <c r="S269" s="286"/>
      <c r="T269" s="133" t="str">
        <f>IFERROR(VLOOKUP(Tabla46[[#This Row],[% DE CUMPLIMIENTO DE LA EJECUCION DEL CONTROL]],DATOS!$AS$38:$AT$40,2,0),"")</f>
        <v/>
      </c>
      <c r="U269" s="134" t="str">
        <f>IF(Tabla46[[#This Row],[RESULTADO EVALUACIÓN DEL DISEÑO DEL CONTROL]]="","",SUMIFS(DATOS!$AT$49:$AT$57,DATOS!$AR$49:$AR$57,Tabla46[[#This Row],[RESULTADO EVALUACIÓN DEL DISEÑO DEL CONTROL]],DATOS!$AS$49:$AS$57,Tabla46[[#This Row],[RESULTADO EVALUACION DE LA EJECUCION]]))</f>
        <v/>
      </c>
    </row>
    <row r="270" spans="1:21" ht="15" customHeight="1" x14ac:dyDescent="0.25">
      <c r="A270" s="3"/>
      <c r="B270" s="2"/>
      <c r="C270" s="2"/>
      <c r="D270" s="72"/>
      <c r="E270" s="4"/>
      <c r="F270" s="178"/>
      <c r="G270" s="455" t="str">
        <f>IFERROR(VLOOKUP(Tabla46[[#This Row],[ID RIESGO]],'1. IDENTIFICACION DEL RIESGO'!$AB$27:$AL$52,11,0),"")</f>
        <v/>
      </c>
      <c r="H270" s="178"/>
      <c r="I270" s="178"/>
      <c r="J270" s="178"/>
      <c r="K270" s="178"/>
      <c r="L270" s="180"/>
      <c r="M270" s="180"/>
      <c r="N270" s="178" t="str">
        <f>IF(Tabla46[[#This Row],[ID RIESGO]]="","",IF(Tabla46[[#This Row],[DESCRIPCION DEL CONTROL]]="",0,15))</f>
        <v/>
      </c>
      <c r="O270" s="174" t="str">
        <f>IF(Tabla46[[#This Row],[ID RIESGO]]="","",IF(Tabla46[[#This Row],[RESPONSABLE DEL CONTROL (CARGO)]]="",0,20))</f>
        <v/>
      </c>
      <c r="P270" s="353">
        <f>IF(Tabla46[[#This Row],[PERIODICIDAD DE EJECUCIÓN DEL CONTROL]]="",0,20)</f>
        <v>0</v>
      </c>
      <c r="Q27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0" s="353" t="str">
        <f>IF(ISTEXT(Tabla46[[#This Row],[VALOR EVALUACION DISENO]]),"",IF(Tabla46[[#This Row],[VALOR EVALUACION DISENO]]&gt;96,DATOS!$AV$21,IF(Tabla46[[#This Row],[VALOR EVALUACION DISENO]]&gt;=86,DATOS!$AV$22,DATOS!$AV$23)))</f>
        <v/>
      </c>
      <c r="S270" s="286"/>
      <c r="T270" s="133" t="str">
        <f>IFERROR(VLOOKUP(Tabla46[[#This Row],[% DE CUMPLIMIENTO DE LA EJECUCION DEL CONTROL]],DATOS!$AS$38:$AT$40,2,0),"")</f>
        <v/>
      </c>
      <c r="U270" s="134" t="str">
        <f>IF(Tabla46[[#This Row],[RESULTADO EVALUACIÓN DEL DISEÑO DEL CONTROL]]="","",SUMIFS(DATOS!$AT$49:$AT$57,DATOS!$AR$49:$AR$57,Tabla46[[#This Row],[RESULTADO EVALUACIÓN DEL DISEÑO DEL CONTROL]],DATOS!$AS$49:$AS$57,Tabla46[[#This Row],[RESULTADO EVALUACION DE LA EJECUCION]]))</f>
        <v/>
      </c>
    </row>
    <row r="271" spans="1:21" ht="15" customHeight="1" x14ac:dyDescent="0.25">
      <c r="A271" s="3"/>
      <c r="B271" s="2"/>
      <c r="C271" s="2"/>
      <c r="D271" s="72"/>
      <c r="E271" s="4"/>
      <c r="F271" s="178"/>
      <c r="G271" s="455" t="str">
        <f>IFERROR(VLOOKUP(Tabla46[[#This Row],[ID RIESGO]],'1. IDENTIFICACION DEL RIESGO'!$AB$27:$AL$52,11,0),"")</f>
        <v/>
      </c>
      <c r="H271" s="178"/>
      <c r="I271" s="178"/>
      <c r="J271" s="178"/>
      <c r="K271" s="178"/>
      <c r="L271" s="180"/>
      <c r="M271" s="180"/>
      <c r="N271" s="178" t="str">
        <f>IF(Tabla46[[#This Row],[ID RIESGO]]="","",IF(Tabla46[[#This Row],[DESCRIPCION DEL CONTROL]]="",0,15))</f>
        <v/>
      </c>
      <c r="O271" s="174" t="str">
        <f>IF(Tabla46[[#This Row],[ID RIESGO]]="","",IF(Tabla46[[#This Row],[RESPONSABLE DEL CONTROL (CARGO)]]="",0,20))</f>
        <v/>
      </c>
      <c r="P271" s="353">
        <f>IF(Tabla46[[#This Row],[PERIODICIDAD DE EJECUCIÓN DEL CONTROL]]="",0,20)</f>
        <v>0</v>
      </c>
      <c r="Q27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1" s="353" t="str">
        <f>IF(ISTEXT(Tabla46[[#This Row],[VALOR EVALUACION DISENO]]),"",IF(Tabla46[[#This Row],[VALOR EVALUACION DISENO]]&gt;96,DATOS!$AV$21,IF(Tabla46[[#This Row],[VALOR EVALUACION DISENO]]&gt;=86,DATOS!$AV$22,DATOS!$AV$23)))</f>
        <v/>
      </c>
      <c r="S271" s="286"/>
      <c r="T271" s="133" t="str">
        <f>IFERROR(VLOOKUP(Tabla46[[#This Row],[% DE CUMPLIMIENTO DE LA EJECUCION DEL CONTROL]],DATOS!$AS$38:$AT$40,2,0),"")</f>
        <v/>
      </c>
      <c r="U271" s="134" t="str">
        <f>IF(Tabla46[[#This Row],[RESULTADO EVALUACIÓN DEL DISEÑO DEL CONTROL]]="","",SUMIFS(DATOS!$AT$49:$AT$57,DATOS!$AR$49:$AR$57,Tabla46[[#This Row],[RESULTADO EVALUACIÓN DEL DISEÑO DEL CONTROL]],DATOS!$AS$49:$AS$57,Tabla46[[#This Row],[RESULTADO EVALUACION DE LA EJECUCION]]))</f>
        <v/>
      </c>
    </row>
    <row r="272" spans="1:21" ht="15" customHeight="1" x14ac:dyDescent="0.25">
      <c r="A272" s="3"/>
      <c r="B272" s="2"/>
      <c r="C272" s="2"/>
      <c r="D272" s="72"/>
      <c r="E272" s="4"/>
      <c r="F272" s="178"/>
      <c r="G272" s="455" t="str">
        <f>IFERROR(VLOOKUP(Tabla46[[#This Row],[ID RIESGO]],'1. IDENTIFICACION DEL RIESGO'!$AB$27:$AL$52,11,0),"")</f>
        <v/>
      </c>
      <c r="H272" s="178"/>
      <c r="I272" s="178"/>
      <c r="J272" s="178"/>
      <c r="K272" s="178"/>
      <c r="L272" s="180"/>
      <c r="M272" s="180"/>
      <c r="N272" s="178" t="str">
        <f>IF(Tabla46[[#This Row],[ID RIESGO]]="","",IF(Tabla46[[#This Row],[DESCRIPCION DEL CONTROL]]="",0,15))</f>
        <v/>
      </c>
      <c r="O272" s="174" t="str">
        <f>IF(Tabla46[[#This Row],[ID RIESGO]]="","",IF(Tabla46[[#This Row],[RESPONSABLE DEL CONTROL (CARGO)]]="",0,20))</f>
        <v/>
      </c>
      <c r="P272" s="353">
        <f>IF(Tabla46[[#This Row],[PERIODICIDAD DE EJECUCIÓN DEL CONTROL]]="",0,20)</f>
        <v>0</v>
      </c>
      <c r="Q27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2" s="353" t="str">
        <f>IF(ISTEXT(Tabla46[[#This Row],[VALOR EVALUACION DISENO]]),"",IF(Tabla46[[#This Row],[VALOR EVALUACION DISENO]]&gt;96,DATOS!$AV$21,IF(Tabla46[[#This Row],[VALOR EVALUACION DISENO]]&gt;=86,DATOS!$AV$22,DATOS!$AV$23)))</f>
        <v/>
      </c>
      <c r="S272" s="286"/>
      <c r="T272" s="133" t="str">
        <f>IFERROR(VLOOKUP(Tabla46[[#This Row],[% DE CUMPLIMIENTO DE LA EJECUCION DEL CONTROL]],DATOS!$AS$38:$AT$40,2,0),"")</f>
        <v/>
      </c>
      <c r="U272" s="134" t="str">
        <f>IF(Tabla46[[#This Row],[RESULTADO EVALUACIÓN DEL DISEÑO DEL CONTROL]]="","",SUMIFS(DATOS!$AT$49:$AT$57,DATOS!$AR$49:$AR$57,Tabla46[[#This Row],[RESULTADO EVALUACIÓN DEL DISEÑO DEL CONTROL]],DATOS!$AS$49:$AS$57,Tabla46[[#This Row],[RESULTADO EVALUACION DE LA EJECUCION]]))</f>
        <v/>
      </c>
    </row>
    <row r="273" spans="1:21" ht="15" customHeight="1" x14ac:dyDescent="0.25">
      <c r="A273" s="3"/>
      <c r="B273" s="2"/>
      <c r="C273" s="2"/>
      <c r="D273" s="72"/>
      <c r="E273" s="4"/>
      <c r="F273" s="178"/>
      <c r="G273" s="455" t="str">
        <f>IFERROR(VLOOKUP(Tabla46[[#This Row],[ID RIESGO]],'1. IDENTIFICACION DEL RIESGO'!$AB$27:$AL$52,11,0),"")</f>
        <v/>
      </c>
      <c r="H273" s="178"/>
      <c r="I273" s="178"/>
      <c r="J273" s="178"/>
      <c r="K273" s="178"/>
      <c r="L273" s="180"/>
      <c r="M273" s="180"/>
      <c r="N273" s="178" t="str">
        <f>IF(Tabla46[[#This Row],[ID RIESGO]]="","",IF(Tabla46[[#This Row],[DESCRIPCION DEL CONTROL]]="",0,15))</f>
        <v/>
      </c>
      <c r="O273" s="174" t="str">
        <f>IF(Tabla46[[#This Row],[ID RIESGO]]="","",IF(Tabla46[[#This Row],[RESPONSABLE DEL CONTROL (CARGO)]]="",0,20))</f>
        <v/>
      </c>
      <c r="P273" s="353">
        <f>IF(Tabla46[[#This Row],[PERIODICIDAD DE EJECUCIÓN DEL CONTROL]]="",0,20)</f>
        <v>0</v>
      </c>
      <c r="Q27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3" s="353" t="str">
        <f>IF(ISTEXT(Tabla46[[#This Row],[VALOR EVALUACION DISENO]]),"",IF(Tabla46[[#This Row],[VALOR EVALUACION DISENO]]&gt;96,DATOS!$AV$21,IF(Tabla46[[#This Row],[VALOR EVALUACION DISENO]]&gt;=86,DATOS!$AV$22,DATOS!$AV$23)))</f>
        <v/>
      </c>
      <c r="S273" s="286"/>
      <c r="T273" s="133" t="str">
        <f>IFERROR(VLOOKUP(Tabla46[[#This Row],[% DE CUMPLIMIENTO DE LA EJECUCION DEL CONTROL]],DATOS!$AS$38:$AT$40,2,0),"")</f>
        <v/>
      </c>
      <c r="U273" s="134" t="str">
        <f>IF(Tabla46[[#This Row],[RESULTADO EVALUACIÓN DEL DISEÑO DEL CONTROL]]="","",SUMIFS(DATOS!$AT$49:$AT$57,DATOS!$AR$49:$AR$57,Tabla46[[#This Row],[RESULTADO EVALUACIÓN DEL DISEÑO DEL CONTROL]],DATOS!$AS$49:$AS$57,Tabla46[[#This Row],[RESULTADO EVALUACION DE LA EJECUCION]]))</f>
        <v/>
      </c>
    </row>
    <row r="274" spans="1:21" ht="15" customHeight="1" x14ac:dyDescent="0.25">
      <c r="A274" s="3"/>
      <c r="B274" s="2"/>
      <c r="C274" s="2"/>
      <c r="D274" s="72"/>
      <c r="E274" s="4"/>
      <c r="F274" s="178"/>
      <c r="G274" s="455" t="str">
        <f>IFERROR(VLOOKUP(Tabla46[[#This Row],[ID RIESGO]],'1. IDENTIFICACION DEL RIESGO'!$AB$27:$AL$52,11,0),"")</f>
        <v/>
      </c>
      <c r="H274" s="178"/>
      <c r="I274" s="178"/>
      <c r="J274" s="178"/>
      <c r="K274" s="178"/>
      <c r="L274" s="180"/>
      <c r="M274" s="180"/>
      <c r="N274" s="178" t="str">
        <f>IF(Tabla46[[#This Row],[ID RIESGO]]="","",IF(Tabla46[[#This Row],[DESCRIPCION DEL CONTROL]]="",0,15))</f>
        <v/>
      </c>
      <c r="O274" s="174" t="str">
        <f>IF(Tabla46[[#This Row],[ID RIESGO]]="","",IF(Tabla46[[#This Row],[RESPONSABLE DEL CONTROL (CARGO)]]="",0,20))</f>
        <v/>
      </c>
      <c r="P274" s="353">
        <f>IF(Tabla46[[#This Row],[PERIODICIDAD DE EJECUCIÓN DEL CONTROL]]="",0,20)</f>
        <v>0</v>
      </c>
      <c r="Q27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4" s="353" t="str">
        <f>IF(ISTEXT(Tabla46[[#This Row],[VALOR EVALUACION DISENO]]),"",IF(Tabla46[[#This Row],[VALOR EVALUACION DISENO]]&gt;96,DATOS!$AV$21,IF(Tabla46[[#This Row],[VALOR EVALUACION DISENO]]&gt;=86,DATOS!$AV$22,DATOS!$AV$23)))</f>
        <v/>
      </c>
      <c r="S274" s="286"/>
      <c r="T274" s="133" t="str">
        <f>IFERROR(VLOOKUP(Tabla46[[#This Row],[% DE CUMPLIMIENTO DE LA EJECUCION DEL CONTROL]],DATOS!$AS$38:$AT$40,2,0),"")</f>
        <v/>
      </c>
      <c r="U274" s="134" t="str">
        <f>IF(Tabla46[[#This Row],[RESULTADO EVALUACIÓN DEL DISEÑO DEL CONTROL]]="","",SUMIFS(DATOS!$AT$49:$AT$57,DATOS!$AR$49:$AR$57,Tabla46[[#This Row],[RESULTADO EVALUACIÓN DEL DISEÑO DEL CONTROL]],DATOS!$AS$49:$AS$57,Tabla46[[#This Row],[RESULTADO EVALUACION DE LA EJECUCION]]))</f>
        <v/>
      </c>
    </row>
    <row r="275" spans="1:21" ht="15" customHeight="1" x14ac:dyDescent="0.25">
      <c r="A275" s="3"/>
      <c r="B275" s="2"/>
      <c r="C275" s="2"/>
      <c r="D275" s="72"/>
      <c r="E275" s="4"/>
      <c r="F275" s="178"/>
      <c r="G275" s="455" t="str">
        <f>IFERROR(VLOOKUP(Tabla46[[#This Row],[ID RIESGO]],'1. IDENTIFICACION DEL RIESGO'!$AB$27:$AL$52,11,0),"")</f>
        <v/>
      </c>
      <c r="H275" s="178"/>
      <c r="I275" s="178"/>
      <c r="J275" s="178"/>
      <c r="K275" s="178"/>
      <c r="L275" s="180"/>
      <c r="M275" s="180"/>
      <c r="N275" s="178" t="str">
        <f>IF(Tabla46[[#This Row],[ID RIESGO]]="","",IF(Tabla46[[#This Row],[DESCRIPCION DEL CONTROL]]="",0,15))</f>
        <v/>
      </c>
      <c r="O275" s="174" t="str">
        <f>IF(Tabla46[[#This Row],[ID RIESGO]]="","",IF(Tabla46[[#This Row],[RESPONSABLE DEL CONTROL (CARGO)]]="",0,20))</f>
        <v/>
      </c>
      <c r="P275" s="353">
        <f>IF(Tabla46[[#This Row],[PERIODICIDAD DE EJECUCIÓN DEL CONTROL]]="",0,20)</f>
        <v>0</v>
      </c>
      <c r="Q27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5" s="353" t="str">
        <f>IF(ISTEXT(Tabla46[[#This Row],[VALOR EVALUACION DISENO]]),"",IF(Tabla46[[#This Row],[VALOR EVALUACION DISENO]]&gt;96,DATOS!$AV$21,IF(Tabla46[[#This Row],[VALOR EVALUACION DISENO]]&gt;=86,DATOS!$AV$22,DATOS!$AV$23)))</f>
        <v/>
      </c>
      <c r="S275" s="286"/>
      <c r="T275" s="133" t="str">
        <f>IFERROR(VLOOKUP(Tabla46[[#This Row],[% DE CUMPLIMIENTO DE LA EJECUCION DEL CONTROL]],DATOS!$AS$38:$AT$40,2,0),"")</f>
        <v/>
      </c>
      <c r="U275" s="134" t="str">
        <f>IF(Tabla46[[#This Row],[RESULTADO EVALUACIÓN DEL DISEÑO DEL CONTROL]]="","",SUMIFS(DATOS!$AT$49:$AT$57,DATOS!$AR$49:$AR$57,Tabla46[[#This Row],[RESULTADO EVALUACIÓN DEL DISEÑO DEL CONTROL]],DATOS!$AS$49:$AS$57,Tabla46[[#This Row],[RESULTADO EVALUACION DE LA EJECUCION]]))</f>
        <v/>
      </c>
    </row>
    <row r="276" spans="1:21" ht="15" customHeight="1" x14ac:dyDescent="0.25">
      <c r="A276" s="3"/>
      <c r="B276" s="2"/>
      <c r="C276" s="2"/>
      <c r="D276" s="72"/>
      <c r="E276" s="4"/>
      <c r="F276" s="178"/>
      <c r="G276" s="455" t="str">
        <f>IFERROR(VLOOKUP(Tabla46[[#This Row],[ID RIESGO]],'1. IDENTIFICACION DEL RIESGO'!$AB$27:$AL$52,11,0),"")</f>
        <v/>
      </c>
      <c r="H276" s="178"/>
      <c r="I276" s="178"/>
      <c r="J276" s="178"/>
      <c r="K276" s="178"/>
      <c r="L276" s="180"/>
      <c r="M276" s="180"/>
      <c r="N276" s="178" t="str">
        <f>IF(Tabla46[[#This Row],[ID RIESGO]]="","",IF(Tabla46[[#This Row],[DESCRIPCION DEL CONTROL]]="",0,15))</f>
        <v/>
      </c>
      <c r="O276" s="174" t="str">
        <f>IF(Tabla46[[#This Row],[ID RIESGO]]="","",IF(Tabla46[[#This Row],[RESPONSABLE DEL CONTROL (CARGO)]]="",0,20))</f>
        <v/>
      </c>
      <c r="P276" s="353">
        <f>IF(Tabla46[[#This Row],[PERIODICIDAD DE EJECUCIÓN DEL CONTROL]]="",0,20)</f>
        <v>0</v>
      </c>
      <c r="Q27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6" s="353" t="str">
        <f>IF(ISTEXT(Tabla46[[#This Row],[VALOR EVALUACION DISENO]]),"",IF(Tabla46[[#This Row],[VALOR EVALUACION DISENO]]&gt;96,DATOS!$AV$21,IF(Tabla46[[#This Row],[VALOR EVALUACION DISENO]]&gt;=86,DATOS!$AV$22,DATOS!$AV$23)))</f>
        <v/>
      </c>
      <c r="S276" s="286"/>
      <c r="T276" s="133" t="str">
        <f>IFERROR(VLOOKUP(Tabla46[[#This Row],[% DE CUMPLIMIENTO DE LA EJECUCION DEL CONTROL]],DATOS!$AS$38:$AT$40,2,0),"")</f>
        <v/>
      </c>
      <c r="U276" s="134" t="str">
        <f>IF(Tabla46[[#This Row],[RESULTADO EVALUACIÓN DEL DISEÑO DEL CONTROL]]="","",SUMIFS(DATOS!$AT$49:$AT$57,DATOS!$AR$49:$AR$57,Tabla46[[#This Row],[RESULTADO EVALUACIÓN DEL DISEÑO DEL CONTROL]],DATOS!$AS$49:$AS$57,Tabla46[[#This Row],[RESULTADO EVALUACION DE LA EJECUCION]]))</f>
        <v/>
      </c>
    </row>
    <row r="277" spans="1:21" ht="15" customHeight="1" x14ac:dyDescent="0.25">
      <c r="A277" s="3"/>
      <c r="B277" s="2"/>
      <c r="C277" s="2"/>
      <c r="D277" s="72"/>
      <c r="E277" s="4"/>
      <c r="F277" s="178"/>
      <c r="G277" s="455" t="str">
        <f>IFERROR(VLOOKUP(Tabla46[[#This Row],[ID RIESGO]],'1. IDENTIFICACION DEL RIESGO'!$AB$27:$AL$52,11,0),"")</f>
        <v/>
      </c>
      <c r="H277" s="178"/>
      <c r="I277" s="178"/>
      <c r="J277" s="178"/>
      <c r="K277" s="178"/>
      <c r="L277" s="180"/>
      <c r="M277" s="180"/>
      <c r="N277" s="178" t="str">
        <f>IF(Tabla46[[#This Row],[ID RIESGO]]="","",IF(Tabla46[[#This Row],[DESCRIPCION DEL CONTROL]]="",0,15))</f>
        <v/>
      </c>
      <c r="O277" s="174" t="str">
        <f>IF(Tabla46[[#This Row],[ID RIESGO]]="","",IF(Tabla46[[#This Row],[RESPONSABLE DEL CONTROL (CARGO)]]="",0,20))</f>
        <v/>
      </c>
      <c r="P277" s="353">
        <f>IF(Tabla46[[#This Row],[PERIODICIDAD DE EJECUCIÓN DEL CONTROL]]="",0,20)</f>
        <v>0</v>
      </c>
      <c r="Q27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7" s="353" t="str">
        <f>IF(ISTEXT(Tabla46[[#This Row],[VALOR EVALUACION DISENO]]),"",IF(Tabla46[[#This Row],[VALOR EVALUACION DISENO]]&gt;96,DATOS!$AV$21,IF(Tabla46[[#This Row],[VALOR EVALUACION DISENO]]&gt;=86,DATOS!$AV$22,DATOS!$AV$23)))</f>
        <v/>
      </c>
      <c r="S277" s="286"/>
      <c r="T277" s="133" t="str">
        <f>IFERROR(VLOOKUP(Tabla46[[#This Row],[% DE CUMPLIMIENTO DE LA EJECUCION DEL CONTROL]],DATOS!$AS$38:$AT$40,2,0),"")</f>
        <v/>
      </c>
      <c r="U277" s="134" t="str">
        <f>IF(Tabla46[[#This Row],[RESULTADO EVALUACIÓN DEL DISEÑO DEL CONTROL]]="","",SUMIFS(DATOS!$AT$49:$AT$57,DATOS!$AR$49:$AR$57,Tabla46[[#This Row],[RESULTADO EVALUACIÓN DEL DISEÑO DEL CONTROL]],DATOS!$AS$49:$AS$57,Tabla46[[#This Row],[RESULTADO EVALUACION DE LA EJECUCION]]))</f>
        <v/>
      </c>
    </row>
    <row r="278" spans="1:21" ht="15" customHeight="1" x14ac:dyDescent="0.25">
      <c r="A278" s="3"/>
      <c r="B278" s="2"/>
      <c r="C278" s="2"/>
      <c r="D278" s="72"/>
      <c r="E278" s="4"/>
      <c r="F278" s="178"/>
      <c r="G278" s="455" t="str">
        <f>IFERROR(VLOOKUP(Tabla46[[#This Row],[ID RIESGO]],'1. IDENTIFICACION DEL RIESGO'!$AB$27:$AL$52,11,0),"")</f>
        <v/>
      </c>
      <c r="H278" s="178"/>
      <c r="I278" s="178"/>
      <c r="J278" s="178"/>
      <c r="K278" s="178"/>
      <c r="L278" s="180"/>
      <c r="M278" s="180"/>
      <c r="N278" s="178" t="str">
        <f>IF(Tabla46[[#This Row],[ID RIESGO]]="","",IF(Tabla46[[#This Row],[DESCRIPCION DEL CONTROL]]="",0,15))</f>
        <v/>
      </c>
      <c r="O278" s="174" t="str">
        <f>IF(Tabla46[[#This Row],[ID RIESGO]]="","",IF(Tabla46[[#This Row],[RESPONSABLE DEL CONTROL (CARGO)]]="",0,20))</f>
        <v/>
      </c>
      <c r="P278" s="353">
        <f>IF(Tabla46[[#This Row],[PERIODICIDAD DE EJECUCIÓN DEL CONTROL]]="",0,20)</f>
        <v>0</v>
      </c>
      <c r="Q27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8" s="353" t="str">
        <f>IF(ISTEXT(Tabla46[[#This Row],[VALOR EVALUACION DISENO]]),"",IF(Tabla46[[#This Row],[VALOR EVALUACION DISENO]]&gt;96,DATOS!$AV$21,IF(Tabla46[[#This Row],[VALOR EVALUACION DISENO]]&gt;=86,DATOS!$AV$22,DATOS!$AV$23)))</f>
        <v/>
      </c>
      <c r="S278" s="286"/>
      <c r="T278" s="133" t="str">
        <f>IFERROR(VLOOKUP(Tabla46[[#This Row],[% DE CUMPLIMIENTO DE LA EJECUCION DEL CONTROL]],DATOS!$AS$38:$AT$40,2,0),"")</f>
        <v/>
      </c>
      <c r="U278" s="134" t="str">
        <f>IF(Tabla46[[#This Row],[RESULTADO EVALUACIÓN DEL DISEÑO DEL CONTROL]]="","",SUMIFS(DATOS!$AT$49:$AT$57,DATOS!$AR$49:$AR$57,Tabla46[[#This Row],[RESULTADO EVALUACIÓN DEL DISEÑO DEL CONTROL]],DATOS!$AS$49:$AS$57,Tabla46[[#This Row],[RESULTADO EVALUACION DE LA EJECUCION]]))</f>
        <v/>
      </c>
    </row>
    <row r="279" spans="1:21" ht="15" customHeight="1" x14ac:dyDescent="0.25">
      <c r="A279" s="3"/>
      <c r="B279" s="2"/>
      <c r="C279" s="2"/>
      <c r="D279" s="72"/>
      <c r="E279" s="4"/>
      <c r="F279" s="178"/>
      <c r="G279" s="455" t="str">
        <f>IFERROR(VLOOKUP(Tabla46[[#This Row],[ID RIESGO]],'1. IDENTIFICACION DEL RIESGO'!$AB$27:$AL$52,11,0),"")</f>
        <v/>
      </c>
      <c r="H279" s="178"/>
      <c r="I279" s="178"/>
      <c r="J279" s="178"/>
      <c r="K279" s="178"/>
      <c r="L279" s="180"/>
      <c r="M279" s="180"/>
      <c r="N279" s="178" t="str">
        <f>IF(Tabla46[[#This Row],[ID RIESGO]]="","",IF(Tabla46[[#This Row],[DESCRIPCION DEL CONTROL]]="",0,15))</f>
        <v/>
      </c>
      <c r="O279" s="174" t="str">
        <f>IF(Tabla46[[#This Row],[ID RIESGO]]="","",IF(Tabla46[[#This Row],[RESPONSABLE DEL CONTROL (CARGO)]]="",0,20))</f>
        <v/>
      </c>
      <c r="P279" s="353">
        <f>IF(Tabla46[[#This Row],[PERIODICIDAD DE EJECUCIÓN DEL CONTROL]]="",0,20)</f>
        <v>0</v>
      </c>
      <c r="Q27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9" s="353" t="str">
        <f>IF(ISTEXT(Tabla46[[#This Row],[VALOR EVALUACION DISENO]]),"",IF(Tabla46[[#This Row],[VALOR EVALUACION DISENO]]&gt;96,DATOS!$AV$21,IF(Tabla46[[#This Row],[VALOR EVALUACION DISENO]]&gt;=86,DATOS!$AV$22,DATOS!$AV$23)))</f>
        <v/>
      </c>
      <c r="S279" s="286"/>
      <c r="T279" s="133" t="str">
        <f>IFERROR(VLOOKUP(Tabla46[[#This Row],[% DE CUMPLIMIENTO DE LA EJECUCION DEL CONTROL]],DATOS!$AS$38:$AT$40,2,0),"")</f>
        <v/>
      </c>
      <c r="U279" s="134" t="str">
        <f>IF(Tabla46[[#This Row],[RESULTADO EVALUACIÓN DEL DISEÑO DEL CONTROL]]="","",SUMIFS(DATOS!$AT$49:$AT$57,DATOS!$AR$49:$AR$57,Tabla46[[#This Row],[RESULTADO EVALUACIÓN DEL DISEÑO DEL CONTROL]],DATOS!$AS$49:$AS$57,Tabla46[[#This Row],[RESULTADO EVALUACION DE LA EJECUCION]]))</f>
        <v/>
      </c>
    </row>
    <row r="280" spans="1:21" ht="15" customHeight="1" x14ac:dyDescent="0.25">
      <c r="A280" s="3"/>
      <c r="B280" s="2"/>
      <c r="C280" s="2"/>
      <c r="D280" s="72"/>
      <c r="E280" s="4"/>
      <c r="F280" s="178"/>
      <c r="G280" s="455" t="str">
        <f>IFERROR(VLOOKUP(Tabla46[[#This Row],[ID RIESGO]],'1. IDENTIFICACION DEL RIESGO'!$AB$27:$AL$52,11,0),"")</f>
        <v/>
      </c>
      <c r="H280" s="178"/>
      <c r="I280" s="178"/>
      <c r="J280" s="178"/>
      <c r="K280" s="178"/>
      <c r="L280" s="180"/>
      <c r="M280" s="180"/>
      <c r="N280" s="178" t="str">
        <f>IF(Tabla46[[#This Row],[ID RIESGO]]="","",IF(Tabla46[[#This Row],[DESCRIPCION DEL CONTROL]]="",0,15))</f>
        <v/>
      </c>
      <c r="O280" s="174" t="str">
        <f>IF(Tabla46[[#This Row],[ID RIESGO]]="","",IF(Tabla46[[#This Row],[RESPONSABLE DEL CONTROL (CARGO)]]="",0,20))</f>
        <v/>
      </c>
      <c r="P280" s="353">
        <f>IF(Tabla46[[#This Row],[PERIODICIDAD DE EJECUCIÓN DEL CONTROL]]="",0,20)</f>
        <v>0</v>
      </c>
      <c r="Q28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0" s="353" t="str">
        <f>IF(ISTEXT(Tabla46[[#This Row],[VALOR EVALUACION DISENO]]),"",IF(Tabla46[[#This Row],[VALOR EVALUACION DISENO]]&gt;96,DATOS!$AV$21,IF(Tabla46[[#This Row],[VALOR EVALUACION DISENO]]&gt;=86,DATOS!$AV$22,DATOS!$AV$23)))</f>
        <v/>
      </c>
      <c r="S280" s="286"/>
      <c r="T280" s="133" t="str">
        <f>IFERROR(VLOOKUP(Tabla46[[#This Row],[% DE CUMPLIMIENTO DE LA EJECUCION DEL CONTROL]],DATOS!$AS$38:$AT$40,2,0),"")</f>
        <v/>
      </c>
      <c r="U280" s="134" t="str">
        <f>IF(Tabla46[[#This Row],[RESULTADO EVALUACIÓN DEL DISEÑO DEL CONTROL]]="","",SUMIFS(DATOS!$AT$49:$AT$57,DATOS!$AR$49:$AR$57,Tabla46[[#This Row],[RESULTADO EVALUACIÓN DEL DISEÑO DEL CONTROL]],DATOS!$AS$49:$AS$57,Tabla46[[#This Row],[RESULTADO EVALUACION DE LA EJECUCION]]))</f>
        <v/>
      </c>
    </row>
    <row r="281" spans="1:21" ht="15" customHeight="1" x14ac:dyDescent="0.25">
      <c r="A281" s="3"/>
      <c r="B281" s="2"/>
      <c r="C281" s="2"/>
      <c r="D281" s="72"/>
      <c r="E281" s="4"/>
      <c r="F281" s="178"/>
      <c r="G281" s="455" t="str">
        <f>IFERROR(VLOOKUP(Tabla46[[#This Row],[ID RIESGO]],'1. IDENTIFICACION DEL RIESGO'!$AB$27:$AL$52,11,0),"")</f>
        <v/>
      </c>
      <c r="H281" s="178"/>
      <c r="I281" s="178"/>
      <c r="J281" s="178"/>
      <c r="K281" s="178"/>
      <c r="L281" s="180"/>
      <c r="M281" s="180"/>
      <c r="N281" s="178" t="str">
        <f>IF(Tabla46[[#This Row],[ID RIESGO]]="","",IF(Tabla46[[#This Row],[DESCRIPCION DEL CONTROL]]="",0,15))</f>
        <v/>
      </c>
      <c r="O281" s="174" t="str">
        <f>IF(Tabla46[[#This Row],[ID RIESGO]]="","",IF(Tabla46[[#This Row],[RESPONSABLE DEL CONTROL (CARGO)]]="",0,20))</f>
        <v/>
      </c>
      <c r="P281" s="353">
        <f>IF(Tabla46[[#This Row],[PERIODICIDAD DE EJECUCIÓN DEL CONTROL]]="",0,20)</f>
        <v>0</v>
      </c>
      <c r="Q28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1" s="353" t="str">
        <f>IF(ISTEXT(Tabla46[[#This Row],[VALOR EVALUACION DISENO]]),"",IF(Tabla46[[#This Row],[VALOR EVALUACION DISENO]]&gt;96,DATOS!$AV$21,IF(Tabla46[[#This Row],[VALOR EVALUACION DISENO]]&gt;=86,DATOS!$AV$22,DATOS!$AV$23)))</f>
        <v/>
      </c>
      <c r="S281" s="286"/>
      <c r="T281" s="133" t="str">
        <f>IFERROR(VLOOKUP(Tabla46[[#This Row],[% DE CUMPLIMIENTO DE LA EJECUCION DEL CONTROL]],DATOS!$AS$38:$AT$40,2,0),"")</f>
        <v/>
      </c>
      <c r="U281" s="134" t="str">
        <f>IF(Tabla46[[#This Row],[RESULTADO EVALUACIÓN DEL DISEÑO DEL CONTROL]]="","",SUMIFS(DATOS!$AT$49:$AT$57,DATOS!$AR$49:$AR$57,Tabla46[[#This Row],[RESULTADO EVALUACIÓN DEL DISEÑO DEL CONTROL]],DATOS!$AS$49:$AS$57,Tabla46[[#This Row],[RESULTADO EVALUACION DE LA EJECUCION]]))</f>
        <v/>
      </c>
    </row>
    <row r="282" spans="1:21" ht="15" customHeight="1" x14ac:dyDescent="0.25">
      <c r="A282" s="3"/>
      <c r="B282" s="2"/>
      <c r="C282" s="2"/>
      <c r="D282" s="72"/>
      <c r="E282" s="4"/>
      <c r="F282" s="178"/>
      <c r="G282" s="455" t="str">
        <f>IFERROR(VLOOKUP(Tabla46[[#This Row],[ID RIESGO]],'1. IDENTIFICACION DEL RIESGO'!$AB$27:$AL$52,11,0),"")</f>
        <v/>
      </c>
      <c r="H282" s="178"/>
      <c r="I282" s="178"/>
      <c r="J282" s="178"/>
      <c r="K282" s="178"/>
      <c r="L282" s="180"/>
      <c r="M282" s="180"/>
      <c r="N282" s="178" t="str">
        <f>IF(Tabla46[[#This Row],[ID RIESGO]]="","",IF(Tabla46[[#This Row],[DESCRIPCION DEL CONTROL]]="",0,15))</f>
        <v/>
      </c>
      <c r="O282" s="174" t="str">
        <f>IF(Tabla46[[#This Row],[ID RIESGO]]="","",IF(Tabla46[[#This Row],[RESPONSABLE DEL CONTROL (CARGO)]]="",0,20))</f>
        <v/>
      </c>
      <c r="P282" s="353">
        <f>IF(Tabla46[[#This Row],[PERIODICIDAD DE EJECUCIÓN DEL CONTROL]]="",0,20)</f>
        <v>0</v>
      </c>
      <c r="Q28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2" s="353" t="str">
        <f>IF(ISTEXT(Tabla46[[#This Row],[VALOR EVALUACION DISENO]]),"",IF(Tabla46[[#This Row],[VALOR EVALUACION DISENO]]&gt;96,DATOS!$AV$21,IF(Tabla46[[#This Row],[VALOR EVALUACION DISENO]]&gt;=86,DATOS!$AV$22,DATOS!$AV$23)))</f>
        <v/>
      </c>
      <c r="S282" s="286"/>
      <c r="T282" s="133" t="str">
        <f>IFERROR(VLOOKUP(Tabla46[[#This Row],[% DE CUMPLIMIENTO DE LA EJECUCION DEL CONTROL]],DATOS!$AS$38:$AT$40,2,0),"")</f>
        <v/>
      </c>
      <c r="U282" s="134" t="str">
        <f>IF(Tabla46[[#This Row],[RESULTADO EVALUACIÓN DEL DISEÑO DEL CONTROL]]="","",SUMIFS(DATOS!$AT$49:$AT$57,DATOS!$AR$49:$AR$57,Tabla46[[#This Row],[RESULTADO EVALUACIÓN DEL DISEÑO DEL CONTROL]],DATOS!$AS$49:$AS$57,Tabla46[[#This Row],[RESULTADO EVALUACION DE LA EJECUCION]]))</f>
        <v/>
      </c>
    </row>
    <row r="283" spans="1:21" ht="15" customHeight="1" x14ac:dyDescent="0.25">
      <c r="A283" s="3"/>
      <c r="B283" s="2"/>
      <c r="C283" s="2"/>
      <c r="D283" s="72"/>
      <c r="E283" s="4"/>
      <c r="F283" s="178"/>
      <c r="G283" s="455" t="str">
        <f>IFERROR(VLOOKUP(Tabla46[[#This Row],[ID RIESGO]],'1. IDENTIFICACION DEL RIESGO'!$AB$27:$AL$52,11,0),"")</f>
        <v/>
      </c>
      <c r="H283" s="178"/>
      <c r="I283" s="178"/>
      <c r="J283" s="178"/>
      <c r="K283" s="178"/>
      <c r="L283" s="180"/>
      <c r="M283" s="180"/>
      <c r="N283" s="178" t="str">
        <f>IF(Tabla46[[#This Row],[ID RIESGO]]="","",IF(Tabla46[[#This Row],[DESCRIPCION DEL CONTROL]]="",0,15))</f>
        <v/>
      </c>
      <c r="O283" s="174" t="str">
        <f>IF(Tabla46[[#This Row],[ID RIESGO]]="","",IF(Tabla46[[#This Row],[RESPONSABLE DEL CONTROL (CARGO)]]="",0,20))</f>
        <v/>
      </c>
      <c r="P283" s="353">
        <f>IF(Tabla46[[#This Row],[PERIODICIDAD DE EJECUCIÓN DEL CONTROL]]="",0,20)</f>
        <v>0</v>
      </c>
      <c r="Q28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3" s="353" t="str">
        <f>IF(ISTEXT(Tabla46[[#This Row],[VALOR EVALUACION DISENO]]),"",IF(Tabla46[[#This Row],[VALOR EVALUACION DISENO]]&gt;96,DATOS!$AV$21,IF(Tabla46[[#This Row],[VALOR EVALUACION DISENO]]&gt;=86,DATOS!$AV$22,DATOS!$AV$23)))</f>
        <v/>
      </c>
      <c r="S283" s="286"/>
      <c r="T283" s="133" t="str">
        <f>IFERROR(VLOOKUP(Tabla46[[#This Row],[% DE CUMPLIMIENTO DE LA EJECUCION DEL CONTROL]],DATOS!$AS$38:$AT$40,2,0),"")</f>
        <v/>
      </c>
      <c r="U283" s="134" t="str">
        <f>IF(Tabla46[[#This Row],[RESULTADO EVALUACIÓN DEL DISEÑO DEL CONTROL]]="","",SUMIFS(DATOS!$AT$49:$AT$57,DATOS!$AR$49:$AR$57,Tabla46[[#This Row],[RESULTADO EVALUACIÓN DEL DISEÑO DEL CONTROL]],DATOS!$AS$49:$AS$57,Tabla46[[#This Row],[RESULTADO EVALUACION DE LA EJECUCION]]))</f>
        <v/>
      </c>
    </row>
    <row r="284" spans="1:21" ht="15" customHeight="1" x14ac:dyDescent="0.25">
      <c r="A284" s="3"/>
      <c r="B284" s="2"/>
      <c r="C284" s="2"/>
      <c r="D284" s="72"/>
      <c r="E284" s="4"/>
      <c r="F284" s="178"/>
      <c r="G284" s="455" t="str">
        <f>IFERROR(VLOOKUP(Tabla46[[#This Row],[ID RIESGO]],'1. IDENTIFICACION DEL RIESGO'!$AB$27:$AL$52,11,0),"")</f>
        <v/>
      </c>
      <c r="H284" s="178"/>
      <c r="I284" s="178"/>
      <c r="J284" s="178"/>
      <c r="K284" s="178"/>
      <c r="L284" s="180"/>
      <c r="M284" s="180"/>
      <c r="N284" s="178" t="str">
        <f>IF(Tabla46[[#This Row],[ID RIESGO]]="","",IF(Tabla46[[#This Row],[DESCRIPCION DEL CONTROL]]="",0,15))</f>
        <v/>
      </c>
      <c r="O284" s="174" t="str">
        <f>IF(Tabla46[[#This Row],[ID RIESGO]]="","",IF(Tabla46[[#This Row],[RESPONSABLE DEL CONTROL (CARGO)]]="",0,20))</f>
        <v/>
      </c>
      <c r="P284" s="353">
        <f>IF(Tabla46[[#This Row],[PERIODICIDAD DE EJECUCIÓN DEL CONTROL]]="",0,20)</f>
        <v>0</v>
      </c>
      <c r="Q28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4" s="353" t="str">
        <f>IF(ISTEXT(Tabla46[[#This Row],[VALOR EVALUACION DISENO]]),"",IF(Tabla46[[#This Row],[VALOR EVALUACION DISENO]]&gt;96,DATOS!$AV$21,IF(Tabla46[[#This Row],[VALOR EVALUACION DISENO]]&gt;=86,DATOS!$AV$22,DATOS!$AV$23)))</f>
        <v/>
      </c>
      <c r="S284" s="286"/>
      <c r="T284" s="133" t="str">
        <f>IFERROR(VLOOKUP(Tabla46[[#This Row],[% DE CUMPLIMIENTO DE LA EJECUCION DEL CONTROL]],DATOS!$AS$38:$AT$40,2,0),"")</f>
        <v/>
      </c>
      <c r="U284" s="134" t="str">
        <f>IF(Tabla46[[#This Row],[RESULTADO EVALUACIÓN DEL DISEÑO DEL CONTROL]]="","",SUMIFS(DATOS!$AT$49:$AT$57,DATOS!$AR$49:$AR$57,Tabla46[[#This Row],[RESULTADO EVALUACIÓN DEL DISEÑO DEL CONTROL]],DATOS!$AS$49:$AS$57,Tabla46[[#This Row],[RESULTADO EVALUACION DE LA EJECUCION]]))</f>
        <v/>
      </c>
    </row>
    <row r="285" spans="1:21" ht="15" customHeight="1" x14ac:dyDescent="0.25">
      <c r="A285" s="3"/>
      <c r="B285" s="2"/>
      <c r="C285" s="2"/>
      <c r="D285" s="72"/>
      <c r="E285" s="4"/>
      <c r="F285" s="178"/>
      <c r="G285" s="455" t="str">
        <f>IFERROR(VLOOKUP(Tabla46[[#This Row],[ID RIESGO]],'1. IDENTIFICACION DEL RIESGO'!$AB$27:$AL$52,11,0),"")</f>
        <v/>
      </c>
      <c r="H285" s="178"/>
      <c r="I285" s="178"/>
      <c r="J285" s="178"/>
      <c r="K285" s="178"/>
      <c r="L285" s="180"/>
      <c r="M285" s="180"/>
      <c r="N285" s="178" t="str">
        <f>IF(Tabla46[[#This Row],[ID RIESGO]]="","",IF(Tabla46[[#This Row],[DESCRIPCION DEL CONTROL]]="",0,15))</f>
        <v/>
      </c>
      <c r="O285" s="174" t="str">
        <f>IF(Tabla46[[#This Row],[ID RIESGO]]="","",IF(Tabla46[[#This Row],[RESPONSABLE DEL CONTROL (CARGO)]]="",0,20))</f>
        <v/>
      </c>
      <c r="P285" s="353">
        <f>IF(Tabla46[[#This Row],[PERIODICIDAD DE EJECUCIÓN DEL CONTROL]]="",0,20)</f>
        <v>0</v>
      </c>
      <c r="Q28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5" s="353" t="str">
        <f>IF(ISTEXT(Tabla46[[#This Row],[VALOR EVALUACION DISENO]]),"",IF(Tabla46[[#This Row],[VALOR EVALUACION DISENO]]&gt;96,DATOS!$AV$21,IF(Tabla46[[#This Row],[VALOR EVALUACION DISENO]]&gt;=86,DATOS!$AV$22,DATOS!$AV$23)))</f>
        <v/>
      </c>
      <c r="S285" s="286"/>
      <c r="T285" s="133" t="str">
        <f>IFERROR(VLOOKUP(Tabla46[[#This Row],[% DE CUMPLIMIENTO DE LA EJECUCION DEL CONTROL]],DATOS!$AS$38:$AT$40,2,0),"")</f>
        <v/>
      </c>
      <c r="U285" s="134" t="str">
        <f>IF(Tabla46[[#This Row],[RESULTADO EVALUACIÓN DEL DISEÑO DEL CONTROL]]="","",SUMIFS(DATOS!$AT$49:$AT$57,DATOS!$AR$49:$AR$57,Tabla46[[#This Row],[RESULTADO EVALUACIÓN DEL DISEÑO DEL CONTROL]],DATOS!$AS$49:$AS$57,Tabla46[[#This Row],[RESULTADO EVALUACION DE LA EJECUCION]]))</f>
        <v/>
      </c>
    </row>
    <row r="286" spans="1:21" ht="15" customHeight="1" x14ac:dyDescent="0.25">
      <c r="A286" s="3"/>
      <c r="B286" s="2"/>
      <c r="C286" s="2"/>
      <c r="D286" s="72"/>
      <c r="E286" s="4"/>
      <c r="F286" s="178"/>
      <c r="G286" s="455" t="str">
        <f>IFERROR(VLOOKUP(Tabla46[[#This Row],[ID RIESGO]],'1. IDENTIFICACION DEL RIESGO'!$AB$27:$AL$52,11,0),"")</f>
        <v/>
      </c>
      <c r="H286" s="178"/>
      <c r="I286" s="178"/>
      <c r="J286" s="178"/>
      <c r="K286" s="178"/>
      <c r="L286" s="180"/>
      <c r="M286" s="180"/>
      <c r="N286" s="178" t="str">
        <f>IF(Tabla46[[#This Row],[ID RIESGO]]="","",IF(Tabla46[[#This Row],[DESCRIPCION DEL CONTROL]]="",0,15))</f>
        <v/>
      </c>
      <c r="O286" s="174" t="str">
        <f>IF(Tabla46[[#This Row],[ID RIESGO]]="","",IF(Tabla46[[#This Row],[RESPONSABLE DEL CONTROL (CARGO)]]="",0,20))</f>
        <v/>
      </c>
      <c r="P286" s="353">
        <f>IF(Tabla46[[#This Row],[PERIODICIDAD DE EJECUCIÓN DEL CONTROL]]="",0,20)</f>
        <v>0</v>
      </c>
      <c r="Q28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6" s="353" t="str">
        <f>IF(ISTEXT(Tabla46[[#This Row],[VALOR EVALUACION DISENO]]),"",IF(Tabla46[[#This Row],[VALOR EVALUACION DISENO]]&gt;96,DATOS!$AV$21,IF(Tabla46[[#This Row],[VALOR EVALUACION DISENO]]&gt;=86,DATOS!$AV$22,DATOS!$AV$23)))</f>
        <v/>
      </c>
      <c r="S286" s="286"/>
      <c r="T286" s="133" t="str">
        <f>IFERROR(VLOOKUP(Tabla46[[#This Row],[% DE CUMPLIMIENTO DE LA EJECUCION DEL CONTROL]],DATOS!$AS$38:$AT$40,2,0),"")</f>
        <v/>
      </c>
      <c r="U286" s="134" t="str">
        <f>IF(Tabla46[[#This Row],[RESULTADO EVALUACIÓN DEL DISEÑO DEL CONTROL]]="","",SUMIFS(DATOS!$AT$49:$AT$57,DATOS!$AR$49:$AR$57,Tabla46[[#This Row],[RESULTADO EVALUACIÓN DEL DISEÑO DEL CONTROL]],DATOS!$AS$49:$AS$57,Tabla46[[#This Row],[RESULTADO EVALUACION DE LA EJECUCION]]))</f>
        <v/>
      </c>
    </row>
    <row r="287" spans="1:21" ht="15" customHeight="1" x14ac:dyDescent="0.25">
      <c r="A287" s="3"/>
      <c r="B287" s="2"/>
      <c r="C287" s="2"/>
      <c r="D287" s="72"/>
      <c r="E287" s="4"/>
      <c r="F287" s="178"/>
      <c r="G287" s="455" t="str">
        <f>IFERROR(VLOOKUP(Tabla46[[#This Row],[ID RIESGO]],'1. IDENTIFICACION DEL RIESGO'!$AB$27:$AL$52,11,0),"")</f>
        <v/>
      </c>
      <c r="H287" s="178"/>
      <c r="I287" s="178"/>
      <c r="J287" s="178"/>
      <c r="K287" s="178"/>
      <c r="L287" s="180"/>
      <c r="M287" s="180"/>
      <c r="N287" s="178" t="str">
        <f>IF(Tabla46[[#This Row],[ID RIESGO]]="","",IF(Tabla46[[#This Row],[DESCRIPCION DEL CONTROL]]="",0,15))</f>
        <v/>
      </c>
      <c r="O287" s="174" t="str">
        <f>IF(Tabla46[[#This Row],[ID RIESGO]]="","",IF(Tabla46[[#This Row],[RESPONSABLE DEL CONTROL (CARGO)]]="",0,20))</f>
        <v/>
      </c>
      <c r="P287" s="353">
        <f>IF(Tabla46[[#This Row],[PERIODICIDAD DE EJECUCIÓN DEL CONTROL]]="",0,20)</f>
        <v>0</v>
      </c>
      <c r="Q28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7" s="353" t="str">
        <f>IF(ISTEXT(Tabla46[[#This Row],[VALOR EVALUACION DISENO]]),"",IF(Tabla46[[#This Row],[VALOR EVALUACION DISENO]]&gt;96,DATOS!$AV$21,IF(Tabla46[[#This Row],[VALOR EVALUACION DISENO]]&gt;=86,DATOS!$AV$22,DATOS!$AV$23)))</f>
        <v/>
      </c>
      <c r="S287" s="286"/>
      <c r="T287" s="133" t="str">
        <f>IFERROR(VLOOKUP(Tabla46[[#This Row],[% DE CUMPLIMIENTO DE LA EJECUCION DEL CONTROL]],DATOS!$AS$38:$AT$40,2,0),"")</f>
        <v/>
      </c>
      <c r="U287" s="134" t="str">
        <f>IF(Tabla46[[#This Row],[RESULTADO EVALUACIÓN DEL DISEÑO DEL CONTROL]]="","",SUMIFS(DATOS!$AT$49:$AT$57,DATOS!$AR$49:$AR$57,Tabla46[[#This Row],[RESULTADO EVALUACIÓN DEL DISEÑO DEL CONTROL]],DATOS!$AS$49:$AS$57,Tabla46[[#This Row],[RESULTADO EVALUACION DE LA EJECUCION]]))</f>
        <v/>
      </c>
    </row>
    <row r="288" spans="1:21" ht="15" customHeight="1" x14ac:dyDescent="0.25">
      <c r="A288" s="3"/>
      <c r="B288" s="2"/>
      <c r="C288" s="2"/>
      <c r="D288" s="72"/>
      <c r="E288" s="4"/>
      <c r="F288" s="178"/>
      <c r="G288" s="455" t="str">
        <f>IFERROR(VLOOKUP(Tabla46[[#This Row],[ID RIESGO]],'1. IDENTIFICACION DEL RIESGO'!$AB$27:$AL$52,11,0),"")</f>
        <v/>
      </c>
      <c r="H288" s="178"/>
      <c r="I288" s="178"/>
      <c r="J288" s="178"/>
      <c r="K288" s="178"/>
      <c r="L288" s="180"/>
      <c r="M288" s="180"/>
      <c r="N288" s="178" t="str">
        <f>IF(Tabla46[[#This Row],[ID RIESGO]]="","",IF(Tabla46[[#This Row],[DESCRIPCION DEL CONTROL]]="",0,15))</f>
        <v/>
      </c>
      <c r="O288" s="174" t="str">
        <f>IF(Tabla46[[#This Row],[ID RIESGO]]="","",IF(Tabla46[[#This Row],[RESPONSABLE DEL CONTROL (CARGO)]]="",0,20))</f>
        <v/>
      </c>
      <c r="P288" s="353">
        <f>IF(Tabla46[[#This Row],[PERIODICIDAD DE EJECUCIÓN DEL CONTROL]]="",0,20)</f>
        <v>0</v>
      </c>
      <c r="Q28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8" s="353" t="str">
        <f>IF(ISTEXT(Tabla46[[#This Row],[VALOR EVALUACION DISENO]]),"",IF(Tabla46[[#This Row],[VALOR EVALUACION DISENO]]&gt;96,DATOS!$AV$21,IF(Tabla46[[#This Row],[VALOR EVALUACION DISENO]]&gt;=86,DATOS!$AV$22,DATOS!$AV$23)))</f>
        <v/>
      </c>
      <c r="S288" s="286"/>
      <c r="T288" s="133" t="str">
        <f>IFERROR(VLOOKUP(Tabla46[[#This Row],[% DE CUMPLIMIENTO DE LA EJECUCION DEL CONTROL]],DATOS!$AS$38:$AT$40,2,0),"")</f>
        <v/>
      </c>
      <c r="U288" s="134" t="str">
        <f>IF(Tabla46[[#This Row],[RESULTADO EVALUACIÓN DEL DISEÑO DEL CONTROL]]="","",SUMIFS(DATOS!$AT$49:$AT$57,DATOS!$AR$49:$AR$57,Tabla46[[#This Row],[RESULTADO EVALUACIÓN DEL DISEÑO DEL CONTROL]],DATOS!$AS$49:$AS$57,Tabla46[[#This Row],[RESULTADO EVALUACION DE LA EJECUCION]]))</f>
        <v/>
      </c>
    </row>
    <row r="289" spans="1:21" ht="15" customHeight="1" x14ac:dyDescent="0.25">
      <c r="A289" s="3"/>
      <c r="B289" s="2"/>
      <c r="C289" s="2"/>
      <c r="D289" s="72"/>
      <c r="E289" s="4"/>
      <c r="F289" s="178"/>
      <c r="G289" s="455" t="str">
        <f>IFERROR(VLOOKUP(Tabla46[[#This Row],[ID RIESGO]],'1. IDENTIFICACION DEL RIESGO'!$AB$27:$AL$52,11,0),"")</f>
        <v/>
      </c>
      <c r="H289" s="178"/>
      <c r="I289" s="178"/>
      <c r="J289" s="178"/>
      <c r="K289" s="178"/>
      <c r="L289" s="180"/>
      <c r="M289" s="180"/>
      <c r="N289" s="178" t="str">
        <f>IF(Tabla46[[#This Row],[ID RIESGO]]="","",IF(Tabla46[[#This Row],[DESCRIPCION DEL CONTROL]]="",0,15))</f>
        <v/>
      </c>
      <c r="O289" s="174" t="str">
        <f>IF(Tabla46[[#This Row],[ID RIESGO]]="","",IF(Tabla46[[#This Row],[RESPONSABLE DEL CONTROL (CARGO)]]="",0,20))</f>
        <v/>
      </c>
      <c r="P289" s="353">
        <f>IF(Tabla46[[#This Row],[PERIODICIDAD DE EJECUCIÓN DEL CONTROL]]="",0,20)</f>
        <v>0</v>
      </c>
      <c r="Q28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9" s="353" t="str">
        <f>IF(ISTEXT(Tabla46[[#This Row],[VALOR EVALUACION DISENO]]),"",IF(Tabla46[[#This Row],[VALOR EVALUACION DISENO]]&gt;96,DATOS!$AV$21,IF(Tabla46[[#This Row],[VALOR EVALUACION DISENO]]&gt;=86,DATOS!$AV$22,DATOS!$AV$23)))</f>
        <v/>
      </c>
      <c r="S289" s="286"/>
      <c r="T289" s="133" t="str">
        <f>IFERROR(VLOOKUP(Tabla46[[#This Row],[% DE CUMPLIMIENTO DE LA EJECUCION DEL CONTROL]],DATOS!$AS$38:$AT$40,2,0),"")</f>
        <v/>
      </c>
      <c r="U289" s="134" t="str">
        <f>IF(Tabla46[[#This Row],[RESULTADO EVALUACIÓN DEL DISEÑO DEL CONTROL]]="","",SUMIFS(DATOS!$AT$49:$AT$57,DATOS!$AR$49:$AR$57,Tabla46[[#This Row],[RESULTADO EVALUACIÓN DEL DISEÑO DEL CONTROL]],DATOS!$AS$49:$AS$57,Tabla46[[#This Row],[RESULTADO EVALUACION DE LA EJECUCION]]))</f>
        <v/>
      </c>
    </row>
    <row r="290" spans="1:21" ht="15" customHeight="1" x14ac:dyDescent="0.25">
      <c r="A290" s="3"/>
      <c r="B290" s="2"/>
      <c r="C290" s="2"/>
      <c r="D290" s="72"/>
      <c r="E290" s="4"/>
      <c r="F290" s="178"/>
      <c r="G290" s="455" t="str">
        <f>IFERROR(VLOOKUP(Tabla46[[#This Row],[ID RIESGO]],'1. IDENTIFICACION DEL RIESGO'!$AB$27:$AL$52,11,0),"")</f>
        <v/>
      </c>
      <c r="H290" s="178"/>
      <c r="I290" s="178"/>
      <c r="J290" s="178"/>
      <c r="K290" s="178"/>
      <c r="L290" s="180"/>
      <c r="M290" s="180"/>
      <c r="N290" s="178" t="str">
        <f>IF(Tabla46[[#This Row],[ID RIESGO]]="","",IF(Tabla46[[#This Row],[DESCRIPCION DEL CONTROL]]="",0,15))</f>
        <v/>
      </c>
      <c r="O290" s="174" t="str">
        <f>IF(Tabla46[[#This Row],[ID RIESGO]]="","",IF(Tabla46[[#This Row],[RESPONSABLE DEL CONTROL (CARGO)]]="",0,20))</f>
        <v/>
      </c>
      <c r="P290" s="353">
        <f>IF(Tabla46[[#This Row],[PERIODICIDAD DE EJECUCIÓN DEL CONTROL]]="",0,20)</f>
        <v>0</v>
      </c>
      <c r="Q29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0" s="353" t="str">
        <f>IF(ISTEXT(Tabla46[[#This Row],[VALOR EVALUACION DISENO]]),"",IF(Tabla46[[#This Row],[VALOR EVALUACION DISENO]]&gt;96,DATOS!$AV$21,IF(Tabla46[[#This Row],[VALOR EVALUACION DISENO]]&gt;=86,DATOS!$AV$22,DATOS!$AV$23)))</f>
        <v/>
      </c>
      <c r="S290" s="286"/>
      <c r="T290" s="133" t="str">
        <f>IFERROR(VLOOKUP(Tabla46[[#This Row],[% DE CUMPLIMIENTO DE LA EJECUCION DEL CONTROL]],DATOS!$AS$38:$AT$40,2,0),"")</f>
        <v/>
      </c>
      <c r="U290" s="134" t="str">
        <f>IF(Tabla46[[#This Row],[RESULTADO EVALUACIÓN DEL DISEÑO DEL CONTROL]]="","",SUMIFS(DATOS!$AT$49:$AT$57,DATOS!$AR$49:$AR$57,Tabla46[[#This Row],[RESULTADO EVALUACIÓN DEL DISEÑO DEL CONTROL]],DATOS!$AS$49:$AS$57,Tabla46[[#This Row],[RESULTADO EVALUACION DE LA EJECUCION]]))</f>
        <v/>
      </c>
    </row>
    <row r="291" spans="1:21" ht="15" customHeight="1" x14ac:dyDescent="0.25">
      <c r="A291" s="3"/>
      <c r="B291" s="2"/>
      <c r="C291" s="2"/>
      <c r="D291" s="72"/>
      <c r="E291" s="4"/>
      <c r="F291" s="178"/>
      <c r="G291" s="455" t="str">
        <f>IFERROR(VLOOKUP(Tabla46[[#This Row],[ID RIESGO]],'1. IDENTIFICACION DEL RIESGO'!$AB$27:$AL$52,11,0),"")</f>
        <v/>
      </c>
      <c r="H291" s="178"/>
      <c r="I291" s="178"/>
      <c r="J291" s="178"/>
      <c r="K291" s="178"/>
      <c r="L291" s="180"/>
      <c r="M291" s="180"/>
      <c r="N291" s="178" t="str">
        <f>IF(Tabla46[[#This Row],[ID RIESGO]]="","",IF(Tabla46[[#This Row],[DESCRIPCION DEL CONTROL]]="",0,15))</f>
        <v/>
      </c>
      <c r="O291" s="174" t="str">
        <f>IF(Tabla46[[#This Row],[ID RIESGO]]="","",IF(Tabla46[[#This Row],[RESPONSABLE DEL CONTROL (CARGO)]]="",0,20))</f>
        <v/>
      </c>
      <c r="P291" s="353">
        <f>IF(Tabla46[[#This Row],[PERIODICIDAD DE EJECUCIÓN DEL CONTROL]]="",0,20)</f>
        <v>0</v>
      </c>
      <c r="Q29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1" s="353" t="str">
        <f>IF(ISTEXT(Tabla46[[#This Row],[VALOR EVALUACION DISENO]]),"",IF(Tabla46[[#This Row],[VALOR EVALUACION DISENO]]&gt;96,DATOS!$AV$21,IF(Tabla46[[#This Row],[VALOR EVALUACION DISENO]]&gt;=86,DATOS!$AV$22,DATOS!$AV$23)))</f>
        <v/>
      </c>
      <c r="S291" s="286"/>
      <c r="T291" s="133" t="str">
        <f>IFERROR(VLOOKUP(Tabla46[[#This Row],[% DE CUMPLIMIENTO DE LA EJECUCION DEL CONTROL]],DATOS!$AS$38:$AT$40,2,0),"")</f>
        <v/>
      </c>
      <c r="U291" s="134" t="str">
        <f>IF(Tabla46[[#This Row],[RESULTADO EVALUACIÓN DEL DISEÑO DEL CONTROL]]="","",SUMIFS(DATOS!$AT$49:$AT$57,DATOS!$AR$49:$AR$57,Tabla46[[#This Row],[RESULTADO EVALUACIÓN DEL DISEÑO DEL CONTROL]],DATOS!$AS$49:$AS$57,Tabla46[[#This Row],[RESULTADO EVALUACION DE LA EJECUCION]]))</f>
        <v/>
      </c>
    </row>
    <row r="292" spans="1:21" ht="15" customHeight="1" x14ac:dyDescent="0.25">
      <c r="A292" s="3"/>
      <c r="B292" s="2"/>
      <c r="C292" s="2"/>
      <c r="D292" s="72"/>
      <c r="E292" s="4"/>
      <c r="F292" s="178"/>
      <c r="G292" s="455" t="str">
        <f>IFERROR(VLOOKUP(Tabla46[[#This Row],[ID RIESGO]],'1. IDENTIFICACION DEL RIESGO'!$AB$27:$AL$52,11,0),"")</f>
        <v/>
      </c>
      <c r="H292" s="178"/>
      <c r="I292" s="178"/>
      <c r="J292" s="178"/>
      <c r="K292" s="178"/>
      <c r="L292" s="180"/>
      <c r="M292" s="180"/>
      <c r="N292" s="178" t="str">
        <f>IF(Tabla46[[#This Row],[ID RIESGO]]="","",IF(Tabla46[[#This Row],[DESCRIPCION DEL CONTROL]]="",0,15))</f>
        <v/>
      </c>
      <c r="O292" s="174" t="str">
        <f>IF(Tabla46[[#This Row],[ID RIESGO]]="","",IF(Tabla46[[#This Row],[RESPONSABLE DEL CONTROL (CARGO)]]="",0,20))</f>
        <v/>
      </c>
      <c r="P292" s="353">
        <f>IF(Tabla46[[#This Row],[PERIODICIDAD DE EJECUCIÓN DEL CONTROL]]="",0,20)</f>
        <v>0</v>
      </c>
      <c r="Q29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2" s="353" t="str">
        <f>IF(ISTEXT(Tabla46[[#This Row],[VALOR EVALUACION DISENO]]),"",IF(Tabla46[[#This Row],[VALOR EVALUACION DISENO]]&gt;96,DATOS!$AV$21,IF(Tabla46[[#This Row],[VALOR EVALUACION DISENO]]&gt;=86,DATOS!$AV$22,DATOS!$AV$23)))</f>
        <v/>
      </c>
      <c r="S292" s="286"/>
      <c r="T292" s="133" t="str">
        <f>IFERROR(VLOOKUP(Tabla46[[#This Row],[% DE CUMPLIMIENTO DE LA EJECUCION DEL CONTROL]],DATOS!$AS$38:$AT$40,2,0),"")</f>
        <v/>
      </c>
      <c r="U292" s="134" t="str">
        <f>IF(Tabla46[[#This Row],[RESULTADO EVALUACIÓN DEL DISEÑO DEL CONTROL]]="","",SUMIFS(DATOS!$AT$49:$AT$57,DATOS!$AR$49:$AR$57,Tabla46[[#This Row],[RESULTADO EVALUACIÓN DEL DISEÑO DEL CONTROL]],DATOS!$AS$49:$AS$57,Tabla46[[#This Row],[RESULTADO EVALUACION DE LA EJECUCION]]))</f>
        <v/>
      </c>
    </row>
    <row r="293" spans="1:21" ht="15" customHeight="1" x14ac:dyDescent="0.25">
      <c r="A293" s="3"/>
      <c r="B293" s="2"/>
      <c r="C293" s="2"/>
      <c r="D293" s="72"/>
      <c r="E293" s="4"/>
      <c r="F293" s="178"/>
      <c r="G293" s="455" t="str">
        <f>IFERROR(VLOOKUP(Tabla46[[#This Row],[ID RIESGO]],'1. IDENTIFICACION DEL RIESGO'!$AB$27:$AL$52,11,0),"")</f>
        <v/>
      </c>
      <c r="H293" s="178"/>
      <c r="I293" s="178"/>
      <c r="J293" s="178"/>
      <c r="K293" s="178"/>
      <c r="L293" s="180"/>
      <c r="M293" s="180"/>
      <c r="N293" s="178" t="str">
        <f>IF(Tabla46[[#This Row],[ID RIESGO]]="","",IF(Tabla46[[#This Row],[DESCRIPCION DEL CONTROL]]="",0,15))</f>
        <v/>
      </c>
      <c r="O293" s="174" t="str">
        <f>IF(Tabla46[[#This Row],[ID RIESGO]]="","",IF(Tabla46[[#This Row],[RESPONSABLE DEL CONTROL (CARGO)]]="",0,20))</f>
        <v/>
      </c>
      <c r="P293" s="353">
        <f>IF(Tabla46[[#This Row],[PERIODICIDAD DE EJECUCIÓN DEL CONTROL]]="",0,20)</f>
        <v>0</v>
      </c>
      <c r="Q29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3" s="353" t="str">
        <f>IF(ISTEXT(Tabla46[[#This Row],[VALOR EVALUACION DISENO]]),"",IF(Tabla46[[#This Row],[VALOR EVALUACION DISENO]]&gt;96,DATOS!$AV$21,IF(Tabla46[[#This Row],[VALOR EVALUACION DISENO]]&gt;=86,DATOS!$AV$22,DATOS!$AV$23)))</f>
        <v/>
      </c>
      <c r="S293" s="286"/>
      <c r="T293" s="133" t="str">
        <f>IFERROR(VLOOKUP(Tabla46[[#This Row],[% DE CUMPLIMIENTO DE LA EJECUCION DEL CONTROL]],DATOS!$AS$38:$AT$40,2,0),"")</f>
        <v/>
      </c>
      <c r="U293" s="134" t="str">
        <f>IF(Tabla46[[#This Row],[RESULTADO EVALUACIÓN DEL DISEÑO DEL CONTROL]]="","",SUMIFS(DATOS!$AT$49:$AT$57,DATOS!$AR$49:$AR$57,Tabla46[[#This Row],[RESULTADO EVALUACIÓN DEL DISEÑO DEL CONTROL]],DATOS!$AS$49:$AS$57,Tabla46[[#This Row],[RESULTADO EVALUACION DE LA EJECUCION]]))</f>
        <v/>
      </c>
    </row>
    <row r="294" spans="1:21" ht="15" customHeight="1" x14ac:dyDescent="0.25">
      <c r="A294" s="3"/>
      <c r="B294" s="2"/>
      <c r="C294" s="2"/>
      <c r="D294" s="72"/>
      <c r="E294" s="4"/>
      <c r="F294" s="178"/>
      <c r="G294" s="455" t="str">
        <f>IFERROR(VLOOKUP(Tabla46[[#This Row],[ID RIESGO]],'1. IDENTIFICACION DEL RIESGO'!$AB$27:$AL$52,11,0),"")</f>
        <v/>
      </c>
      <c r="H294" s="178"/>
      <c r="I294" s="178"/>
      <c r="J294" s="178"/>
      <c r="K294" s="178"/>
      <c r="L294" s="180"/>
      <c r="M294" s="180"/>
      <c r="N294" s="178" t="str">
        <f>IF(Tabla46[[#This Row],[ID RIESGO]]="","",IF(Tabla46[[#This Row],[DESCRIPCION DEL CONTROL]]="",0,15))</f>
        <v/>
      </c>
      <c r="O294" s="174" t="str">
        <f>IF(Tabla46[[#This Row],[ID RIESGO]]="","",IF(Tabla46[[#This Row],[RESPONSABLE DEL CONTROL (CARGO)]]="",0,20))</f>
        <v/>
      </c>
      <c r="P294" s="353">
        <f>IF(Tabla46[[#This Row],[PERIODICIDAD DE EJECUCIÓN DEL CONTROL]]="",0,20)</f>
        <v>0</v>
      </c>
      <c r="Q29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4" s="353" t="str">
        <f>IF(ISTEXT(Tabla46[[#This Row],[VALOR EVALUACION DISENO]]),"",IF(Tabla46[[#This Row],[VALOR EVALUACION DISENO]]&gt;96,DATOS!$AV$21,IF(Tabla46[[#This Row],[VALOR EVALUACION DISENO]]&gt;=86,DATOS!$AV$22,DATOS!$AV$23)))</f>
        <v/>
      </c>
      <c r="S294" s="286"/>
      <c r="T294" s="133" t="str">
        <f>IFERROR(VLOOKUP(Tabla46[[#This Row],[% DE CUMPLIMIENTO DE LA EJECUCION DEL CONTROL]],DATOS!$AS$38:$AT$40,2,0),"")</f>
        <v/>
      </c>
      <c r="U294" s="134" t="str">
        <f>IF(Tabla46[[#This Row],[RESULTADO EVALUACIÓN DEL DISEÑO DEL CONTROL]]="","",SUMIFS(DATOS!$AT$49:$AT$57,DATOS!$AR$49:$AR$57,Tabla46[[#This Row],[RESULTADO EVALUACIÓN DEL DISEÑO DEL CONTROL]],DATOS!$AS$49:$AS$57,Tabla46[[#This Row],[RESULTADO EVALUACION DE LA EJECUCION]]))</f>
        <v/>
      </c>
    </row>
    <row r="295" spans="1:21" ht="15" customHeight="1" x14ac:dyDescent="0.25">
      <c r="A295" s="3"/>
      <c r="B295" s="2"/>
      <c r="C295" s="2"/>
      <c r="D295" s="72"/>
      <c r="E295" s="4"/>
      <c r="F295" s="178"/>
      <c r="G295" s="455" t="str">
        <f>IFERROR(VLOOKUP(Tabla46[[#This Row],[ID RIESGO]],'1. IDENTIFICACION DEL RIESGO'!$AB$27:$AL$52,11,0),"")</f>
        <v/>
      </c>
      <c r="H295" s="178"/>
      <c r="I295" s="178"/>
      <c r="J295" s="178"/>
      <c r="K295" s="178"/>
      <c r="L295" s="180"/>
      <c r="M295" s="180"/>
      <c r="N295" s="178" t="str">
        <f>IF(Tabla46[[#This Row],[ID RIESGO]]="","",IF(Tabla46[[#This Row],[DESCRIPCION DEL CONTROL]]="",0,15))</f>
        <v/>
      </c>
      <c r="O295" s="174" t="str">
        <f>IF(Tabla46[[#This Row],[ID RIESGO]]="","",IF(Tabla46[[#This Row],[RESPONSABLE DEL CONTROL (CARGO)]]="",0,20))</f>
        <v/>
      </c>
      <c r="P295" s="353">
        <f>IF(Tabla46[[#This Row],[PERIODICIDAD DE EJECUCIÓN DEL CONTROL]]="",0,20)</f>
        <v>0</v>
      </c>
      <c r="Q29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5" s="353" t="str">
        <f>IF(ISTEXT(Tabla46[[#This Row],[VALOR EVALUACION DISENO]]),"",IF(Tabla46[[#This Row],[VALOR EVALUACION DISENO]]&gt;96,DATOS!$AV$21,IF(Tabla46[[#This Row],[VALOR EVALUACION DISENO]]&gt;=86,DATOS!$AV$22,DATOS!$AV$23)))</f>
        <v/>
      </c>
      <c r="S295" s="286"/>
      <c r="T295" s="133" t="str">
        <f>IFERROR(VLOOKUP(Tabla46[[#This Row],[% DE CUMPLIMIENTO DE LA EJECUCION DEL CONTROL]],DATOS!$AS$38:$AT$40,2,0),"")</f>
        <v/>
      </c>
      <c r="U295" s="134" t="str">
        <f>IF(Tabla46[[#This Row],[RESULTADO EVALUACIÓN DEL DISEÑO DEL CONTROL]]="","",SUMIFS(DATOS!$AT$49:$AT$57,DATOS!$AR$49:$AR$57,Tabla46[[#This Row],[RESULTADO EVALUACIÓN DEL DISEÑO DEL CONTROL]],DATOS!$AS$49:$AS$57,Tabla46[[#This Row],[RESULTADO EVALUACION DE LA EJECUCION]]))</f>
        <v/>
      </c>
    </row>
    <row r="296" spans="1:21" ht="15" customHeight="1" x14ac:dyDescent="0.25">
      <c r="A296" s="3"/>
      <c r="B296" s="2"/>
      <c r="C296" s="2"/>
      <c r="D296" s="72"/>
      <c r="E296" s="4"/>
      <c r="F296" s="178"/>
      <c r="G296" s="455" t="str">
        <f>IFERROR(VLOOKUP(Tabla46[[#This Row],[ID RIESGO]],'1. IDENTIFICACION DEL RIESGO'!$AB$27:$AL$52,11,0),"")</f>
        <v/>
      </c>
      <c r="H296" s="178"/>
      <c r="I296" s="178"/>
      <c r="J296" s="178"/>
      <c r="K296" s="178"/>
      <c r="L296" s="180"/>
      <c r="M296" s="180"/>
      <c r="N296" s="178" t="str">
        <f>IF(Tabla46[[#This Row],[ID RIESGO]]="","",IF(Tabla46[[#This Row],[DESCRIPCION DEL CONTROL]]="",0,15))</f>
        <v/>
      </c>
      <c r="O296" s="174" t="str">
        <f>IF(Tabla46[[#This Row],[ID RIESGO]]="","",IF(Tabla46[[#This Row],[RESPONSABLE DEL CONTROL (CARGO)]]="",0,20))</f>
        <v/>
      </c>
      <c r="P296" s="353">
        <f>IF(Tabla46[[#This Row],[PERIODICIDAD DE EJECUCIÓN DEL CONTROL]]="",0,20)</f>
        <v>0</v>
      </c>
      <c r="Q29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6" s="353" t="str">
        <f>IF(ISTEXT(Tabla46[[#This Row],[VALOR EVALUACION DISENO]]),"",IF(Tabla46[[#This Row],[VALOR EVALUACION DISENO]]&gt;96,DATOS!$AV$21,IF(Tabla46[[#This Row],[VALOR EVALUACION DISENO]]&gt;=86,DATOS!$AV$22,DATOS!$AV$23)))</f>
        <v/>
      </c>
      <c r="S296" s="286"/>
      <c r="T296" s="133" t="str">
        <f>IFERROR(VLOOKUP(Tabla46[[#This Row],[% DE CUMPLIMIENTO DE LA EJECUCION DEL CONTROL]],DATOS!$AS$38:$AT$40,2,0),"")</f>
        <v/>
      </c>
      <c r="U296" s="134" t="str">
        <f>IF(Tabla46[[#This Row],[RESULTADO EVALUACIÓN DEL DISEÑO DEL CONTROL]]="","",SUMIFS(DATOS!$AT$49:$AT$57,DATOS!$AR$49:$AR$57,Tabla46[[#This Row],[RESULTADO EVALUACIÓN DEL DISEÑO DEL CONTROL]],DATOS!$AS$49:$AS$57,Tabla46[[#This Row],[RESULTADO EVALUACION DE LA EJECUCION]]))</f>
        <v/>
      </c>
    </row>
    <row r="297" spans="1:21" ht="15" customHeight="1" x14ac:dyDescent="0.25">
      <c r="A297" s="3"/>
      <c r="B297" s="2"/>
      <c r="C297" s="2"/>
      <c r="D297" s="72"/>
      <c r="E297" s="4"/>
      <c r="F297" s="178"/>
      <c r="G297" s="455" t="str">
        <f>IFERROR(VLOOKUP(Tabla46[[#This Row],[ID RIESGO]],'1. IDENTIFICACION DEL RIESGO'!$AB$27:$AL$52,11,0),"")</f>
        <v/>
      </c>
      <c r="H297" s="178"/>
      <c r="I297" s="178"/>
      <c r="J297" s="178"/>
      <c r="K297" s="178"/>
      <c r="L297" s="180"/>
      <c r="M297" s="180"/>
      <c r="N297" s="178" t="str">
        <f>IF(Tabla46[[#This Row],[ID RIESGO]]="","",IF(Tabla46[[#This Row],[DESCRIPCION DEL CONTROL]]="",0,15))</f>
        <v/>
      </c>
      <c r="O297" s="174" t="str">
        <f>IF(Tabla46[[#This Row],[ID RIESGO]]="","",IF(Tabla46[[#This Row],[RESPONSABLE DEL CONTROL (CARGO)]]="",0,20))</f>
        <v/>
      </c>
      <c r="P297" s="353">
        <f>IF(Tabla46[[#This Row],[PERIODICIDAD DE EJECUCIÓN DEL CONTROL]]="",0,20)</f>
        <v>0</v>
      </c>
      <c r="Q29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7" s="353" t="str">
        <f>IF(ISTEXT(Tabla46[[#This Row],[VALOR EVALUACION DISENO]]),"",IF(Tabla46[[#This Row],[VALOR EVALUACION DISENO]]&gt;96,DATOS!$AV$21,IF(Tabla46[[#This Row],[VALOR EVALUACION DISENO]]&gt;=86,DATOS!$AV$22,DATOS!$AV$23)))</f>
        <v/>
      </c>
      <c r="S297" s="286"/>
      <c r="T297" s="133" t="str">
        <f>IFERROR(VLOOKUP(Tabla46[[#This Row],[% DE CUMPLIMIENTO DE LA EJECUCION DEL CONTROL]],DATOS!$AS$38:$AT$40,2,0),"")</f>
        <v/>
      </c>
      <c r="U297" s="134" t="str">
        <f>IF(Tabla46[[#This Row],[RESULTADO EVALUACIÓN DEL DISEÑO DEL CONTROL]]="","",SUMIFS(DATOS!$AT$49:$AT$57,DATOS!$AR$49:$AR$57,Tabla46[[#This Row],[RESULTADO EVALUACIÓN DEL DISEÑO DEL CONTROL]],DATOS!$AS$49:$AS$57,Tabla46[[#This Row],[RESULTADO EVALUACION DE LA EJECUCION]]))</f>
        <v/>
      </c>
    </row>
    <row r="298" spans="1:21" ht="15" customHeight="1" x14ac:dyDescent="0.25">
      <c r="A298" s="3"/>
      <c r="B298" s="2"/>
      <c r="C298" s="2"/>
      <c r="D298" s="72"/>
      <c r="E298" s="4"/>
      <c r="F298" s="178"/>
      <c r="G298" s="455" t="str">
        <f>IFERROR(VLOOKUP(Tabla46[[#This Row],[ID RIESGO]],'1. IDENTIFICACION DEL RIESGO'!$AB$27:$AL$52,11,0),"")</f>
        <v/>
      </c>
      <c r="H298" s="178"/>
      <c r="I298" s="178"/>
      <c r="J298" s="178"/>
      <c r="K298" s="178"/>
      <c r="L298" s="180"/>
      <c r="M298" s="180"/>
      <c r="N298" s="178" t="str">
        <f>IF(Tabla46[[#This Row],[ID RIESGO]]="","",IF(Tabla46[[#This Row],[DESCRIPCION DEL CONTROL]]="",0,15))</f>
        <v/>
      </c>
      <c r="O298" s="174" t="str">
        <f>IF(Tabla46[[#This Row],[ID RIESGO]]="","",IF(Tabla46[[#This Row],[RESPONSABLE DEL CONTROL (CARGO)]]="",0,20))</f>
        <v/>
      </c>
      <c r="P298" s="353">
        <f>IF(Tabla46[[#This Row],[PERIODICIDAD DE EJECUCIÓN DEL CONTROL]]="",0,20)</f>
        <v>0</v>
      </c>
      <c r="Q29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8" s="353" t="str">
        <f>IF(ISTEXT(Tabla46[[#This Row],[VALOR EVALUACION DISENO]]),"",IF(Tabla46[[#This Row],[VALOR EVALUACION DISENO]]&gt;96,DATOS!$AV$21,IF(Tabla46[[#This Row],[VALOR EVALUACION DISENO]]&gt;=86,DATOS!$AV$22,DATOS!$AV$23)))</f>
        <v/>
      </c>
      <c r="S298" s="286"/>
      <c r="T298" s="133" t="str">
        <f>IFERROR(VLOOKUP(Tabla46[[#This Row],[% DE CUMPLIMIENTO DE LA EJECUCION DEL CONTROL]],DATOS!$AS$38:$AT$40,2,0),"")</f>
        <v/>
      </c>
      <c r="U298" s="134" t="str">
        <f>IF(Tabla46[[#This Row],[RESULTADO EVALUACIÓN DEL DISEÑO DEL CONTROL]]="","",SUMIFS(DATOS!$AT$49:$AT$57,DATOS!$AR$49:$AR$57,Tabla46[[#This Row],[RESULTADO EVALUACIÓN DEL DISEÑO DEL CONTROL]],DATOS!$AS$49:$AS$57,Tabla46[[#This Row],[RESULTADO EVALUACION DE LA EJECUCION]]))</f>
        <v/>
      </c>
    </row>
    <row r="299" spans="1:21" ht="15" customHeight="1" x14ac:dyDescent="0.25">
      <c r="A299" s="3"/>
      <c r="B299" s="2"/>
      <c r="C299" s="2"/>
      <c r="D299" s="72"/>
      <c r="E299" s="4"/>
      <c r="F299" s="178"/>
      <c r="G299" s="455" t="str">
        <f>IFERROR(VLOOKUP(Tabla46[[#This Row],[ID RIESGO]],'1. IDENTIFICACION DEL RIESGO'!$AB$27:$AL$52,11,0),"")</f>
        <v/>
      </c>
      <c r="H299" s="178"/>
      <c r="I299" s="178"/>
      <c r="J299" s="178"/>
      <c r="K299" s="178"/>
      <c r="L299" s="180"/>
      <c r="M299" s="180"/>
      <c r="N299" s="178" t="str">
        <f>IF(Tabla46[[#This Row],[ID RIESGO]]="","",IF(Tabla46[[#This Row],[DESCRIPCION DEL CONTROL]]="",0,15))</f>
        <v/>
      </c>
      <c r="O299" s="174" t="str">
        <f>IF(Tabla46[[#This Row],[ID RIESGO]]="","",IF(Tabla46[[#This Row],[RESPONSABLE DEL CONTROL (CARGO)]]="",0,20))</f>
        <v/>
      </c>
      <c r="P299" s="353">
        <f>IF(Tabla46[[#This Row],[PERIODICIDAD DE EJECUCIÓN DEL CONTROL]]="",0,20)</f>
        <v>0</v>
      </c>
      <c r="Q29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9" s="353" t="str">
        <f>IF(ISTEXT(Tabla46[[#This Row],[VALOR EVALUACION DISENO]]),"",IF(Tabla46[[#This Row],[VALOR EVALUACION DISENO]]&gt;96,DATOS!$AV$21,IF(Tabla46[[#This Row],[VALOR EVALUACION DISENO]]&gt;=86,DATOS!$AV$22,DATOS!$AV$23)))</f>
        <v/>
      </c>
      <c r="S299" s="286"/>
      <c r="T299" s="133" t="str">
        <f>IFERROR(VLOOKUP(Tabla46[[#This Row],[% DE CUMPLIMIENTO DE LA EJECUCION DEL CONTROL]],DATOS!$AS$38:$AT$40,2,0),"")</f>
        <v/>
      </c>
      <c r="U299" s="134" t="str">
        <f>IF(Tabla46[[#This Row],[RESULTADO EVALUACIÓN DEL DISEÑO DEL CONTROL]]="","",SUMIFS(DATOS!$AT$49:$AT$57,DATOS!$AR$49:$AR$57,Tabla46[[#This Row],[RESULTADO EVALUACIÓN DEL DISEÑO DEL CONTROL]],DATOS!$AS$49:$AS$57,Tabla46[[#This Row],[RESULTADO EVALUACION DE LA EJECUCION]]))</f>
        <v/>
      </c>
    </row>
    <row r="300" spans="1:21" ht="15" customHeight="1" x14ac:dyDescent="0.25">
      <c r="A300" s="3"/>
      <c r="B300" s="2"/>
      <c r="C300" s="2"/>
      <c r="D300" s="72"/>
      <c r="E300" s="4"/>
      <c r="F300" s="178"/>
      <c r="G300" s="455" t="str">
        <f>IFERROR(VLOOKUP(Tabla46[[#This Row],[ID RIESGO]],'1. IDENTIFICACION DEL RIESGO'!$AB$27:$AL$52,11,0),"")</f>
        <v/>
      </c>
      <c r="H300" s="178"/>
      <c r="I300" s="178"/>
      <c r="J300" s="178"/>
      <c r="K300" s="178"/>
      <c r="L300" s="180"/>
      <c r="M300" s="180"/>
      <c r="N300" s="178" t="str">
        <f>IF(Tabla46[[#This Row],[ID RIESGO]]="","",IF(Tabla46[[#This Row],[DESCRIPCION DEL CONTROL]]="",0,15))</f>
        <v/>
      </c>
      <c r="O300" s="174" t="str">
        <f>IF(Tabla46[[#This Row],[ID RIESGO]]="","",IF(Tabla46[[#This Row],[RESPONSABLE DEL CONTROL (CARGO)]]="",0,20))</f>
        <v/>
      </c>
      <c r="P300" s="353">
        <f>IF(Tabla46[[#This Row],[PERIODICIDAD DE EJECUCIÓN DEL CONTROL]]="",0,20)</f>
        <v>0</v>
      </c>
      <c r="Q30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0" s="353" t="str">
        <f>IF(ISTEXT(Tabla46[[#This Row],[VALOR EVALUACION DISENO]]),"",IF(Tabla46[[#This Row],[VALOR EVALUACION DISENO]]&gt;96,DATOS!$AV$21,IF(Tabla46[[#This Row],[VALOR EVALUACION DISENO]]&gt;=86,DATOS!$AV$22,DATOS!$AV$23)))</f>
        <v/>
      </c>
      <c r="S300" s="286"/>
      <c r="T300" s="133" t="str">
        <f>IFERROR(VLOOKUP(Tabla46[[#This Row],[% DE CUMPLIMIENTO DE LA EJECUCION DEL CONTROL]],DATOS!$AS$38:$AT$40,2,0),"")</f>
        <v/>
      </c>
      <c r="U300" s="134" t="str">
        <f>IF(Tabla46[[#This Row],[RESULTADO EVALUACIÓN DEL DISEÑO DEL CONTROL]]="","",SUMIFS(DATOS!$AT$49:$AT$57,DATOS!$AR$49:$AR$57,Tabla46[[#This Row],[RESULTADO EVALUACIÓN DEL DISEÑO DEL CONTROL]],DATOS!$AS$49:$AS$57,Tabla46[[#This Row],[RESULTADO EVALUACION DE LA EJECUCION]]))</f>
        <v/>
      </c>
    </row>
    <row r="301" spans="1:21" ht="15" customHeight="1" x14ac:dyDescent="0.25">
      <c r="A301" s="3"/>
      <c r="B301" s="2"/>
      <c r="C301" s="2"/>
      <c r="D301" s="72"/>
      <c r="E301" s="4"/>
      <c r="F301" s="178"/>
      <c r="G301" s="455" t="str">
        <f>IFERROR(VLOOKUP(Tabla46[[#This Row],[ID RIESGO]],'1. IDENTIFICACION DEL RIESGO'!$AB$27:$AL$52,11,0),"")</f>
        <v/>
      </c>
      <c r="H301" s="178"/>
      <c r="I301" s="178"/>
      <c r="J301" s="178"/>
      <c r="K301" s="178"/>
      <c r="L301" s="180"/>
      <c r="M301" s="180"/>
      <c r="N301" s="178" t="str">
        <f>IF(Tabla46[[#This Row],[ID RIESGO]]="","",IF(Tabla46[[#This Row],[DESCRIPCION DEL CONTROL]]="",0,15))</f>
        <v/>
      </c>
      <c r="O301" s="174" t="str">
        <f>IF(Tabla46[[#This Row],[ID RIESGO]]="","",IF(Tabla46[[#This Row],[RESPONSABLE DEL CONTROL (CARGO)]]="",0,20))</f>
        <v/>
      </c>
      <c r="P301" s="353">
        <f>IF(Tabla46[[#This Row],[PERIODICIDAD DE EJECUCIÓN DEL CONTROL]]="",0,20)</f>
        <v>0</v>
      </c>
      <c r="Q30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1" s="353" t="str">
        <f>IF(ISTEXT(Tabla46[[#This Row],[VALOR EVALUACION DISENO]]),"",IF(Tabla46[[#This Row],[VALOR EVALUACION DISENO]]&gt;96,DATOS!$AV$21,IF(Tabla46[[#This Row],[VALOR EVALUACION DISENO]]&gt;=86,DATOS!$AV$22,DATOS!$AV$23)))</f>
        <v/>
      </c>
      <c r="S301" s="286"/>
      <c r="T301" s="133" t="str">
        <f>IFERROR(VLOOKUP(Tabla46[[#This Row],[% DE CUMPLIMIENTO DE LA EJECUCION DEL CONTROL]],DATOS!$AS$38:$AT$40,2,0),"")</f>
        <v/>
      </c>
      <c r="U301" s="134" t="str">
        <f>IF(Tabla46[[#This Row],[RESULTADO EVALUACIÓN DEL DISEÑO DEL CONTROL]]="","",SUMIFS(DATOS!$AT$49:$AT$57,DATOS!$AR$49:$AR$57,Tabla46[[#This Row],[RESULTADO EVALUACIÓN DEL DISEÑO DEL CONTROL]],DATOS!$AS$49:$AS$57,Tabla46[[#This Row],[RESULTADO EVALUACION DE LA EJECUCION]]))</f>
        <v/>
      </c>
    </row>
    <row r="302" spans="1:21" ht="15" customHeight="1" x14ac:dyDescent="0.25">
      <c r="A302" s="3"/>
      <c r="B302" s="2"/>
      <c r="C302" s="2"/>
      <c r="D302" s="72"/>
      <c r="E302" s="4"/>
      <c r="F302" s="178"/>
      <c r="G302" s="455" t="str">
        <f>IFERROR(VLOOKUP(Tabla46[[#This Row],[ID RIESGO]],'1. IDENTIFICACION DEL RIESGO'!$AB$27:$AL$52,11,0),"")</f>
        <v/>
      </c>
      <c r="H302" s="178"/>
      <c r="I302" s="178"/>
      <c r="J302" s="178"/>
      <c r="K302" s="178"/>
      <c r="L302" s="180"/>
      <c r="M302" s="180"/>
      <c r="N302" s="178" t="str">
        <f>IF(Tabla46[[#This Row],[ID RIESGO]]="","",IF(Tabla46[[#This Row],[DESCRIPCION DEL CONTROL]]="",0,15))</f>
        <v/>
      </c>
      <c r="O302" s="174" t="str">
        <f>IF(Tabla46[[#This Row],[ID RIESGO]]="","",IF(Tabla46[[#This Row],[RESPONSABLE DEL CONTROL (CARGO)]]="",0,20))</f>
        <v/>
      </c>
      <c r="P302" s="353">
        <f>IF(Tabla46[[#This Row],[PERIODICIDAD DE EJECUCIÓN DEL CONTROL]]="",0,20)</f>
        <v>0</v>
      </c>
      <c r="Q30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2" s="353" t="str">
        <f>IF(ISTEXT(Tabla46[[#This Row],[VALOR EVALUACION DISENO]]),"",IF(Tabla46[[#This Row],[VALOR EVALUACION DISENO]]&gt;96,DATOS!$AV$21,IF(Tabla46[[#This Row],[VALOR EVALUACION DISENO]]&gt;=86,DATOS!$AV$22,DATOS!$AV$23)))</f>
        <v/>
      </c>
      <c r="S302" s="286"/>
      <c r="T302" s="133" t="str">
        <f>IFERROR(VLOOKUP(Tabla46[[#This Row],[% DE CUMPLIMIENTO DE LA EJECUCION DEL CONTROL]],DATOS!$AS$38:$AT$40,2,0),"")</f>
        <v/>
      </c>
      <c r="U302" s="134" t="str">
        <f>IF(Tabla46[[#This Row],[RESULTADO EVALUACIÓN DEL DISEÑO DEL CONTROL]]="","",SUMIFS(DATOS!$AT$49:$AT$57,DATOS!$AR$49:$AR$57,Tabla46[[#This Row],[RESULTADO EVALUACIÓN DEL DISEÑO DEL CONTROL]],DATOS!$AS$49:$AS$57,Tabla46[[#This Row],[RESULTADO EVALUACION DE LA EJECUCION]]))</f>
        <v/>
      </c>
    </row>
    <row r="303" spans="1:21" ht="15" customHeight="1" x14ac:dyDescent="0.25">
      <c r="A303" s="3"/>
      <c r="B303" s="2"/>
      <c r="C303" s="2"/>
      <c r="D303" s="72"/>
      <c r="E303" s="4"/>
      <c r="F303" s="178"/>
      <c r="G303" s="455" t="str">
        <f>IFERROR(VLOOKUP(Tabla46[[#This Row],[ID RIESGO]],'1. IDENTIFICACION DEL RIESGO'!$AB$27:$AL$52,11,0),"")</f>
        <v/>
      </c>
      <c r="H303" s="178"/>
      <c r="I303" s="178"/>
      <c r="J303" s="178"/>
      <c r="K303" s="178"/>
      <c r="L303" s="180"/>
      <c r="M303" s="180"/>
      <c r="N303" s="178" t="str">
        <f>IF(Tabla46[[#This Row],[ID RIESGO]]="","",IF(Tabla46[[#This Row],[DESCRIPCION DEL CONTROL]]="",0,15))</f>
        <v/>
      </c>
      <c r="O303" s="174" t="str">
        <f>IF(Tabla46[[#This Row],[ID RIESGO]]="","",IF(Tabla46[[#This Row],[RESPONSABLE DEL CONTROL (CARGO)]]="",0,20))</f>
        <v/>
      </c>
      <c r="P303" s="353">
        <f>IF(Tabla46[[#This Row],[PERIODICIDAD DE EJECUCIÓN DEL CONTROL]]="",0,20)</f>
        <v>0</v>
      </c>
      <c r="Q30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3" s="353" t="str">
        <f>IF(ISTEXT(Tabla46[[#This Row],[VALOR EVALUACION DISENO]]),"",IF(Tabla46[[#This Row],[VALOR EVALUACION DISENO]]&gt;96,DATOS!$AV$21,IF(Tabla46[[#This Row],[VALOR EVALUACION DISENO]]&gt;=86,DATOS!$AV$22,DATOS!$AV$23)))</f>
        <v/>
      </c>
      <c r="S303" s="286"/>
      <c r="T303" s="133" t="str">
        <f>IFERROR(VLOOKUP(Tabla46[[#This Row],[% DE CUMPLIMIENTO DE LA EJECUCION DEL CONTROL]],DATOS!$AS$38:$AT$40,2,0),"")</f>
        <v/>
      </c>
      <c r="U303" s="134" t="str">
        <f>IF(Tabla46[[#This Row],[RESULTADO EVALUACIÓN DEL DISEÑO DEL CONTROL]]="","",SUMIFS(DATOS!$AT$49:$AT$57,DATOS!$AR$49:$AR$57,Tabla46[[#This Row],[RESULTADO EVALUACIÓN DEL DISEÑO DEL CONTROL]],DATOS!$AS$49:$AS$57,Tabla46[[#This Row],[RESULTADO EVALUACION DE LA EJECUCION]]))</f>
        <v/>
      </c>
    </row>
    <row r="304" spans="1:21" ht="15" customHeight="1" x14ac:dyDescent="0.25">
      <c r="A304" s="3"/>
      <c r="B304" s="2"/>
      <c r="C304" s="2"/>
      <c r="D304" s="72"/>
      <c r="E304" s="4"/>
      <c r="F304" s="178"/>
      <c r="G304" s="455" t="str">
        <f>IFERROR(VLOOKUP(Tabla46[[#This Row],[ID RIESGO]],'1. IDENTIFICACION DEL RIESGO'!$AB$27:$AL$52,11,0),"")</f>
        <v/>
      </c>
      <c r="H304" s="178"/>
      <c r="I304" s="178"/>
      <c r="J304" s="178"/>
      <c r="K304" s="178"/>
      <c r="L304" s="180"/>
      <c r="M304" s="180"/>
      <c r="N304" s="178" t="str">
        <f>IF(Tabla46[[#This Row],[ID RIESGO]]="","",IF(Tabla46[[#This Row],[DESCRIPCION DEL CONTROL]]="",0,15))</f>
        <v/>
      </c>
      <c r="O304" s="174" t="str">
        <f>IF(Tabla46[[#This Row],[ID RIESGO]]="","",IF(Tabla46[[#This Row],[RESPONSABLE DEL CONTROL (CARGO)]]="",0,20))</f>
        <v/>
      </c>
      <c r="P304" s="353">
        <f>IF(Tabla46[[#This Row],[PERIODICIDAD DE EJECUCIÓN DEL CONTROL]]="",0,20)</f>
        <v>0</v>
      </c>
      <c r="Q30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4" s="353" t="str">
        <f>IF(ISTEXT(Tabla46[[#This Row],[VALOR EVALUACION DISENO]]),"",IF(Tabla46[[#This Row],[VALOR EVALUACION DISENO]]&gt;96,DATOS!$AV$21,IF(Tabla46[[#This Row],[VALOR EVALUACION DISENO]]&gt;=86,DATOS!$AV$22,DATOS!$AV$23)))</f>
        <v/>
      </c>
      <c r="S304" s="286"/>
      <c r="T304" s="133" t="str">
        <f>IFERROR(VLOOKUP(Tabla46[[#This Row],[% DE CUMPLIMIENTO DE LA EJECUCION DEL CONTROL]],DATOS!$AS$38:$AT$40,2,0),"")</f>
        <v/>
      </c>
      <c r="U304" s="134" t="str">
        <f>IF(Tabla46[[#This Row],[RESULTADO EVALUACIÓN DEL DISEÑO DEL CONTROL]]="","",SUMIFS(DATOS!$AT$49:$AT$57,DATOS!$AR$49:$AR$57,Tabla46[[#This Row],[RESULTADO EVALUACIÓN DEL DISEÑO DEL CONTROL]],DATOS!$AS$49:$AS$57,Tabla46[[#This Row],[RESULTADO EVALUACION DE LA EJECUCION]]))</f>
        <v/>
      </c>
    </row>
    <row r="305" spans="1:21" ht="15" customHeight="1" x14ac:dyDescent="0.25">
      <c r="A305" s="3"/>
      <c r="B305" s="2"/>
      <c r="C305" s="2"/>
      <c r="D305" s="72"/>
      <c r="E305" s="4"/>
      <c r="F305" s="178"/>
      <c r="G305" s="455" t="str">
        <f>IFERROR(VLOOKUP(Tabla46[[#This Row],[ID RIESGO]],'1. IDENTIFICACION DEL RIESGO'!$AB$27:$AL$52,11,0),"")</f>
        <v/>
      </c>
      <c r="H305" s="178"/>
      <c r="I305" s="178"/>
      <c r="J305" s="178"/>
      <c r="K305" s="178"/>
      <c r="L305" s="180"/>
      <c r="M305" s="180"/>
      <c r="N305" s="178" t="str">
        <f>IF(Tabla46[[#This Row],[ID RIESGO]]="","",IF(Tabla46[[#This Row],[DESCRIPCION DEL CONTROL]]="",0,15))</f>
        <v/>
      </c>
      <c r="O305" s="174" t="str">
        <f>IF(Tabla46[[#This Row],[ID RIESGO]]="","",IF(Tabla46[[#This Row],[RESPONSABLE DEL CONTROL (CARGO)]]="",0,20))</f>
        <v/>
      </c>
      <c r="P305" s="353">
        <f>IF(Tabla46[[#This Row],[PERIODICIDAD DE EJECUCIÓN DEL CONTROL]]="",0,20)</f>
        <v>0</v>
      </c>
      <c r="Q30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5" s="353" t="str">
        <f>IF(ISTEXT(Tabla46[[#This Row],[VALOR EVALUACION DISENO]]),"",IF(Tabla46[[#This Row],[VALOR EVALUACION DISENO]]&gt;96,DATOS!$AV$21,IF(Tabla46[[#This Row],[VALOR EVALUACION DISENO]]&gt;=86,DATOS!$AV$22,DATOS!$AV$23)))</f>
        <v/>
      </c>
      <c r="S305" s="286"/>
      <c r="T305" s="133" t="str">
        <f>IFERROR(VLOOKUP(Tabla46[[#This Row],[% DE CUMPLIMIENTO DE LA EJECUCION DEL CONTROL]],DATOS!$AS$38:$AT$40,2,0),"")</f>
        <v/>
      </c>
      <c r="U305" s="134" t="str">
        <f>IF(Tabla46[[#This Row],[RESULTADO EVALUACIÓN DEL DISEÑO DEL CONTROL]]="","",SUMIFS(DATOS!$AT$49:$AT$57,DATOS!$AR$49:$AR$57,Tabla46[[#This Row],[RESULTADO EVALUACIÓN DEL DISEÑO DEL CONTROL]],DATOS!$AS$49:$AS$57,Tabla46[[#This Row],[RESULTADO EVALUACION DE LA EJECUCION]]))</f>
        <v/>
      </c>
    </row>
    <row r="306" spans="1:21" ht="15" customHeight="1" x14ac:dyDescent="0.25">
      <c r="A306" s="3"/>
      <c r="B306" s="2"/>
      <c r="C306" s="2"/>
      <c r="D306" s="72"/>
      <c r="E306" s="4"/>
      <c r="F306" s="178"/>
      <c r="G306" s="455" t="str">
        <f>IFERROR(VLOOKUP(Tabla46[[#This Row],[ID RIESGO]],'1. IDENTIFICACION DEL RIESGO'!$AB$27:$AL$52,11,0),"")</f>
        <v/>
      </c>
      <c r="H306" s="178"/>
      <c r="I306" s="178"/>
      <c r="J306" s="178"/>
      <c r="K306" s="178"/>
      <c r="L306" s="180"/>
      <c r="M306" s="180"/>
      <c r="N306" s="178" t="str">
        <f>IF(Tabla46[[#This Row],[ID RIESGO]]="","",IF(Tabla46[[#This Row],[DESCRIPCION DEL CONTROL]]="",0,15))</f>
        <v/>
      </c>
      <c r="O306" s="174" t="str">
        <f>IF(Tabla46[[#This Row],[ID RIESGO]]="","",IF(Tabla46[[#This Row],[RESPONSABLE DEL CONTROL (CARGO)]]="",0,20))</f>
        <v/>
      </c>
      <c r="P306" s="353">
        <f>IF(Tabla46[[#This Row],[PERIODICIDAD DE EJECUCIÓN DEL CONTROL]]="",0,20)</f>
        <v>0</v>
      </c>
      <c r="Q30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6" s="353" t="str">
        <f>IF(ISTEXT(Tabla46[[#This Row],[VALOR EVALUACION DISENO]]),"",IF(Tabla46[[#This Row],[VALOR EVALUACION DISENO]]&gt;96,DATOS!$AV$21,IF(Tabla46[[#This Row],[VALOR EVALUACION DISENO]]&gt;=86,DATOS!$AV$22,DATOS!$AV$23)))</f>
        <v/>
      </c>
      <c r="S306" s="286"/>
      <c r="T306" s="133" t="str">
        <f>IFERROR(VLOOKUP(Tabla46[[#This Row],[% DE CUMPLIMIENTO DE LA EJECUCION DEL CONTROL]],DATOS!$AS$38:$AT$40,2,0),"")</f>
        <v/>
      </c>
      <c r="U306" s="134" t="str">
        <f>IF(Tabla46[[#This Row],[RESULTADO EVALUACIÓN DEL DISEÑO DEL CONTROL]]="","",SUMIFS(DATOS!$AT$49:$AT$57,DATOS!$AR$49:$AR$57,Tabla46[[#This Row],[RESULTADO EVALUACIÓN DEL DISEÑO DEL CONTROL]],DATOS!$AS$49:$AS$57,Tabla46[[#This Row],[RESULTADO EVALUACION DE LA EJECUCION]]))</f>
        <v/>
      </c>
    </row>
    <row r="307" spans="1:21" ht="15" customHeight="1" x14ac:dyDescent="0.25">
      <c r="A307" s="3"/>
      <c r="B307" s="2"/>
      <c r="C307" s="2"/>
      <c r="D307" s="72"/>
      <c r="E307" s="4"/>
      <c r="F307" s="178"/>
      <c r="G307" s="455" t="str">
        <f>IFERROR(VLOOKUP(Tabla46[[#This Row],[ID RIESGO]],'1. IDENTIFICACION DEL RIESGO'!$AB$27:$AL$52,11,0),"")</f>
        <v/>
      </c>
      <c r="H307" s="178"/>
      <c r="I307" s="178"/>
      <c r="J307" s="178"/>
      <c r="K307" s="178"/>
      <c r="L307" s="180"/>
      <c r="M307" s="180"/>
      <c r="N307" s="178" t="str">
        <f>IF(Tabla46[[#This Row],[ID RIESGO]]="","",IF(Tabla46[[#This Row],[DESCRIPCION DEL CONTROL]]="",0,15))</f>
        <v/>
      </c>
      <c r="O307" s="174" t="str">
        <f>IF(Tabla46[[#This Row],[ID RIESGO]]="","",IF(Tabla46[[#This Row],[RESPONSABLE DEL CONTROL (CARGO)]]="",0,20))</f>
        <v/>
      </c>
      <c r="P307" s="353">
        <f>IF(Tabla46[[#This Row],[PERIODICIDAD DE EJECUCIÓN DEL CONTROL]]="",0,20)</f>
        <v>0</v>
      </c>
      <c r="Q30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7" s="353" t="str">
        <f>IF(ISTEXT(Tabla46[[#This Row],[VALOR EVALUACION DISENO]]),"",IF(Tabla46[[#This Row],[VALOR EVALUACION DISENO]]&gt;96,DATOS!$AV$21,IF(Tabla46[[#This Row],[VALOR EVALUACION DISENO]]&gt;=86,DATOS!$AV$22,DATOS!$AV$23)))</f>
        <v/>
      </c>
      <c r="S307" s="286"/>
      <c r="T307" s="133" t="str">
        <f>IFERROR(VLOOKUP(Tabla46[[#This Row],[% DE CUMPLIMIENTO DE LA EJECUCION DEL CONTROL]],DATOS!$AS$38:$AT$40,2,0),"")</f>
        <v/>
      </c>
      <c r="U307" s="134" t="str">
        <f>IF(Tabla46[[#This Row],[RESULTADO EVALUACIÓN DEL DISEÑO DEL CONTROL]]="","",SUMIFS(DATOS!$AT$49:$AT$57,DATOS!$AR$49:$AR$57,Tabla46[[#This Row],[RESULTADO EVALUACIÓN DEL DISEÑO DEL CONTROL]],DATOS!$AS$49:$AS$57,Tabla46[[#This Row],[RESULTADO EVALUACION DE LA EJECUCION]]))</f>
        <v/>
      </c>
    </row>
    <row r="308" spans="1:21" ht="15" customHeight="1" x14ac:dyDescent="0.25">
      <c r="A308" s="3"/>
      <c r="B308" s="2"/>
      <c r="C308" s="2"/>
      <c r="D308" s="72"/>
      <c r="E308" s="4"/>
      <c r="F308" s="178"/>
      <c r="G308" s="455" t="str">
        <f>IFERROR(VLOOKUP(Tabla46[[#This Row],[ID RIESGO]],'1. IDENTIFICACION DEL RIESGO'!$AB$27:$AL$52,11,0),"")</f>
        <v/>
      </c>
      <c r="H308" s="178"/>
      <c r="I308" s="178"/>
      <c r="J308" s="178"/>
      <c r="K308" s="178"/>
      <c r="L308" s="180"/>
      <c r="M308" s="180"/>
      <c r="N308" s="178" t="str">
        <f>IF(Tabla46[[#This Row],[ID RIESGO]]="","",IF(Tabla46[[#This Row],[DESCRIPCION DEL CONTROL]]="",0,15))</f>
        <v/>
      </c>
      <c r="O308" s="174" t="str">
        <f>IF(Tabla46[[#This Row],[ID RIESGO]]="","",IF(Tabla46[[#This Row],[RESPONSABLE DEL CONTROL (CARGO)]]="",0,20))</f>
        <v/>
      </c>
      <c r="P308" s="353">
        <f>IF(Tabla46[[#This Row],[PERIODICIDAD DE EJECUCIÓN DEL CONTROL]]="",0,20)</f>
        <v>0</v>
      </c>
      <c r="Q30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8" s="353" t="str">
        <f>IF(ISTEXT(Tabla46[[#This Row],[VALOR EVALUACION DISENO]]),"",IF(Tabla46[[#This Row],[VALOR EVALUACION DISENO]]&gt;96,DATOS!$AV$21,IF(Tabla46[[#This Row],[VALOR EVALUACION DISENO]]&gt;=86,DATOS!$AV$22,DATOS!$AV$23)))</f>
        <v/>
      </c>
      <c r="S308" s="286"/>
      <c r="T308" s="133" t="str">
        <f>IFERROR(VLOOKUP(Tabla46[[#This Row],[% DE CUMPLIMIENTO DE LA EJECUCION DEL CONTROL]],DATOS!$AS$38:$AT$40,2,0),"")</f>
        <v/>
      </c>
      <c r="U308" s="134" t="str">
        <f>IF(Tabla46[[#This Row],[RESULTADO EVALUACIÓN DEL DISEÑO DEL CONTROL]]="","",SUMIFS(DATOS!$AT$49:$AT$57,DATOS!$AR$49:$AR$57,Tabla46[[#This Row],[RESULTADO EVALUACIÓN DEL DISEÑO DEL CONTROL]],DATOS!$AS$49:$AS$57,Tabla46[[#This Row],[RESULTADO EVALUACION DE LA EJECUCION]]))</f>
        <v/>
      </c>
    </row>
    <row r="309" spans="1:21" ht="15" customHeight="1" x14ac:dyDescent="0.25">
      <c r="A309" s="3"/>
      <c r="B309" s="2"/>
      <c r="C309" s="2"/>
      <c r="D309" s="72"/>
      <c r="E309" s="4"/>
      <c r="F309" s="178"/>
      <c r="G309" s="455" t="str">
        <f>IFERROR(VLOOKUP(Tabla46[[#This Row],[ID RIESGO]],'1. IDENTIFICACION DEL RIESGO'!$AB$27:$AL$52,11,0),"")</f>
        <v/>
      </c>
      <c r="H309" s="178"/>
      <c r="I309" s="178"/>
      <c r="J309" s="178"/>
      <c r="K309" s="178"/>
      <c r="L309" s="180"/>
      <c r="M309" s="180"/>
      <c r="N309" s="178" t="str">
        <f>IF(Tabla46[[#This Row],[ID RIESGO]]="","",IF(Tabla46[[#This Row],[DESCRIPCION DEL CONTROL]]="",0,15))</f>
        <v/>
      </c>
      <c r="O309" s="174" t="str">
        <f>IF(Tabla46[[#This Row],[ID RIESGO]]="","",IF(Tabla46[[#This Row],[RESPONSABLE DEL CONTROL (CARGO)]]="",0,20))</f>
        <v/>
      </c>
      <c r="P309" s="353">
        <f>IF(Tabla46[[#This Row],[PERIODICIDAD DE EJECUCIÓN DEL CONTROL]]="",0,20)</f>
        <v>0</v>
      </c>
      <c r="Q30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9" s="353" t="str">
        <f>IF(ISTEXT(Tabla46[[#This Row],[VALOR EVALUACION DISENO]]),"",IF(Tabla46[[#This Row],[VALOR EVALUACION DISENO]]&gt;96,DATOS!$AV$21,IF(Tabla46[[#This Row],[VALOR EVALUACION DISENO]]&gt;=86,DATOS!$AV$22,DATOS!$AV$23)))</f>
        <v/>
      </c>
      <c r="S309" s="286"/>
      <c r="T309" s="133" t="str">
        <f>IFERROR(VLOOKUP(Tabla46[[#This Row],[% DE CUMPLIMIENTO DE LA EJECUCION DEL CONTROL]],DATOS!$AS$38:$AT$40,2,0),"")</f>
        <v/>
      </c>
      <c r="U309" s="134" t="str">
        <f>IF(Tabla46[[#This Row],[RESULTADO EVALUACIÓN DEL DISEÑO DEL CONTROL]]="","",SUMIFS(DATOS!$AT$49:$AT$57,DATOS!$AR$49:$AR$57,Tabla46[[#This Row],[RESULTADO EVALUACIÓN DEL DISEÑO DEL CONTROL]],DATOS!$AS$49:$AS$57,Tabla46[[#This Row],[RESULTADO EVALUACION DE LA EJECUCION]]))</f>
        <v/>
      </c>
    </row>
    <row r="310" spans="1:21" ht="15" customHeight="1" x14ac:dyDescent="0.25">
      <c r="A310" s="3"/>
      <c r="B310" s="2"/>
      <c r="C310" s="2"/>
      <c r="D310" s="72"/>
      <c r="E310" s="4"/>
      <c r="F310" s="178"/>
      <c r="G310" s="455" t="str">
        <f>IFERROR(VLOOKUP(Tabla46[[#This Row],[ID RIESGO]],'1. IDENTIFICACION DEL RIESGO'!$AB$27:$AL$52,11,0),"")</f>
        <v/>
      </c>
      <c r="H310" s="178"/>
      <c r="I310" s="178"/>
      <c r="J310" s="178"/>
      <c r="K310" s="178"/>
      <c r="L310" s="180"/>
      <c r="M310" s="180"/>
      <c r="N310" s="178" t="str">
        <f>IF(Tabla46[[#This Row],[ID RIESGO]]="","",IF(Tabla46[[#This Row],[DESCRIPCION DEL CONTROL]]="",0,15))</f>
        <v/>
      </c>
      <c r="O310" s="174" t="str">
        <f>IF(Tabla46[[#This Row],[ID RIESGO]]="","",IF(Tabla46[[#This Row],[RESPONSABLE DEL CONTROL (CARGO)]]="",0,20))</f>
        <v/>
      </c>
      <c r="P310" s="353">
        <f>IF(Tabla46[[#This Row],[PERIODICIDAD DE EJECUCIÓN DEL CONTROL]]="",0,20)</f>
        <v>0</v>
      </c>
      <c r="Q31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0" s="353" t="str">
        <f>IF(ISTEXT(Tabla46[[#This Row],[VALOR EVALUACION DISENO]]),"",IF(Tabla46[[#This Row],[VALOR EVALUACION DISENO]]&gt;96,DATOS!$AV$21,IF(Tabla46[[#This Row],[VALOR EVALUACION DISENO]]&gt;=86,DATOS!$AV$22,DATOS!$AV$23)))</f>
        <v/>
      </c>
      <c r="S310" s="286"/>
      <c r="T310" s="133" t="str">
        <f>IFERROR(VLOOKUP(Tabla46[[#This Row],[% DE CUMPLIMIENTO DE LA EJECUCION DEL CONTROL]],DATOS!$AS$38:$AT$40,2,0),"")</f>
        <v/>
      </c>
      <c r="U310" s="134" t="str">
        <f>IF(Tabla46[[#This Row],[RESULTADO EVALUACIÓN DEL DISEÑO DEL CONTROL]]="","",SUMIFS(DATOS!$AT$49:$AT$57,DATOS!$AR$49:$AR$57,Tabla46[[#This Row],[RESULTADO EVALUACIÓN DEL DISEÑO DEL CONTROL]],DATOS!$AS$49:$AS$57,Tabla46[[#This Row],[RESULTADO EVALUACION DE LA EJECUCION]]))</f>
        <v/>
      </c>
    </row>
    <row r="311" spans="1:21" ht="15" customHeight="1" x14ac:dyDescent="0.25">
      <c r="A311" s="3"/>
      <c r="B311" s="2"/>
      <c r="C311" s="2"/>
      <c r="D311" s="72"/>
      <c r="E311" s="4"/>
      <c r="F311" s="178"/>
      <c r="G311" s="455" t="str">
        <f>IFERROR(VLOOKUP(Tabla46[[#This Row],[ID RIESGO]],'1. IDENTIFICACION DEL RIESGO'!$AB$27:$AL$52,11,0),"")</f>
        <v/>
      </c>
      <c r="H311" s="178"/>
      <c r="I311" s="178"/>
      <c r="J311" s="178"/>
      <c r="K311" s="178"/>
      <c r="L311" s="180"/>
      <c r="M311" s="180"/>
      <c r="N311" s="178" t="str">
        <f>IF(Tabla46[[#This Row],[ID RIESGO]]="","",IF(Tabla46[[#This Row],[DESCRIPCION DEL CONTROL]]="",0,15))</f>
        <v/>
      </c>
      <c r="O311" s="174" t="str">
        <f>IF(Tabla46[[#This Row],[ID RIESGO]]="","",IF(Tabla46[[#This Row],[RESPONSABLE DEL CONTROL (CARGO)]]="",0,20))</f>
        <v/>
      </c>
      <c r="P311" s="353">
        <f>IF(Tabla46[[#This Row],[PERIODICIDAD DE EJECUCIÓN DEL CONTROL]]="",0,20)</f>
        <v>0</v>
      </c>
      <c r="Q31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1" s="353" t="str">
        <f>IF(ISTEXT(Tabla46[[#This Row],[VALOR EVALUACION DISENO]]),"",IF(Tabla46[[#This Row],[VALOR EVALUACION DISENO]]&gt;96,DATOS!$AV$21,IF(Tabla46[[#This Row],[VALOR EVALUACION DISENO]]&gt;=86,DATOS!$AV$22,DATOS!$AV$23)))</f>
        <v/>
      </c>
      <c r="S311" s="286"/>
      <c r="T311" s="133" t="str">
        <f>IFERROR(VLOOKUP(Tabla46[[#This Row],[% DE CUMPLIMIENTO DE LA EJECUCION DEL CONTROL]],DATOS!$AS$38:$AT$40,2,0),"")</f>
        <v/>
      </c>
      <c r="U311" s="134" t="str">
        <f>IF(Tabla46[[#This Row],[RESULTADO EVALUACIÓN DEL DISEÑO DEL CONTROL]]="","",SUMIFS(DATOS!$AT$49:$AT$57,DATOS!$AR$49:$AR$57,Tabla46[[#This Row],[RESULTADO EVALUACIÓN DEL DISEÑO DEL CONTROL]],DATOS!$AS$49:$AS$57,Tabla46[[#This Row],[RESULTADO EVALUACION DE LA EJECUCION]]))</f>
        <v/>
      </c>
    </row>
    <row r="312" spans="1:21" ht="15" customHeight="1" x14ac:dyDescent="0.25">
      <c r="A312" s="3"/>
      <c r="B312" s="2"/>
      <c r="C312" s="2"/>
      <c r="D312" s="72"/>
      <c r="E312" s="4"/>
      <c r="F312" s="178"/>
      <c r="G312" s="455" t="str">
        <f>IFERROR(VLOOKUP(Tabla46[[#This Row],[ID RIESGO]],'1. IDENTIFICACION DEL RIESGO'!$AB$27:$AL$52,11,0),"")</f>
        <v/>
      </c>
      <c r="H312" s="178"/>
      <c r="I312" s="178"/>
      <c r="J312" s="178"/>
      <c r="K312" s="178"/>
      <c r="L312" s="180"/>
      <c r="M312" s="180"/>
      <c r="N312" s="178" t="str">
        <f>IF(Tabla46[[#This Row],[ID RIESGO]]="","",IF(Tabla46[[#This Row],[DESCRIPCION DEL CONTROL]]="",0,15))</f>
        <v/>
      </c>
      <c r="O312" s="174" t="str">
        <f>IF(Tabla46[[#This Row],[ID RIESGO]]="","",IF(Tabla46[[#This Row],[RESPONSABLE DEL CONTROL (CARGO)]]="",0,20))</f>
        <v/>
      </c>
      <c r="P312" s="353">
        <f>IF(Tabla46[[#This Row],[PERIODICIDAD DE EJECUCIÓN DEL CONTROL]]="",0,20)</f>
        <v>0</v>
      </c>
      <c r="Q31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2" s="353" t="str">
        <f>IF(ISTEXT(Tabla46[[#This Row],[VALOR EVALUACION DISENO]]),"",IF(Tabla46[[#This Row],[VALOR EVALUACION DISENO]]&gt;96,DATOS!$AV$21,IF(Tabla46[[#This Row],[VALOR EVALUACION DISENO]]&gt;=86,DATOS!$AV$22,DATOS!$AV$23)))</f>
        <v/>
      </c>
      <c r="S312" s="286"/>
      <c r="T312" s="133" t="str">
        <f>IFERROR(VLOOKUP(Tabla46[[#This Row],[% DE CUMPLIMIENTO DE LA EJECUCION DEL CONTROL]],DATOS!$AS$38:$AT$40,2,0),"")</f>
        <v/>
      </c>
      <c r="U312" s="134" t="str">
        <f>IF(Tabla46[[#This Row],[RESULTADO EVALUACIÓN DEL DISEÑO DEL CONTROL]]="","",SUMIFS(DATOS!$AT$49:$AT$57,DATOS!$AR$49:$AR$57,Tabla46[[#This Row],[RESULTADO EVALUACIÓN DEL DISEÑO DEL CONTROL]],DATOS!$AS$49:$AS$57,Tabla46[[#This Row],[RESULTADO EVALUACION DE LA EJECUCION]]))</f>
        <v/>
      </c>
    </row>
    <row r="313" spans="1:21" ht="15" customHeight="1" x14ac:dyDescent="0.25">
      <c r="A313" s="3"/>
      <c r="B313" s="2"/>
      <c r="C313" s="2"/>
      <c r="D313" s="72"/>
      <c r="E313" s="4"/>
      <c r="F313" s="178"/>
      <c r="G313" s="455" t="str">
        <f>IFERROR(VLOOKUP(Tabla46[[#This Row],[ID RIESGO]],'1. IDENTIFICACION DEL RIESGO'!$AB$27:$AL$52,11,0),"")</f>
        <v/>
      </c>
      <c r="H313" s="178"/>
      <c r="I313" s="178"/>
      <c r="J313" s="178"/>
      <c r="K313" s="178"/>
      <c r="L313" s="180"/>
      <c r="M313" s="180"/>
      <c r="N313" s="178" t="str">
        <f>IF(Tabla46[[#This Row],[ID RIESGO]]="","",IF(Tabla46[[#This Row],[DESCRIPCION DEL CONTROL]]="",0,15))</f>
        <v/>
      </c>
      <c r="O313" s="174" t="str">
        <f>IF(Tabla46[[#This Row],[ID RIESGO]]="","",IF(Tabla46[[#This Row],[RESPONSABLE DEL CONTROL (CARGO)]]="",0,20))</f>
        <v/>
      </c>
      <c r="P313" s="353">
        <f>IF(Tabla46[[#This Row],[PERIODICIDAD DE EJECUCIÓN DEL CONTROL]]="",0,20)</f>
        <v>0</v>
      </c>
      <c r="Q31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3" s="353" t="str">
        <f>IF(ISTEXT(Tabla46[[#This Row],[VALOR EVALUACION DISENO]]),"",IF(Tabla46[[#This Row],[VALOR EVALUACION DISENO]]&gt;96,DATOS!$AV$21,IF(Tabla46[[#This Row],[VALOR EVALUACION DISENO]]&gt;=86,DATOS!$AV$22,DATOS!$AV$23)))</f>
        <v/>
      </c>
      <c r="S313" s="286"/>
      <c r="T313" s="133" t="str">
        <f>IFERROR(VLOOKUP(Tabla46[[#This Row],[% DE CUMPLIMIENTO DE LA EJECUCION DEL CONTROL]],DATOS!$AS$38:$AT$40,2,0),"")</f>
        <v/>
      </c>
      <c r="U313" s="134" t="str">
        <f>IF(Tabla46[[#This Row],[RESULTADO EVALUACIÓN DEL DISEÑO DEL CONTROL]]="","",SUMIFS(DATOS!$AT$49:$AT$57,DATOS!$AR$49:$AR$57,Tabla46[[#This Row],[RESULTADO EVALUACIÓN DEL DISEÑO DEL CONTROL]],DATOS!$AS$49:$AS$57,Tabla46[[#This Row],[RESULTADO EVALUACION DE LA EJECUCION]]))</f>
        <v/>
      </c>
    </row>
    <row r="314" spans="1:21" ht="15" customHeight="1" x14ac:dyDescent="0.25">
      <c r="A314" s="3"/>
      <c r="B314" s="2"/>
      <c r="C314" s="2"/>
      <c r="D314" s="72"/>
      <c r="E314" s="4"/>
      <c r="F314" s="178"/>
      <c r="G314" s="455" t="str">
        <f>IFERROR(VLOOKUP(Tabla46[[#This Row],[ID RIESGO]],'1. IDENTIFICACION DEL RIESGO'!$AB$27:$AL$52,11,0),"")</f>
        <v/>
      </c>
      <c r="H314" s="178"/>
      <c r="I314" s="178"/>
      <c r="J314" s="178"/>
      <c r="K314" s="178"/>
      <c r="L314" s="180"/>
      <c r="M314" s="180"/>
      <c r="N314" s="178" t="str">
        <f>IF(Tabla46[[#This Row],[ID RIESGO]]="","",IF(Tabla46[[#This Row],[DESCRIPCION DEL CONTROL]]="",0,15))</f>
        <v/>
      </c>
      <c r="O314" s="174" t="str">
        <f>IF(Tabla46[[#This Row],[ID RIESGO]]="","",IF(Tabla46[[#This Row],[RESPONSABLE DEL CONTROL (CARGO)]]="",0,20))</f>
        <v/>
      </c>
      <c r="P314" s="353">
        <f>IF(Tabla46[[#This Row],[PERIODICIDAD DE EJECUCIÓN DEL CONTROL]]="",0,20)</f>
        <v>0</v>
      </c>
      <c r="Q31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4" s="353" t="str">
        <f>IF(ISTEXT(Tabla46[[#This Row],[VALOR EVALUACION DISENO]]),"",IF(Tabla46[[#This Row],[VALOR EVALUACION DISENO]]&gt;96,DATOS!$AV$21,IF(Tabla46[[#This Row],[VALOR EVALUACION DISENO]]&gt;=86,DATOS!$AV$22,DATOS!$AV$23)))</f>
        <v/>
      </c>
      <c r="S314" s="286"/>
      <c r="T314" s="133" t="str">
        <f>IFERROR(VLOOKUP(Tabla46[[#This Row],[% DE CUMPLIMIENTO DE LA EJECUCION DEL CONTROL]],DATOS!$AS$38:$AT$40,2,0),"")</f>
        <v/>
      </c>
      <c r="U314" s="134" t="str">
        <f>IF(Tabla46[[#This Row],[RESULTADO EVALUACIÓN DEL DISEÑO DEL CONTROL]]="","",SUMIFS(DATOS!$AT$49:$AT$57,DATOS!$AR$49:$AR$57,Tabla46[[#This Row],[RESULTADO EVALUACIÓN DEL DISEÑO DEL CONTROL]],DATOS!$AS$49:$AS$57,Tabla46[[#This Row],[RESULTADO EVALUACION DE LA EJECUCION]]))</f>
        <v/>
      </c>
    </row>
    <row r="315" spans="1:21" ht="15" customHeight="1" x14ac:dyDescent="0.25">
      <c r="A315" s="3"/>
      <c r="B315" s="2"/>
      <c r="C315" s="2"/>
      <c r="D315" s="72"/>
      <c r="E315" s="4"/>
      <c r="F315" s="178"/>
      <c r="G315" s="455" t="str">
        <f>IFERROR(VLOOKUP(Tabla46[[#This Row],[ID RIESGO]],'1. IDENTIFICACION DEL RIESGO'!$AB$27:$AL$52,11,0),"")</f>
        <v/>
      </c>
      <c r="H315" s="178"/>
      <c r="I315" s="178"/>
      <c r="J315" s="178"/>
      <c r="K315" s="178"/>
      <c r="L315" s="180"/>
      <c r="M315" s="180"/>
      <c r="N315" s="178" t="str">
        <f>IF(Tabla46[[#This Row],[ID RIESGO]]="","",IF(Tabla46[[#This Row],[DESCRIPCION DEL CONTROL]]="",0,15))</f>
        <v/>
      </c>
      <c r="O315" s="174" t="str">
        <f>IF(Tabla46[[#This Row],[ID RIESGO]]="","",IF(Tabla46[[#This Row],[RESPONSABLE DEL CONTROL (CARGO)]]="",0,20))</f>
        <v/>
      </c>
      <c r="P315" s="353">
        <f>IF(Tabla46[[#This Row],[PERIODICIDAD DE EJECUCIÓN DEL CONTROL]]="",0,20)</f>
        <v>0</v>
      </c>
      <c r="Q31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5" s="353" t="str">
        <f>IF(ISTEXT(Tabla46[[#This Row],[VALOR EVALUACION DISENO]]),"",IF(Tabla46[[#This Row],[VALOR EVALUACION DISENO]]&gt;96,DATOS!$AV$21,IF(Tabla46[[#This Row],[VALOR EVALUACION DISENO]]&gt;=86,DATOS!$AV$22,DATOS!$AV$23)))</f>
        <v/>
      </c>
      <c r="S315" s="286"/>
      <c r="T315" s="133" t="str">
        <f>IFERROR(VLOOKUP(Tabla46[[#This Row],[% DE CUMPLIMIENTO DE LA EJECUCION DEL CONTROL]],DATOS!$AS$38:$AT$40,2,0),"")</f>
        <v/>
      </c>
      <c r="U315" s="134" t="str">
        <f>IF(Tabla46[[#This Row],[RESULTADO EVALUACIÓN DEL DISEÑO DEL CONTROL]]="","",SUMIFS(DATOS!$AT$49:$AT$57,DATOS!$AR$49:$AR$57,Tabla46[[#This Row],[RESULTADO EVALUACIÓN DEL DISEÑO DEL CONTROL]],DATOS!$AS$49:$AS$57,Tabla46[[#This Row],[RESULTADO EVALUACION DE LA EJECUCION]]))</f>
        <v/>
      </c>
    </row>
    <row r="316" spans="1:21" ht="15" customHeight="1" x14ac:dyDescent="0.25">
      <c r="A316" s="3"/>
      <c r="B316" s="2"/>
      <c r="C316" s="2"/>
      <c r="D316" s="72"/>
      <c r="E316" s="4"/>
      <c r="F316" s="178"/>
      <c r="G316" s="455" t="str">
        <f>IFERROR(VLOOKUP(Tabla46[[#This Row],[ID RIESGO]],'1. IDENTIFICACION DEL RIESGO'!$AB$27:$AL$52,11,0),"")</f>
        <v/>
      </c>
      <c r="H316" s="178"/>
      <c r="I316" s="178"/>
      <c r="J316" s="178"/>
      <c r="K316" s="178"/>
      <c r="L316" s="180"/>
      <c r="M316" s="180"/>
      <c r="N316" s="178" t="str">
        <f>IF(Tabla46[[#This Row],[ID RIESGO]]="","",IF(Tabla46[[#This Row],[DESCRIPCION DEL CONTROL]]="",0,15))</f>
        <v/>
      </c>
      <c r="O316" s="174" t="str">
        <f>IF(Tabla46[[#This Row],[ID RIESGO]]="","",IF(Tabla46[[#This Row],[RESPONSABLE DEL CONTROL (CARGO)]]="",0,20))</f>
        <v/>
      </c>
      <c r="P316" s="353">
        <f>IF(Tabla46[[#This Row],[PERIODICIDAD DE EJECUCIÓN DEL CONTROL]]="",0,20)</f>
        <v>0</v>
      </c>
      <c r="Q31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6" s="353" t="str">
        <f>IF(ISTEXT(Tabla46[[#This Row],[VALOR EVALUACION DISENO]]),"",IF(Tabla46[[#This Row],[VALOR EVALUACION DISENO]]&gt;96,DATOS!$AV$21,IF(Tabla46[[#This Row],[VALOR EVALUACION DISENO]]&gt;=86,DATOS!$AV$22,DATOS!$AV$23)))</f>
        <v/>
      </c>
      <c r="S316" s="286"/>
      <c r="T316" s="133" t="str">
        <f>IFERROR(VLOOKUP(Tabla46[[#This Row],[% DE CUMPLIMIENTO DE LA EJECUCION DEL CONTROL]],DATOS!$AS$38:$AT$40,2,0),"")</f>
        <v/>
      </c>
      <c r="U316" s="134" t="str">
        <f>IF(Tabla46[[#This Row],[RESULTADO EVALUACIÓN DEL DISEÑO DEL CONTROL]]="","",SUMIFS(DATOS!$AT$49:$AT$57,DATOS!$AR$49:$AR$57,Tabla46[[#This Row],[RESULTADO EVALUACIÓN DEL DISEÑO DEL CONTROL]],DATOS!$AS$49:$AS$57,Tabla46[[#This Row],[RESULTADO EVALUACION DE LA EJECUCION]]))</f>
        <v/>
      </c>
    </row>
    <row r="317" spans="1:21" ht="15" customHeight="1" x14ac:dyDescent="0.25">
      <c r="A317" s="3"/>
      <c r="B317" s="2"/>
      <c r="C317" s="2"/>
      <c r="D317" s="72"/>
      <c r="E317" s="4"/>
      <c r="F317" s="178"/>
      <c r="G317" s="455" t="str">
        <f>IFERROR(VLOOKUP(Tabla46[[#This Row],[ID RIESGO]],'1. IDENTIFICACION DEL RIESGO'!$AB$27:$AL$52,11,0),"")</f>
        <v/>
      </c>
      <c r="H317" s="178"/>
      <c r="I317" s="178"/>
      <c r="J317" s="178"/>
      <c r="K317" s="178"/>
      <c r="L317" s="180"/>
      <c r="M317" s="180"/>
      <c r="N317" s="178" t="str">
        <f>IF(Tabla46[[#This Row],[ID RIESGO]]="","",IF(Tabla46[[#This Row],[DESCRIPCION DEL CONTROL]]="",0,15))</f>
        <v/>
      </c>
      <c r="O317" s="174" t="str">
        <f>IF(Tabla46[[#This Row],[ID RIESGO]]="","",IF(Tabla46[[#This Row],[RESPONSABLE DEL CONTROL (CARGO)]]="",0,20))</f>
        <v/>
      </c>
      <c r="P317" s="353">
        <f>IF(Tabla46[[#This Row],[PERIODICIDAD DE EJECUCIÓN DEL CONTROL]]="",0,20)</f>
        <v>0</v>
      </c>
      <c r="Q31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7" s="353" t="str">
        <f>IF(ISTEXT(Tabla46[[#This Row],[VALOR EVALUACION DISENO]]),"",IF(Tabla46[[#This Row],[VALOR EVALUACION DISENO]]&gt;96,DATOS!$AV$21,IF(Tabla46[[#This Row],[VALOR EVALUACION DISENO]]&gt;=86,DATOS!$AV$22,DATOS!$AV$23)))</f>
        <v/>
      </c>
      <c r="S317" s="286"/>
      <c r="T317" s="133" t="str">
        <f>IFERROR(VLOOKUP(Tabla46[[#This Row],[% DE CUMPLIMIENTO DE LA EJECUCION DEL CONTROL]],DATOS!$AS$38:$AT$40,2,0),"")</f>
        <v/>
      </c>
      <c r="U317" s="134" t="str">
        <f>IF(Tabla46[[#This Row],[RESULTADO EVALUACIÓN DEL DISEÑO DEL CONTROL]]="","",SUMIFS(DATOS!$AT$49:$AT$57,DATOS!$AR$49:$AR$57,Tabla46[[#This Row],[RESULTADO EVALUACIÓN DEL DISEÑO DEL CONTROL]],DATOS!$AS$49:$AS$57,Tabla46[[#This Row],[RESULTADO EVALUACION DE LA EJECUCION]]))</f>
        <v/>
      </c>
    </row>
    <row r="318" spans="1:21" ht="15" customHeight="1" x14ac:dyDescent="0.25">
      <c r="A318" s="3"/>
      <c r="B318" s="2"/>
      <c r="C318" s="2"/>
      <c r="D318" s="72"/>
      <c r="E318" s="4"/>
      <c r="F318" s="178"/>
      <c r="G318" s="455" t="str">
        <f>IFERROR(VLOOKUP(Tabla46[[#This Row],[ID RIESGO]],'1. IDENTIFICACION DEL RIESGO'!$AB$27:$AL$52,11,0),"")</f>
        <v/>
      </c>
      <c r="H318" s="178"/>
      <c r="I318" s="178"/>
      <c r="J318" s="178"/>
      <c r="K318" s="178"/>
      <c r="L318" s="180"/>
      <c r="M318" s="180"/>
      <c r="N318" s="178" t="str">
        <f>IF(Tabla46[[#This Row],[ID RIESGO]]="","",IF(Tabla46[[#This Row],[DESCRIPCION DEL CONTROL]]="",0,15))</f>
        <v/>
      </c>
      <c r="O318" s="174" t="str">
        <f>IF(Tabla46[[#This Row],[ID RIESGO]]="","",IF(Tabla46[[#This Row],[RESPONSABLE DEL CONTROL (CARGO)]]="",0,20))</f>
        <v/>
      </c>
      <c r="P318" s="353">
        <f>IF(Tabla46[[#This Row],[PERIODICIDAD DE EJECUCIÓN DEL CONTROL]]="",0,20)</f>
        <v>0</v>
      </c>
      <c r="Q31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8" s="353" t="str">
        <f>IF(ISTEXT(Tabla46[[#This Row],[VALOR EVALUACION DISENO]]),"",IF(Tabla46[[#This Row],[VALOR EVALUACION DISENO]]&gt;96,DATOS!$AV$21,IF(Tabla46[[#This Row],[VALOR EVALUACION DISENO]]&gt;=86,DATOS!$AV$22,DATOS!$AV$23)))</f>
        <v/>
      </c>
      <c r="S318" s="286"/>
      <c r="T318" s="133" t="str">
        <f>IFERROR(VLOOKUP(Tabla46[[#This Row],[% DE CUMPLIMIENTO DE LA EJECUCION DEL CONTROL]],DATOS!$AS$38:$AT$40,2,0),"")</f>
        <v/>
      </c>
      <c r="U318" s="134" t="str">
        <f>IF(Tabla46[[#This Row],[RESULTADO EVALUACIÓN DEL DISEÑO DEL CONTROL]]="","",SUMIFS(DATOS!$AT$49:$AT$57,DATOS!$AR$49:$AR$57,Tabla46[[#This Row],[RESULTADO EVALUACIÓN DEL DISEÑO DEL CONTROL]],DATOS!$AS$49:$AS$57,Tabla46[[#This Row],[RESULTADO EVALUACION DE LA EJECUCION]]))</f>
        <v/>
      </c>
    </row>
    <row r="319" spans="1:21" ht="15" customHeight="1" x14ac:dyDescent="0.25">
      <c r="A319" s="3"/>
      <c r="B319" s="2"/>
      <c r="C319" s="2"/>
      <c r="D319" s="72"/>
      <c r="E319" s="4"/>
      <c r="F319" s="178"/>
      <c r="G319" s="455" t="str">
        <f>IFERROR(VLOOKUP(Tabla46[[#This Row],[ID RIESGO]],'1. IDENTIFICACION DEL RIESGO'!$AB$27:$AL$52,11,0),"")</f>
        <v/>
      </c>
      <c r="H319" s="178"/>
      <c r="I319" s="178"/>
      <c r="J319" s="178"/>
      <c r="K319" s="178"/>
      <c r="L319" s="180"/>
      <c r="M319" s="180"/>
      <c r="N319" s="178" t="str">
        <f>IF(Tabla46[[#This Row],[ID RIESGO]]="","",IF(Tabla46[[#This Row],[DESCRIPCION DEL CONTROL]]="",0,15))</f>
        <v/>
      </c>
      <c r="O319" s="174" t="str">
        <f>IF(Tabla46[[#This Row],[ID RIESGO]]="","",IF(Tabla46[[#This Row],[RESPONSABLE DEL CONTROL (CARGO)]]="",0,20))</f>
        <v/>
      </c>
      <c r="P319" s="353">
        <f>IF(Tabla46[[#This Row],[PERIODICIDAD DE EJECUCIÓN DEL CONTROL]]="",0,20)</f>
        <v>0</v>
      </c>
      <c r="Q31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9" s="353" t="str">
        <f>IF(ISTEXT(Tabla46[[#This Row],[VALOR EVALUACION DISENO]]),"",IF(Tabla46[[#This Row],[VALOR EVALUACION DISENO]]&gt;96,DATOS!$AV$21,IF(Tabla46[[#This Row],[VALOR EVALUACION DISENO]]&gt;=86,DATOS!$AV$22,DATOS!$AV$23)))</f>
        <v/>
      </c>
      <c r="S319" s="286"/>
      <c r="T319" s="133" t="str">
        <f>IFERROR(VLOOKUP(Tabla46[[#This Row],[% DE CUMPLIMIENTO DE LA EJECUCION DEL CONTROL]],DATOS!$AS$38:$AT$40,2,0),"")</f>
        <v/>
      </c>
      <c r="U319" s="134" t="str">
        <f>IF(Tabla46[[#This Row],[RESULTADO EVALUACIÓN DEL DISEÑO DEL CONTROL]]="","",SUMIFS(DATOS!$AT$49:$AT$57,DATOS!$AR$49:$AR$57,Tabla46[[#This Row],[RESULTADO EVALUACIÓN DEL DISEÑO DEL CONTROL]],DATOS!$AS$49:$AS$57,Tabla46[[#This Row],[RESULTADO EVALUACION DE LA EJECUCION]]))</f>
        <v/>
      </c>
    </row>
    <row r="320" spans="1:21" ht="15" customHeight="1" x14ac:dyDescent="0.25">
      <c r="A320" s="3"/>
      <c r="B320" s="2"/>
      <c r="C320" s="2"/>
      <c r="D320" s="72"/>
      <c r="E320" s="4"/>
      <c r="F320" s="178"/>
      <c r="G320" s="455" t="str">
        <f>IFERROR(VLOOKUP(Tabla46[[#This Row],[ID RIESGO]],'1. IDENTIFICACION DEL RIESGO'!$AB$27:$AL$52,11,0),"")</f>
        <v/>
      </c>
      <c r="H320" s="178"/>
      <c r="I320" s="178"/>
      <c r="J320" s="178"/>
      <c r="K320" s="178"/>
      <c r="L320" s="180"/>
      <c r="M320" s="180"/>
      <c r="N320" s="178" t="str">
        <f>IF(Tabla46[[#This Row],[ID RIESGO]]="","",IF(Tabla46[[#This Row],[DESCRIPCION DEL CONTROL]]="",0,15))</f>
        <v/>
      </c>
      <c r="O320" s="174" t="str">
        <f>IF(Tabla46[[#This Row],[ID RIESGO]]="","",IF(Tabla46[[#This Row],[RESPONSABLE DEL CONTROL (CARGO)]]="",0,20))</f>
        <v/>
      </c>
      <c r="P320" s="353">
        <f>IF(Tabla46[[#This Row],[PERIODICIDAD DE EJECUCIÓN DEL CONTROL]]="",0,20)</f>
        <v>0</v>
      </c>
      <c r="Q32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0" s="353" t="str">
        <f>IF(ISTEXT(Tabla46[[#This Row],[VALOR EVALUACION DISENO]]),"",IF(Tabla46[[#This Row],[VALOR EVALUACION DISENO]]&gt;96,DATOS!$AV$21,IF(Tabla46[[#This Row],[VALOR EVALUACION DISENO]]&gt;=86,DATOS!$AV$22,DATOS!$AV$23)))</f>
        <v/>
      </c>
      <c r="S320" s="286"/>
      <c r="T320" s="133" t="str">
        <f>IFERROR(VLOOKUP(Tabla46[[#This Row],[% DE CUMPLIMIENTO DE LA EJECUCION DEL CONTROL]],DATOS!$AS$38:$AT$40,2,0),"")</f>
        <v/>
      </c>
      <c r="U320" s="134" t="str">
        <f>IF(Tabla46[[#This Row],[RESULTADO EVALUACIÓN DEL DISEÑO DEL CONTROL]]="","",SUMIFS(DATOS!$AT$49:$AT$57,DATOS!$AR$49:$AR$57,Tabla46[[#This Row],[RESULTADO EVALUACIÓN DEL DISEÑO DEL CONTROL]],DATOS!$AS$49:$AS$57,Tabla46[[#This Row],[RESULTADO EVALUACION DE LA EJECUCION]]))</f>
        <v/>
      </c>
    </row>
    <row r="321" spans="1:21" ht="15" customHeight="1" x14ac:dyDescent="0.25">
      <c r="A321" s="3"/>
      <c r="B321" s="2"/>
      <c r="C321" s="2"/>
      <c r="D321" s="72"/>
      <c r="E321" s="4"/>
      <c r="F321" s="178"/>
      <c r="G321" s="455" t="str">
        <f>IFERROR(VLOOKUP(Tabla46[[#This Row],[ID RIESGO]],'1. IDENTIFICACION DEL RIESGO'!$AB$27:$AL$52,11,0),"")</f>
        <v/>
      </c>
      <c r="H321" s="178"/>
      <c r="I321" s="178"/>
      <c r="J321" s="178"/>
      <c r="K321" s="178"/>
      <c r="L321" s="180"/>
      <c r="M321" s="180"/>
      <c r="N321" s="178" t="str">
        <f>IF(Tabla46[[#This Row],[ID RIESGO]]="","",IF(Tabla46[[#This Row],[DESCRIPCION DEL CONTROL]]="",0,15))</f>
        <v/>
      </c>
      <c r="O321" s="174" t="str">
        <f>IF(Tabla46[[#This Row],[ID RIESGO]]="","",IF(Tabla46[[#This Row],[RESPONSABLE DEL CONTROL (CARGO)]]="",0,20))</f>
        <v/>
      </c>
      <c r="P321" s="353">
        <f>IF(Tabla46[[#This Row],[PERIODICIDAD DE EJECUCIÓN DEL CONTROL]]="",0,20)</f>
        <v>0</v>
      </c>
      <c r="Q32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1" s="353" t="str">
        <f>IF(ISTEXT(Tabla46[[#This Row],[VALOR EVALUACION DISENO]]),"",IF(Tabla46[[#This Row],[VALOR EVALUACION DISENO]]&gt;96,DATOS!$AV$21,IF(Tabla46[[#This Row],[VALOR EVALUACION DISENO]]&gt;=86,DATOS!$AV$22,DATOS!$AV$23)))</f>
        <v/>
      </c>
      <c r="S321" s="286"/>
      <c r="T321" s="133" t="str">
        <f>IFERROR(VLOOKUP(Tabla46[[#This Row],[% DE CUMPLIMIENTO DE LA EJECUCION DEL CONTROL]],DATOS!$AS$38:$AT$40,2,0),"")</f>
        <v/>
      </c>
      <c r="U321" s="134" t="str">
        <f>IF(Tabla46[[#This Row],[RESULTADO EVALUACIÓN DEL DISEÑO DEL CONTROL]]="","",SUMIFS(DATOS!$AT$49:$AT$57,DATOS!$AR$49:$AR$57,Tabla46[[#This Row],[RESULTADO EVALUACIÓN DEL DISEÑO DEL CONTROL]],DATOS!$AS$49:$AS$57,Tabla46[[#This Row],[RESULTADO EVALUACION DE LA EJECUCION]]))</f>
        <v/>
      </c>
    </row>
    <row r="322" spans="1:21" ht="15" customHeight="1" x14ac:dyDescent="0.25">
      <c r="A322" s="3"/>
      <c r="B322" s="2"/>
      <c r="C322" s="2"/>
      <c r="D322" s="72"/>
      <c r="E322" s="4"/>
      <c r="F322" s="178"/>
      <c r="G322" s="455" t="str">
        <f>IFERROR(VLOOKUP(Tabla46[[#This Row],[ID RIESGO]],'1. IDENTIFICACION DEL RIESGO'!$AB$27:$AL$52,11,0),"")</f>
        <v/>
      </c>
      <c r="H322" s="178"/>
      <c r="I322" s="178"/>
      <c r="J322" s="178"/>
      <c r="K322" s="178"/>
      <c r="L322" s="180"/>
      <c r="M322" s="180"/>
      <c r="N322" s="178" t="str">
        <f>IF(Tabla46[[#This Row],[ID RIESGO]]="","",IF(Tabla46[[#This Row],[DESCRIPCION DEL CONTROL]]="",0,15))</f>
        <v/>
      </c>
      <c r="O322" s="174" t="str">
        <f>IF(Tabla46[[#This Row],[ID RIESGO]]="","",IF(Tabla46[[#This Row],[RESPONSABLE DEL CONTROL (CARGO)]]="",0,20))</f>
        <v/>
      </c>
      <c r="P322" s="353">
        <f>IF(Tabla46[[#This Row],[PERIODICIDAD DE EJECUCIÓN DEL CONTROL]]="",0,20)</f>
        <v>0</v>
      </c>
      <c r="Q32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2" s="353" t="str">
        <f>IF(ISTEXT(Tabla46[[#This Row],[VALOR EVALUACION DISENO]]),"",IF(Tabla46[[#This Row],[VALOR EVALUACION DISENO]]&gt;96,DATOS!$AV$21,IF(Tabla46[[#This Row],[VALOR EVALUACION DISENO]]&gt;=86,DATOS!$AV$22,DATOS!$AV$23)))</f>
        <v/>
      </c>
      <c r="S322" s="286"/>
      <c r="T322" s="133" t="str">
        <f>IFERROR(VLOOKUP(Tabla46[[#This Row],[% DE CUMPLIMIENTO DE LA EJECUCION DEL CONTROL]],DATOS!$AS$38:$AT$40,2,0),"")</f>
        <v/>
      </c>
      <c r="U322" s="134" t="str">
        <f>IF(Tabla46[[#This Row],[RESULTADO EVALUACIÓN DEL DISEÑO DEL CONTROL]]="","",SUMIFS(DATOS!$AT$49:$AT$57,DATOS!$AR$49:$AR$57,Tabla46[[#This Row],[RESULTADO EVALUACIÓN DEL DISEÑO DEL CONTROL]],DATOS!$AS$49:$AS$57,Tabla46[[#This Row],[RESULTADO EVALUACION DE LA EJECUCION]]))</f>
        <v/>
      </c>
    </row>
    <row r="323" spans="1:21" ht="15" customHeight="1" x14ac:dyDescent="0.25">
      <c r="A323" s="3"/>
      <c r="B323" s="2"/>
      <c r="C323" s="2"/>
      <c r="D323" s="72"/>
      <c r="E323" s="4"/>
      <c r="F323" s="178"/>
      <c r="G323" s="455" t="str">
        <f>IFERROR(VLOOKUP(Tabla46[[#This Row],[ID RIESGO]],'1. IDENTIFICACION DEL RIESGO'!$AB$27:$AL$52,11,0),"")</f>
        <v/>
      </c>
      <c r="H323" s="178"/>
      <c r="I323" s="178"/>
      <c r="J323" s="178"/>
      <c r="K323" s="178"/>
      <c r="L323" s="180"/>
      <c r="M323" s="180"/>
      <c r="N323" s="178" t="str">
        <f>IF(Tabla46[[#This Row],[ID RIESGO]]="","",IF(Tabla46[[#This Row],[DESCRIPCION DEL CONTROL]]="",0,15))</f>
        <v/>
      </c>
      <c r="O323" s="174" t="str">
        <f>IF(Tabla46[[#This Row],[ID RIESGO]]="","",IF(Tabla46[[#This Row],[RESPONSABLE DEL CONTROL (CARGO)]]="",0,20))</f>
        <v/>
      </c>
      <c r="P323" s="353">
        <f>IF(Tabla46[[#This Row],[PERIODICIDAD DE EJECUCIÓN DEL CONTROL]]="",0,20)</f>
        <v>0</v>
      </c>
      <c r="Q32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3" s="353" t="str">
        <f>IF(ISTEXT(Tabla46[[#This Row],[VALOR EVALUACION DISENO]]),"",IF(Tabla46[[#This Row],[VALOR EVALUACION DISENO]]&gt;96,DATOS!$AV$21,IF(Tabla46[[#This Row],[VALOR EVALUACION DISENO]]&gt;=86,DATOS!$AV$22,DATOS!$AV$23)))</f>
        <v/>
      </c>
      <c r="S323" s="286"/>
      <c r="T323" s="133" t="str">
        <f>IFERROR(VLOOKUP(Tabla46[[#This Row],[% DE CUMPLIMIENTO DE LA EJECUCION DEL CONTROL]],DATOS!$AS$38:$AT$40,2,0),"")</f>
        <v/>
      </c>
      <c r="U323" s="134" t="str">
        <f>IF(Tabla46[[#This Row],[RESULTADO EVALUACIÓN DEL DISEÑO DEL CONTROL]]="","",SUMIFS(DATOS!$AT$49:$AT$57,DATOS!$AR$49:$AR$57,Tabla46[[#This Row],[RESULTADO EVALUACIÓN DEL DISEÑO DEL CONTROL]],DATOS!$AS$49:$AS$57,Tabla46[[#This Row],[RESULTADO EVALUACION DE LA EJECUCION]]))</f>
        <v/>
      </c>
    </row>
    <row r="324" spans="1:21" ht="15" customHeight="1" x14ac:dyDescent="0.25">
      <c r="A324" s="3"/>
      <c r="B324" s="2"/>
      <c r="C324" s="2"/>
      <c r="D324" s="72"/>
      <c r="E324" s="4"/>
      <c r="F324" s="178"/>
      <c r="G324" s="455" t="str">
        <f>IFERROR(VLOOKUP(Tabla46[[#This Row],[ID RIESGO]],'1. IDENTIFICACION DEL RIESGO'!$AB$27:$AL$52,11,0),"")</f>
        <v/>
      </c>
      <c r="H324" s="178"/>
      <c r="I324" s="178"/>
      <c r="J324" s="178"/>
      <c r="K324" s="178"/>
      <c r="L324" s="180"/>
      <c r="M324" s="180"/>
      <c r="N324" s="178" t="str">
        <f>IF(Tabla46[[#This Row],[ID RIESGO]]="","",IF(Tabla46[[#This Row],[DESCRIPCION DEL CONTROL]]="",0,15))</f>
        <v/>
      </c>
      <c r="O324" s="174" t="str">
        <f>IF(Tabla46[[#This Row],[ID RIESGO]]="","",IF(Tabla46[[#This Row],[RESPONSABLE DEL CONTROL (CARGO)]]="",0,20))</f>
        <v/>
      </c>
      <c r="P324" s="353">
        <f>IF(Tabla46[[#This Row],[PERIODICIDAD DE EJECUCIÓN DEL CONTROL]]="",0,20)</f>
        <v>0</v>
      </c>
      <c r="Q32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4" s="353" t="str">
        <f>IF(ISTEXT(Tabla46[[#This Row],[VALOR EVALUACION DISENO]]),"",IF(Tabla46[[#This Row],[VALOR EVALUACION DISENO]]&gt;96,DATOS!$AV$21,IF(Tabla46[[#This Row],[VALOR EVALUACION DISENO]]&gt;=86,DATOS!$AV$22,DATOS!$AV$23)))</f>
        <v/>
      </c>
      <c r="S324" s="286"/>
      <c r="T324" s="133" t="str">
        <f>IFERROR(VLOOKUP(Tabla46[[#This Row],[% DE CUMPLIMIENTO DE LA EJECUCION DEL CONTROL]],DATOS!$AS$38:$AT$40,2,0),"")</f>
        <v/>
      </c>
      <c r="U324" s="134" t="str">
        <f>IF(Tabla46[[#This Row],[RESULTADO EVALUACIÓN DEL DISEÑO DEL CONTROL]]="","",SUMIFS(DATOS!$AT$49:$AT$57,DATOS!$AR$49:$AR$57,Tabla46[[#This Row],[RESULTADO EVALUACIÓN DEL DISEÑO DEL CONTROL]],DATOS!$AS$49:$AS$57,Tabla46[[#This Row],[RESULTADO EVALUACION DE LA EJECUCION]]))</f>
        <v/>
      </c>
    </row>
    <row r="325" spans="1:21" ht="15" customHeight="1" x14ac:dyDescent="0.25">
      <c r="A325" s="3"/>
      <c r="B325" s="2"/>
      <c r="C325" s="2"/>
      <c r="D325" s="72"/>
      <c r="E325" s="4"/>
      <c r="F325" s="178"/>
      <c r="G325" s="455" t="str">
        <f>IFERROR(VLOOKUP(Tabla46[[#This Row],[ID RIESGO]],'1. IDENTIFICACION DEL RIESGO'!$AB$27:$AL$52,11,0),"")</f>
        <v/>
      </c>
      <c r="H325" s="178"/>
      <c r="I325" s="178"/>
      <c r="J325" s="178"/>
      <c r="K325" s="178"/>
      <c r="L325" s="180"/>
      <c r="M325" s="180"/>
      <c r="N325" s="178" t="str">
        <f>IF(Tabla46[[#This Row],[ID RIESGO]]="","",IF(Tabla46[[#This Row],[DESCRIPCION DEL CONTROL]]="",0,15))</f>
        <v/>
      </c>
      <c r="O325" s="174" t="str">
        <f>IF(Tabla46[[#This Row],[ID RIESGO]]="","",IF(Tabla46[[#This Row],[RESPONSABLE DEL CONTROL (CARGO)]]="",0,20))</f>
        <v/>
      </c>
      <c r="P325" s="353">
        <f>IF(Tabla46[[#This Row],[PERIODICIDAD DE EJECUCIÓN DEL CONTROL]]="",0,20)</f>
        <v>0</v>
      </c>
      <c r="Q32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5" s="353" t="str">
        <f>IF(ISTEXT(Tabla46[[#This Row],[VALOR EVALUACION DISENO]]),"",IF(Tabla46[[#This Row],[VALOR EVALUACION DISENO]]&gt;96,DATOS!$AV$21,IF(Tabla46[[#This Row],[VALOR EVALUACION DISENO]]&gt;=86,DATOS!$AV$22,DATOS!$AV$23)))</f>
        <v/>
      </c>
      <c r="S325" s="286"/>
      <c r="T325" s="133" t="str">
        <f>IFERROR(VLOOKUP(Tabla46[[#This Row],[% DE CUMPLIMIENTO DE LA EJECUCION DEL CONTROL]],DATOS!$AS$38:$AT$40,2,0),"")</f>
        <v/>
      </c>
      <c r="U325" s="134" t="str">
        <f>IF(Tabla46[[#This Row],[RESULTADO EVALUACIÓN DEL DISEÑO DEL CONTROL]]="","",SUMIFS(DATOS!$AT$49:$AT$57,DATOS!$AR$49:$AR$57,Tabla46[[#This Row],[RESULTADO EVALUACIÓN DEL DISEÑO DEL CONTROL]],DATOS!$AS$49:$AS$57,Tabla46[[#This Row],[RESULTADO EVALUACION DE LA EJECUCION]]))</f>
        <v/>
      </c>
    </row>
    <row r="326" spans="1:21" ht="15" customHeight="1" x14ac:dyDescent="0.25">
      <c r="A326" s="3"/>
      <c r="B326" s="2"/>
      <c r="C326" s="2"/>
      <c r="D326" s="72"/>
      <c r="E326" s="4"/>
      <c r="F326" s="178"/>
      <c r="G326" s="455" t="str">
        <f>IFERROR(VLOOKUP(Tabla46[[#This Row],[ID RIESGO]],'1. IDENTIFICACION DEL RIESGO'!$AB$27:$AL$52,11,0),"")</f>
        <v/>
      </c>
      <c r="H326" s="178"/>
      <c r="I326" s="178"/>
      <c r="J326" s="178"/>
      <c r="K326" s="178"/>
      <c r="L326" s="180"/>
      <c r="M326" s="180"/>
      <c r="N326" s="178" t="str">
        <f>IF(Tabla46[[#This Row],[ID RIESGO]]="","",IF(Tabla46[[#This Row],[DESCRIPCION DEL CONTROL]]="",0,15))</f>
        <v/>
      </c>
      <c r="O326" s="174" t="str">
        <f>IF(Tabla46[[#This Row],[ID RIESGO]]="","",IF(Tabla46[[#This Row],[RESPONSABLE DEL CONTROL (CARGO)]]="",0,20))</f>
        <v/>
      </c>
      <c r="P326" s="353">
        <f>IF(Tabla46[[#This Row],[PERIODICIDAD DE EJECUCIÓN DEL CONTROL]]="",0,20)</f>
        <v>0</v>
      </c>
      <c r="Q32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6" s="353" t="str">
        <f>IF(ISTEXT(Tabla46[[#This Row],[VALOR EVALUACION DISENO]]),"",IF(Tabla46[[#This Row],[VALOR EVALUACION DISENO]]&gt;96,DATOS!$AV$21,IF(Tabla46[[#This Row],[VALOR EVALUACION DISENO]]&gt;=86,DATOS!$AV$22,DATOS!$AV$23)))</f>
        <v/>
      </c>
      <c r="S326" s="286"/>
      <c r="T326" s="133" t="str">
        <f>IFERROR(VLOOKUP(Tabla46[[#This Row],[% DE CUMPLIMIENTO DE LA EJECUCION DEL CONTROL]],DATOS!$AS$38:$AT$40,2,0),"")</f>
        <v/>
      </c>
      <c r="U326" s="134" t="str">
        <f>IF(Tabla46[[#This Row],[RESULTADO EVALUACIÓN DEL DISEÑO DEL CONTROL]]="","",SUMIFS(DATOS!$AT$49:$AT$57,DATOS!$AR$49:$AR$57,Tabla46[[#This Row],[RESULTADO EVALUACIÓN DEL DISEÑO DEL CONTROL]],DATOS!$AS$49:$AS$57,Tabla46[[#This Row],[RESULTADO EVALUACION DE LA EJECUCION]]))</f>
        <v/>
      </c>
    </row>
    <row r="327" spans="1:21" ht="15" customHeight="1" x14ac:dyDescent="0.25">
      <c r="A327" s="3"/>
      <c r="B327" s="2"/>
      <c r="C327" s="2"/>
      <c r="D327" s="72"/>
      <c r="E327" s="4"/>
      <c r="F327" s="178"/>
      <c r="G327" s="455" t="str">
        <f>IFERROR(VLOOKUP(Tabla46[[#This Row],[ID RIESGO]],'1. IDENTIFICACION DEL RIESGO'!$AB$27:$AL$52,11,0),"")</f>
        <v/>
      </c>
      <c r="H327" s="178"/>
      <c r="I327" s="178"/>
      <c r="J327" s="178"/>
      <c r="K327" s="178"/>
      <c r="L327" s="180"/>
      <c r="M327" s="180"/>
      <c r="N327" s="178" t="str">
        <f>IF(Tabla46[[#This Row],[ID RIESGO]]="","",IF(Tabla46[[#This Row],[DESCRIPCION DEL CONTROL]]="",0,15))</f>
        <v/>
      </c>
      <c r="O327" s="174" t="str">
        <f>IF(Tabla46[[#This Row],[ID RIESGO]]="","",IF(Tabla46[[#This Row],[RESPONSABLE DEL CONTROL (CARGO)]]="",0,20))</f>
        <v/>
      </c>
      <c r="P327" s="353">
        <f>IF(Tabla46[[#This Row],[PERIODICIDAD DE EJECUCIÓN DEL CONTROL]]="",0,20)</f>
        <v>0</v>
      </c>
      <c r="Q32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7" s="353" t="str">
        <f>IF(ISTEXT(Tabla46[[#This Row],[VALOR EVALUACION DISENO]]),"",IF(Tabla46[[#This Row],[VALOR EVALUACION DISENO]]&gt;96,DATOS!$AV$21,IF(Tabla46[[#This Row],[VALOR EVALUACION DISENO]]&gt;=86,DATOS!$AV$22,DATOS!$AV$23)))</f>
        <v/>
      </c>
      <c r="S327" s="286"/>
      <c r="T327" s="133" t="str">
        <f>IFERROR(VLOOKUP(Tabla46[[#This Row],[% DE CUMPLIMIENTO DE LA EJECUCION DEL CONTROL]],DATOS!$AS$38:$AT$40,2,0),"")</f>
        <v/>
      </c>
      <c r="U327" s="134" t="str">
        <f>IF(Tabla46[[#This Row],[RESULTADO EVALUACIÓN DEL DISEÑO DEL CONTROL]]="","",SUMIFS(DATOS!$AT$49:$AT$57,DATOS!$AR$49:$AR$57,Tabla46[[#This Row],[RESULTADO EVALUACIÓN DEL DISEÑO DEL CONTROL]],DATOS!$AS$49:$AS$57,Tabla46[[#This Row],[RESULTADO EVALUACION DE LA EJECUCION]]))</f>
        <v/>
      </c>
    </row>
    <row r="328" spans="1:21" ht="15" customHeight="1" x14ac:dyDescent="0.25">
      <c r="A328" s="3"/>
      <c r="B328" s="2"/>
      <c r="C328" s="2"/>
      <c r="D328" s="72"/>
      <c r="E328" s="4"/>
      <c r="F328" s="178"/>
      <c r="G328" s="455" t="str">
        <f>IFERROR(VLOOKUP(Tabla46[[#This Row],[ID RIESGO]],'1. IDENTIFICACION DEL RIESGO'!$AB$27:$AL$52,11,0),"")</f>
        <v/>
      </c>
      <c r="H328" s="178"/>
      <c r="I328" s="178"/>
      <c r="J328" s="178"/>
      <c r="K328" s="178"/>
      <c r="L328" s="180"/>
      <c r="M328" s="180"/>
      <c r="N328" s="178" t="str">
        <f>IF(Tabla46[[#This Row],[ID RIESGO]]="","",IF(Tabla46[[#This Row],[DESCRIPCION DEL CONTROL]]="",0,15))</f>
        <v/>
      </c>
      <c r="O328" s="174" t="str">
        <f>IF(Tabla46[[#This Row],[ID RIESGO]]="","",IF(Tabla46[[#This Row],[RESPONSABLE DEL CONTROL (CARGO)]]="",0,20))</f>
        <v/>
      </c>
      <c r="P328" s="353">
        <f>IF(Tabla46[[#This Row],[PERIODICIDAD DE EJECUCIÓN DEL CONTROL]]="",0,20)</f>
        <v>0</v>
      </c>
      <c r="Q32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8" s="353" t="str">
        <f>IF(ISTEXT(Tabla46[[#This Row],[VALOR EVALUACION DISENO]]),"",IF(Tabla46[[#This Row],[VALOR EVALUACION DISENO]]&gt;96,DATOS!$AV$21,IF(Tabla46[[#This Row],[VALOR EVALUACION DISENO]]&gt;=86,DATOS!$AV$22,DATOS!$AV$23)))</f>
        <v/>
      </c>
      <c r="S328" s="286"/>
      <c r="T328" s="133" t="str">
        <f>IFERROR(VLOOKUP(Tabla46[[#This Row],[% DE CUMPLIMIENTO DE LA EJECUCION DEL CONTROL]],DATOS!$AS$38:$AT$40,2,0),"")</f>
        <v/>
      </c>
      <c r="U328" s="134" t="str">
        <f>IF(Tabla46[[#This Row],[RESULTADO EVALUACIÓN DEL DISEÑO DEL CONTROL]]="","",SUMIFS(DATOS!$AT$49:$AT$57,DATOS!$AR$49:$AR$57,Tabla46[[#This Row],[RESULTADO EVALUACIÓN DEL DISEÑO DEL CONTROL]],DATOS!$AS$49:$AS$57,Tabla46[[#This Row],[RESULTADO EVALUACION DE LA EJECUCION]]))</f>
        <v/>
      </c>
    </row>
    <row r="329" spans="1:21" ht="15" customHeight="1" x14ac:dyDescent="0.25">
      <c r="A329" s="3"/>
      <c r="B329" s="2"/>
      <c r="C329" s="2"/>
      <c r="D329" s="72"/>
      <c r="E329" s="4"/>
      <c r="F329" s="178"/>
      <c r="G329" s="455" t="str">
        <f>IFERROR(VLOOKUP(Tabla46[[#This Row],[ID RIESGO]],'1. IDENTIFICACION DEL RIESGO'!$AB$27:$AL$52,11,0),"")</f>
        <v/>
      </c>
      <c r="H329" s="178"/>
      <c r="I329" s="178"/>
      <c r="J329" s="178"/>
      <c r="K329" s="178"/>
      <c r="L329" s="180"/>
      <c r="M329" s="180"/>
      <c r="N329" s="178" t="str">
        <f>IF(Tabla46[[#This Row],[ID RIESGO]]="","",IF(Tabla46[[#This Row],[DESCRIPCION DEL CONTROL]]="",0,15))</f>
        <v/>
      </c>
      <c r="O329" s="174" t="str">
        <f>IF(Tabla46[[#This Row],[ID RIESGO]]="","",IF(Tabla46[[#This Row],[RESPONSABLE DEL CONTROL (CARGO)]]="",0,20))</f>
        <v/>
      </c>
      <c r="P329" s="353">
        <f>IF(Tabla46[[#This Row],[PERIODICIDAD DE EJECUCIÓN DEL CONTROL]]="",0,20)</f>
        <v>0</v>
      </c>
      <c r="Q32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9" s="353" t="str">
        <f>IF(ISTEXT(Tabla46[[#This Row],[VALOR EVALUACION DISENO]]),"",IF(Tabla46[[#This Row],[VALOR EVALUACION DISENO]]&gt;96,DATOS!$AV$21,IF(Tabla46[[#This Row],[VALOR EVALUACION DISENO]]&gt;=86,DATOS!$AV$22,DATOS!$AV$23)))</f>
        <v/>
      </c>
      <c r="S329" s="286"/>
      <c r="T329" s="133" t="str">
        <f>IFERROR(VLOOKUP(Tabla46[[#This Row],[% DE CUMPLIMIENTO DE LA EJECUCION DEL CONTROL]],DATOS!$AS$38:$AT$40,2,0),"")</f>
        <v/>
      </c>
      <c r="U329" s="134" t="str">
        <f>IF(Tabla46[[#This Row],[RESULTADO EVALUACIÓN DEL DISEÑO DEL CONTROL]]="","",SUMIFS(DATOS!$AT$49:$AT$57,DATOS!$AR$49:$AR$57,Tabla46[[#This Row],[RESULTADO EVALUACIÓN DEL DISEÑO DEL CONTROL]],DATOS!$AS$49:$AS$57,Tabla46[[#This Row],[RESULTADO EVALUACION DE LA EJECUCION]]))</f>
        <v/>
      </c>
    </row>
    <row r="330" spans="1:21" ht="15" customHeight="1" x14ac:dyDescent="0.25">
      <c r="A330" s="3"/>
      <c r="B330" s="2"/>
      <c r="C330" s="2"/>
      <c r="D330" s="72"/>
      <c r="E330" s="4"/>
      <c r="F330" s="178"/>
      <c r="G330" s="455" t="str">
        <f>IFERROR(VLOOKUP(Tabla46[[#This Row],[ID RIESGO]],'1. IDENTIFICACION DEL RIESGO'!$AB$27:$AL$52,11,0),"")</f>
        <v/>
      </c>
      <c r="H330" s="178"/>
      <c r="I330" s="178"/>
      <c r="J330" s="178"/>
      <c r="K330" s="178"/>
      <c r="L330" s="180"/>
      <c r="M330" s="180"/>
      <c r="N330" s="178" t="str">
        <f>IF(Tabla46[[#This Row],[ID RIESGO]]="","",IF(Tabla46[[#This Row],[DESCRIPCION DEL CONTROL]]="",0,15))</f>
        <v/>
      </c>
      <c r="O330" s="174" t="str">
        <f>IF(Tabla46[[#This Row],[ID RIESGO]]="","",IF(Tabla46[[#This Row],[RESPONSABLE DEL CONTROL (CARGO)]]="",0,20))</f>
        <v/>
      </c>
      <c r="P330" s="353">
        <f>IF(Tabla46[[#This Row],[PERIODICIDAD DE EJECUCIÓN DEL CONTROL]]="",0,20)</f>
        <v>0</v>
      </c>
      <c r="Q33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0" s="353" t="str">
        <f>IF(ISTEXT(Tabla46[[#This Row],[VALOR EVALUACION DISENO]]),"",IF(Tabla46[[#This Row],[VALOR EVALUACION DISENO]]&gt;96,DATOS!$AV$21,IF(Tabla46[[#This Row],[VALOR EVALUACION DISENO]]&gt;=86,DATOS!$AV$22,DATOS!$AV$23)))</f>
        <v/>
      </c>
      <c r="S330" s="286"/>
      <c r="T330" s="133" t="str">
        <f>IFERROR(VLOOKUP(Tabla46[[#This Row],[% DE CUMPLIMIENTO DE LA EJECUCION DEL CONTROL]],DATOS!$AS$38:$AT$40,2,0),"")</f>
        <v/>
      </c>
      <c r="U330" s="134" t="str">
        <f>IF(Tabla46[[#This Row],[RESULTADO EVALUACIÓN DEL DISEÑO DEL CONTROL]]="","",SUMIFS(DATOS!$AT$49:$AT$57,DATOS!$AR$49:$AR$57,Tabla46[[#This Row],[RESULTADO EVALUACIÓN DEL DISEÑO DEL CONTROL]],DATOS!$AS$49:$AS$57,Tabla46[[#This Row],[RESULTADO EVALUACION DE LA EJECUCION]]))</f>
        <v/>
      </c>
    </row>
    <row r="331" spans="1:21" ht="15" customHeight="1" x14ac:dyDescent="0.25">
      <c r="A331" s="3"/>
      <c r="B331" s="2"/>
      <c r="C331" s="2"/>
      <c r="D331" s="72"/>
      <c r="E331" s="4"/>
      <c r="F331" s="178"/>
      <c r="G331" s="455" t="str">
        <f>IFERROR(VLOOKUP(Tabla46[[#This Row],[ID RIESGO]],'1. IDENTIFICACION DEL RIESGO'!$AB$27:$AL$52,11,0),"")</f>
        <v/>
      </c>
      <c r="H331" s="178"/>
      <c r="I331" s="178"/>
      <c r="J331" s="178"/>
      <c r="K331" s="178"/>
      <c r="L331" s="180"/>
      <c r="M331" s="180"/>
      <c r="N331" s="178" t="str">
        <f>IF(Tabla46[[#This Row],[ID RIESGO]]="","",IF(Tabla46[[#This Row],[DESCRIPCION DEL CONTROL]]="",0,15))</f>
        <v/>
      </c>
      <c r="O331" s="174" t="str">
        <f>IF(Tabla46[[#This Row],[ID RIESGO]]="","",IF(Tabla46[[#This Row],[RESPONSABLE DEL CONTROL (CARGO)]]="",0,20))</f>
        <v/>
      </c>
      <c r="P331" s="353">
        <f>IF(Tabla46[[#This Row],[PERIODICIDAD DE EJECUCIÓN DEL CONTROL]]="",0,20)</f>
        <v>0</v>
      </c>
      <c r="Q33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1" s="353" t="str">
        <f>IF(ISTEXT(Tabla46[[#This Row],[VALOR EVALUACION DISENO]]),"",IF(Tabla46[[#This Row],[VALOR EVALUACION DISENO]]&gt;96,DATOS!$AV$21,IF(Tabla46[[#This Row],[VALOR EVALUACION DISENO]]&gt;=86,DATOS!$AV$22,DATOS!$AV$23)))</f>
        <v/>
      </c>
      <c r="S331" s="286"/>
      <c r="T331" s="133" t="str">
        <f>IFERROR(VLOOKUP(Tabla46[[#This Row],[% DE CUMPLIMIENTO DE LA EJECUCION DEL CONTROL]],DATOS!$AS$38:$AT$40,2,0),"")</f>
        <v/>
      </c>
      <c r="U331" s="134" t="str">
        <f>IF(Tabla46[[#This Row],[RESULTADO EVALUACIÓN DEL DISEÑO DEL CONTROL]]="","",SUMIFS(DATOS!$AT$49:$AT$57,DATOS!$AR$49:$AR$57,Tabla46[[#This Row],[RESULTADO EVALUACIÓN DEL DISEÑO DEL CONTROL]],DATOS!$AS$49:$AS$57,Tabla46[[#This Row],[RESULTADO EVALUACION DE LA EJECUCION]]))</f>
        <v/>
      </c>
    </row>
    <row r="332" spans="1:21" ht="15" customHeight="1" x14ac:dyDescent="0.25">
      <c r="A332" s="3"/>
      <c r="B332" s="2"/>
      <c r="C332" s="2"/>
      <c r="D332" s="72"/>
      <c r="E332" s="4"/>
      <c r="F332" s="178"/>
      <c r="G332" s="455" t="str">
        <f>IFERROR(VLOOKUP(Tabla46[[#This Row],[ID RIESGO]],'1. IDENTIFICACION DEL RIESGO'!$AB$27:$AL$52,11,0),"")</f>
        <v/>
      </c>
      <c r="H332" s="178"/>
      <c r="I332" s="178"/>
      <c r="J332" s="178"/>
      <c r="K332" s="178"/>
      <c r="L332" s="180"/>
      <c r="M332" s="180"/>
      <c r="N332" s="178" t="str">
        <f>IF(Tabla46[[#This Row],[ID RIESGO]]="","",IF(Tabla46[[#This Row],[DESCRIPCION DEL CONTROL]]="",0,15))</f>
        <v/>
      </c>
      <c r="O332" s="174" t="str">
        <f>IF(Tabla46[[#This Row],[ID RIESGO]]="","",IF(Tabla46[[#This Row],[RESPONSABLE DEL CONTROL (CARGO)]]="",0,20))</f>
        <v/>
      </c>
      <c r="P332" s="353">
        <f>IF(Tabla46[[#This Row],[PERIODICIDAD DE EJECUCIÓN DEL CONTROL]]="",0,20)</f>
        <v>0</v>
      </c>
      <c r="Q33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2" s="353" t="str">
        <f>IF(ISTEXT(Tabla46[[#This Row],[VALOR EVALUACION DISENO]]),"",IF(Tabla46[[#This Row],[VALOR EVALUACION DISENO]]&gt;96,DATOS!$AV$21,IF(Tabla46[[#This Row],[VALOR EVALUACION DISENO]]&gt;=86,DATOS!$AV$22,DATOS!$AV$23)))</f>
        <v/>
      </c>
      <c r="S332" s="286"/>
      <c r="T332" s="133" t="str">
        <f>IFERROR(VLOOKUP(Tabla46[[#This Row],[% DE CUMPLIMIENTO DE LA EJECUCION DEL CONTROL]],DATOS!$AS$38:$AT$40,2,0),"")</f>
        <v/>
      </c>
      <c r="U332" s="134" t="str">
        <f>IF(Tabla46[[#This Row],[RESULTADO EVALUACIÓN DEL DISEÑO DEL CONTROL]]="","",SUMIFS(DATOS!$AT$49:$AT$57,DATOS!$AR$49:$AR$57,Tabla46[[#This Row],[RESULTADO EVALUACIÓN DEL DISEÑO DEL CONTROL]],DATOS!$AS$49:$AS$57,Tabla46[[#This Row],[RESULTADO EVALUACION DE LA EJECUCION]]))</f>
        <v/>
      </c>
    </row>
    <row r="333" spans="1:21" ht="15" customHeight="1" x14ac:dyDescent="0.25">
      <c r="A333" s="3"/>
      <c r="B333" s="2"/>
      <c r="C333" s="2"/>
      <c r="D333" s="72"/>
      <c r="E333" s="4"/>
      <c r="F333" s="178"/>
      <c r="G333" s="455" t="str">
        <f>IFERROR(VLOOKUP(Tabla46[[#This Row],[ID RIESGO]],'1. IDENTIFICACION DEL RIESGO'!$AB$27:$AL$52,11,0),"")</f>
        <v/>
      </c>
      <c r="H333" s="178"/>
      <c r="I333" s="178"/>
      <c r="J333" s="178"/>
      <c r="K333" s="178"/>
      <c r="L333" s="180"/>
      <c r="M333" s="180"/>
      <c r="N333" s="178" t="str">
        <f>IF(Tabla46[[#This Row],[ID RIESGO]]="","",IF(Tabla46[[#This Row],[DESCRIPCION DEL CONTROL]]="",0,15))</f>
        <v/>
      </c>
      <c r="O333" s="174" t="str">
        <f>IF(Tabla46[[#This Row],[ID RIESGO]]="","",IF(Tabla46[[#This Row],[RESPONSABLE DEL CONTROL (CARGO)]]="",0,20))</f>
        <v/>
      </c>
      <c r="P333" s="353">
        <f>IF(Tabla46[[#This Row],[PERIODICIDAD DE EJECUCIÓN DEL CONTROL]]="",0,20)</f>
        <v>0</v>
      </c>
      <c r="Q33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3" s="353" t="str">
        <f>IF(ISTEXT(Tabla46[[#This Row],[VALOR EVALUACION DISENO]]),"",IF(Tabla46[[#This Row],[VALOR EVALUACION DISENO]]&gt;96,DATOS!$AV$21,IF(Tabla46[[#This Row],[VALOR EVALUACION DISENO]]&gt;=86,DATOS!$AV$22,DATOS!$AV$23)))</f>
        <v/>
      </c>
      <c r="S333" s="286"/>
      <c r="T333" s="133" t="str">
        <f>IFERROR(VLOOKUP(Tabla46[[#This Row],[% DE CUMPLIMIENTO DE LA EJECUCION DEL CONTROL]],DATOS!$AS$38:$AT$40,2,0),"")</f>
        <v/>
      </c>
      <c r="U333" s="134" t="str">
        <f>IF(Tabla46[[#This Row],[RESULTADO EVALUACIÓN DEL DISEÑO DEL CONTROL]]="","",SUMIFS(DATOS!$AT$49:$AT$57,DATOS!$AR$49:$AR$57,Tabla46[[#This Row],[RESULTADO EVALUACIÓN DEL DISEÑO DEL CONTROL]],DATOS!$AS$49:$AS$57,Tabla46[[#This Row],[RESULTADO EVALUACION DE LA EJECUCION]]))</f>
        <v/>
      </c>
    </row>
    <row r="334" spans="1:21" ht="15" customHeight="1" x14ac:dyDescent="0.25">
      <c r="A334" s="3"/>
      <c r="B334" s="2"/>
      <c r="C334" s="2"/>
      <c r="D334" s="72"/>
      <c r="E334" s="4"/>
      <c r="F334" s="178"/>
      <c r="G334" s="455" t="str">
        <f>IFERROR(VLOOKUP(Tabla46[[#This Row],[ID RIESGO]],'1. IDENTIFICACION DEL RIESGO'!$AB$27:$AL$52,11,0),"")</f>
        <v/>
      </c>
      <c r="H334" s="178"/>
      <c r="I334" s="178"/>
      <c r="J334" s="178"/>
      <c r="K334" s="178"/>
      <c r="L334" s="180"/>
      <c r="M334" s="180"/>
      <c r="N334" s="178" t="str">
        <f>IF(Tabla46[[#This Row],[ID RIESGO]]="","",IF(Tabla46[[#This Row],[DESCRIPCION DEL CONTROL]]="",0,15))</f>
        <v/>
      </c>
      <c r="O334" s="174" t="str">
        <f>IF(Tabla46[[#This Row],[ID RIESGO]]="","",IF(Tabla46[[#This Row],[RESPONSABLE DEL CONTROL (CARGO)]]="",0,20))</f>
        <v/>
      </c>
      <c r="P334" s="353">
        <f>IF(Tabla46[[#This Row],[PERIODICIDAD DE EJECUCIÓN DEL CONTROL]]="",0,20)</f>
        <v>0</v>
      </c>
      <c r="Q33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4" s="353" t="str">
        <f>IF(ISTEXT(Tabla46[[#This Row],[VALOR EVALUACION DISENO]]),"",IF(Tabla46[[#This Row],[VALOR EVALUACION DISENO]]&gt;96,DATOS!$AV$21,IF(Tabla46[[#This Row],[VALOR EVALUACION DISENO]]&gt;=86,DATOS!$AV$22,DATOS!$AV$23)))</f>
        <v/>
      </c>
      <c r="S334" s="286"/>
      <c r="T334" s="133" t="str">
        <f>IFERROR(VLOOKUP(Tabla46[[#This Row],[% DE CUMPLIMIENTO DE LA EJECUCION DEL CONTROL]],DATOS!$AS$38:$AT$40,2,0),"")</f>
        <v/>
      </c>
      <c r="U334" s="134" t="str">
        <f>IF(Tabla46[[#This Row],[RESULTADO EVALUACIÓN DEL DISEÑO DEL CONTROL]]="","",SUMIFS(DATOS!$AT$49:$AT$57,DATOS!$AR$49:$AR$57,Tabla46[[#This Row],[RESULTADO EVALUACIÓN DEL DISEÑO DEL CONTROL]],DATOS!$AS$49:$AS$57,Tabla46[[#This Row],[RESULTADO EVALUACION DE LA EJECUCION]]))</f>
        <v/>
      </c>
    </row>
    <row r="335" spans="1:21" ht="15" customHeight="1" x14ac:dyDescent="0.25">
      <c r="A335" s="3"/>
      <c r="B335" s="2"/>
      <c r="C335" s="2"/>
      <c r="D335" s="72"/>
      <c r="E335" s="4"/>
      <c r="F335" s="178"/>
      <c r="G335" s="455" t="str">
        <f>IFERROR(VLOOKUP(Tabla46[[#This Row],[ID RIESGO]],'1. IDENTIFICACION DEL RIESGO'!$AB$27:$AL$52,11,0),"")</f>
        <v/>
      </c>
      <c r="H335" s="178"/>
      <c r="I335" s="178"/>
      <c r="J335" s="178"/>
      <c r="K335" s="178"/>
      <c r="L335" s="180"/>
      <c r="M335" s="180"/>
      <c r="N335" s="178" t="str">
        <f>IF(Tabla46[[#This Row],[ID RIESGO]]="","",IF(Tabla46[[#This Row],[DESCRIPCION DEL CONTROL]]="",0,15))</f>
        <v/>
      </c>
      <c r="O335" s="174" t="str">
        <f>IF(Tabla46[[#This Row],[ID RIESGO]]="","",IF(Tabla46[[#This Row],[RESPONSABLE DEL CONTROL (CARGO)]]="",0,20))</f>
        <v/>
      </c>
      <c r="P335" s="353">
        <f>IF(Tabla46[[#This Row],[PERIODICIDAD DE EJECUCIÓN DEL CONTROL]]="",0,20)</f>
        <v>0</v>
      </c>
      <c r="Q33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5" s="353" t="str">
        <f>IF(ISTEXT(Tabla46[[#This Row],[VALOR EVALUACION DISENO]]),"",IF(Tabla46[[#This Row],[VALOR EVALUACION DISENO]]&gt;96,DATOS!$AV$21,IF(Tabla46[[#This Row],[VALOR EVALUACION DISENO]]&gt;=86,DATOS!$AV$22,DATOS!$AV$23)))</f>
        <v/>
      </c>
      <c r="S335" s="286"/>
      <c r="T335" s="133" t="str">
        <f>IFERROR(VLOOKUP(Tabla46[[#This Row],[% DE CUMPLIMIENTO DE LA EJECUCION DEL CONTROL]],DATOS!$AS$38:$AT$40,2,0),"")</f>
        <v/>
      </c>
      <c r="U335" s="134" t="str">
        <f>IF(Tabla46[[#This Row],[RESULTADO EVALUACIÓN DEL DISEÑO DEL CONTROL]]="","",SUMIFS(DATOS!$AT$49:$AT$57,DATOS!$AR$49:$AR$57,Tabla46[[#This Row],[RESULTADO EVALUACIÓN DEL DISEÑO DEL CONTROL]],DATOS!$AS$49:$AS$57,Tabla46[[#This Row],[RESULTADO EVALUACION DE LA EJECUCION]]))</f>
        <v/>
      </c>
    </row>
    <row r="336" spans="1:21" ht="15" customHeight="1" x14ac:dyDescent="0.25">
      <c r="A336" s="3"/>
      <c r="B336" s="2"/>
      <c r="C336" s="2"/>
      <c r="D336" s="72"/>
      <c r="E336" s="4"/>
      <c r="F336" s="178"/>
      <c r="G336" s="455" t="str">
        <f>IFERROR(VLOOKUP(Tabla46[[#This Row],[ID RIESGO]],'1. IDENTIFICACION DEL RIESGO'!$AB$27:$AL$52,11,0),"")</f>
        <v/>
      </c>
      <c r="H336" s="178"/>
      <c r="I336" s="178"/>
      <c r="J336" s="178"/>
      <c r="K336" s="178"/>
      <c r="L336" s="180"/>
      <c r="M336" s="180"/>
      <c r="N336" s="178" t="str">
        <f>IF(Tabla46[[#This Row],[ID RIESGO]]="","",IF(Tabla46[[#This Row],[DESCRIPCION DEL CONTROL]]="",0,15))</f>
        <v/>
      </c>
      <c r="O336" s="174" t="str">
        <f>IF(Tabla46[[#This Row],[ID RIESGO]]="","",IF(Tabla46[[#This Row],[RESPONSABLE DEL CONTROL (CARGO)]]="",0,20))</f>
        <v/>
      </c>
      <c r="P336" s="353">
        <f>IF(Tabla46[[#This Row],[PERIODICIDAD DE EJECUCIÓN DEL CONTROL]]="",0,20)</f>
        <v>0</v>
      </c>
      <c r="Q33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6" s="353" t="str">
        <f>IF(ISTEXT(Tabla46[[#This Row],[VALOR EVALUACION DISENO]]),"",IF(Tabla46[[#This Row],[VALOR EVALUACION DISENO]]&gt;96,DATOS!$AV$21,IF(Tabla46[[#This Row],[VALOR EVALUACION DISENO]]&gt;=86,DATOS!$AV$22,DATOS!$AV$23)))</f>
        <v/>
      </c>
      <c r="S336" s="286"/>
      <c r="T336" s="133" t="str">
        <f>IFERROR(VLOOKUP(Tabla46[[#This Row],[% DE CUMPLIMIENTO DE LA EJECUCION DEL CONTROL]],DATOS!$AS$38:$AT$40,2,0),"")</f>
        <v/>
      </c>
      <c r="U336" s="134" t="str">
        <f>IF(Tabla46[[#This Row],[RESULTADO EVALUACIÓN DEL DISEÑO DEL CONTROL]]="","",SUMIFS(DATOS!$AT$49:$AT$57,DATOS!$AR$49:$AR$57,Tabla46[[#This Row],[RESULTADO EVALUACIÓN DEL DISEÑO DEL CONTROL]],DATOS!$AS$49:$AS$57,Tabla46[[#This Row],[RESULTADO EVALUACION DE LA EJECUCION]]))</f>
        <v/>
      </c>
    </row>
    <row r="337" spans="1:21" ht="15" customHeight="1" x14ac:dyDescent="0.25">
      <c r="A337" s="3"/>
      <c r="B337" s="2"/>
      <c r="C337" s="2"/>
      <c r="D337" s="72"/>
      <c r="E337" s="4"/>
      <c r="F337" s="178"/>
      <c r="G337" s="455" t="str">
        <f>IFERROR(VLOOKUP(Tabla46[[#This Row],[ID RIESGO]],'1. IDENTIFICACION DEL RIESGO'!$AB$27:$AL$52,11,0),"")</f>
        <v/>
      </c>
      <c r="H337" s="178"/>
      <c r="I337" s="178"/>
      <c r="J337" s="178"/>
      <c r="K337" s="178"/>
      <c r="L337" s="180"/>
      <c r="M337" s="180"/>
      <c r="N337" s="178" t="str">
        <f>IF(Tabla46[[#This Row],[ID RIESGO]]="","",IF(Tabla46[[#This Row],[DESCRIPCION DEL CONTROL]]="",0,15))</f>
        <v/>
      </c>
      <c r="O337" s="174" t="str">
        <f>IF(Tabla46[[#This Row],[ID RIESGO]]="","",IF(Tabla46[[#This Row],[RESPONSABLE DEL CONTROL (CARGO)]]="",0,20))</f>
        <v/>
      </c>
      <c r="P337" s="353">
        <f>IF(Tabla46[[#This Row],[PERIODICIDAD DE EJECUCIÓN DEL CONTROL]]="",0,20)</f>
        <v>0</v>
      </c>
      <c r="Q33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7" s="353" t="str">
        <f>IF(ISTEXT(Tabla46[[#This Row],[VALOR EVALUACION DISENO]]),"",IF(Tabla46[[#This Row],[VALOR EVALUACION DISENO]]&gt;96,DATOS!$AV$21,IF(Tabla46[[#This Row],[VALOR EVALUACION DISENO]]&gt;=86,DATOS!$AV$22,DATOS!$AV$23)))</f>
        <v/>
      </c>
      <c r="S337" s="286"/>
      <c r="T337" s="133" t="str">
        <f>IFERROR(VLOOKUP(Tabla46[[#This Row],[% DE CUMPLIMIENTO DE LA EJECUCION DEL CONTROL]],DATOS!$AS$38:$AT$40,2,0),"")</f>
        <v/>
      </c>
      <c r="U337" s="134" t="str">
        <f>IF(Tabla46[[#This Row],[RESULTADO EVALUACIÓN DEL DISEÑO DEL CONTROL]]="","",SUMIFS(DATOS!$AT$49:$AT$57,DATOS!$AR$49:$AR$57,Tabla46[[#This Row],[RESULTADO EVALUACIÓN DEL DISEÑO DEL CONTROL]],DATOS!$AS$49:$AS$57,Tabla46[[#This Row],[RESULTADO EVALUACION DE LA EJECUCION]]))</f>
        <v/>
      </c>
    </row>
    <row r="338" spans="1:21" ht="15" customHeight="1" x14ac:dyDescent="0.25">
      <c r="A338" s="3"/>
      <c r="B338" s="2"/>
      <c r="C338" s="2"/>
      <c r="D338" s="72"/>
      <c r="E338" s="4"/>
      <c r="F338" s="178"/>
      <c r="G338" s="455" t="str">
        <f>IFERROR(VLOOKUP(Tabla46[[#This Row],[ID RIESGO]],'1. IDENTIFICACION DEL RIESGO'!$AB$27:$AL$52,11,0),"")</f>
        <v/>
      </c>
      <c r="H338" s="178"/>
      <c r="I338" s="178"/>
      <c r="J338" s="178"/>
      <c r="K338" s="178"/>
      <c r="L338" s="180"/>
      <c r="M338" s="180"/>
      <c r="N338" s="178" t="str">
        <f>IF(Tabla46[[#This Row],[ID RIESGO]]="","",IF(Tabla46[[#This Row],[DESCRIPCION DEL CONTROL]]="",0,15))</f>
        <v/>
      </c>
      <c r="O338" s="174" t="str">
        <f>IF(Tabla46[[#This Row],[ID RIESGO]]="","",IF(Tabla46[[#This Row],[RESPONSABLE DEL CONTROL (CARGO)]]="",0,20))</f>
        <v/>
      </c>
      <c r="P338" s="353">
        <f>IF(Tabla46[[#This Row],[PERIODICIDAD DE EJECUCIÓN DEL CONTROL]]="",0,20)</f>
        <v>0</v>
      </c>
      <c r="Q33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8" s="353" t="str">
        <f>IF(ISTEXT(Tabla46[[#This Row],[VALOR EVALUACION DISENO]]),"",IF(Tabla46[[#This Row],[VALOR EVALUACION DISENO]]&gt;96,DATOS!$AV$21,IF(Tabla46[[#This Row],[VALOR EVALUACION DISENO]]&gt;=86,DATOS!$AV$22,DATOS!$AV$23)))</f>
        <v/>
      </c>
      <c r="S338" s="286"/>
      <c r="T338" s="133" t="str">
        <f>IFERROR(VLOOKUP(Tabla46[[#This Row],[% DE CUMPLIMIENTO DE LA EJECUCION DEL CONTROL]],DATOS!$AS$38:$AT$40,2,0),"")</f>
        <v/>
      </c>
      <c r="U338" s="134" t="str">
        <f>IF(Tabla46[[#This Row],[RESULTADO EVALUACIÓN DEL DISEÑO DEL CONTROL]]="","",SUMIFS(DATOS!$AT$49:$AT$57,DATOS!$AR$49:$AR$57,Tabla46[[#This Row],[RESULTADO EVALUACIÓN DEL DISEÑO DEL CONTROL]],DATOS!$AS$49:$AS$57,Tabla46[[#This Row],[RESULTADO EVALUACION DE LA EJECUCION]]))</f>
        <v/>
      </c>
    </row>
    <row r="339" spans="1:21" ht="15" customHeight="1" x14ac:dyDescent="0.25">
      <c r="A339" s="3"/>
      <c r="B339" s="2"/>
      <c r="C339" s="2"/>
      <c r="D339" s="72"/>
      <c r="E339" s="4"/>
      <c r="F339" s="178"/>
      <c r="G339" s="455" t="str">
        <f>IFERROR(VLOOKUP(Tabla46[[#This Row],[ID RIESGO]],'1. IDENTIFICACION DEL RIESGO'!$AB$27:$AL$52,11,0),"")</f>
        <v/>
      </c>
      <c r="H339" s="178"/>
      <c r="I339" s="178"/>
      <c r="J339" s="178"/>
      <c r="K339" s="178"/>
      <c r="L339" s="180"/>
      <c r="M339" s="180"/>
      <c r="N339" s="178" t="str">
        <f>IF(Tabla46[[#This Row],[ID RIESGO]]="","",IF(Tabla46[[#This Row],[DESCRIPCION DEL CONTROL]]="",0,15))</f>
        <v/>
      </c>
      <c r="O339" s="174" t="str">
        <f>IF(Tabla46[[#This Row],[ID RIESGO]]="","",IF(Tabla46[[#This Row],[RESPONSABLE DEL CONTROL (CARGO)]]="",0,20))</f>
        <v/>
      </c>
      <c r="P339" s="353">
        <f>IF(Tabla46[[#This Row],[PERIODICIDAD DE EJECUCIÓN DEL CONTROL]]="",0,20)</f>
        <v>0</v>
      </c>
      <c r="Q33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9" s="353" t="str">
        <f>IF(ISTEXT(Tabla46[[#This Row],[VALOR EVALUACION DISENO]]),"",IF(Tabla46[[#This Row],[VALOR EVALUACION DISENO]]&gt;96,DATOS!$AV$21,IF(Tabla46[[#This Row],[VALOR EVALUACION DISENO]]&gt;=86,DATOS!$AV$22,DATOS!$AV$23)))</f>
        <v/>
      </c>
      <c r="S339" s="286"/>
      <c r="T339" s="133" t="str">
        <f>IFERROR(VLOOKUP(Tabla46[[#This Row],[% DE CUMPLIMIENTO DE LA EJECUCION DEL CONTROL]],DATOS!$AS$38:$AT$40,2,0),"")</f>
        <v/>
      </c>
      <c r="U339" s="134" t="str">
        <f>IF(Tabla46[[#This Row],[RESULTADO EVALUACIÓN DEL DISEÑO DEL CONTROL]]="","",SUMIFS(DATOS!$AT$49:$AT$57,DATOS!$AR$49:$AR$57,Tabla46[[#This Row],[RESULTADO EVALUACIÓN DEL DISEÑO DEL CONTROL]],DATOS!$AS$49:$AS$57,Tabla46[[#This Row],[RESULTADO EVALUACION DE LA EJECUCION]]))</f>
        <v/>
      </c>
    </row>
    <row r="340" spans="1:21" ht="15" customHeight="1" x14ac:dyDescent="0.25">
      <c r="A340" s="3"/>
      <c r="B340" s="2"/>
      <c r="C340" s="2"/>
      <c r="D340" s="72"/>
      <c r="E340" s="4"/>
      <c r="F340" s="178"/>
      <c r="G340" s="455" t="str">
        <f>IFERROR(VLOOKUP(Tabla46[[#This Row],[ID RIESGO]],'1. IDENTIFICACION DEL RIESGO'!$AB$27:$AL$52,11,0),"")</f>
        <v/>
      </c>
      <c r="H340" s="178"/>
      <c r="I340" s="178"/>
      <c r="J340" s="178"/>
      <c r="K340" s="178"/>
      <c r="L340" s="180"/>
      <c r="M340" s="180"/>
      <c r="N340" s="178" t="str">
        <f>IF(Tabla46[[#This Row],[ID RIESGO]]="","",IF(Tabla46[[#This Row],[DESCRIPCION DEL CONTROL]]="",0,15))</f>
        <v/>
      </c>
      <c r="O340" s="174" t="str">
        <f>IF(Tabla46[[#This Row],[ID RIESGO]]="","",IF(Tabla46[[#This Row],[RESPONSABLE DEL CONTROL (CARGO)]]="",0,20))</f>
        <v/>
      </c>
      <c r="P340" s="353">
        <f>IF(Tabla46[[#This Row],[PERIODICIDAD DE EJECUCIÓN DEL CONTROL]]="",0,20)</f>
        <v>0</v>
      </c>
      <c r="Q34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0" s="353" t="str">
        <f>IF(ISTEXT(Tabla46[[#This Row],[VALOR EVALUACION DISENO]]),"",IF(Tabla46[[#This Row],[VALOR EVALUACION DISENO]]&gt;96,DATOS!$AV$21,IF(Tabla46[[#This Row],[VALOR EVALUACION DISENO]]&gt;=86,DATOS!$AV$22,DATOS!$AV$23)))</f>
        <v/>
      </c>
      <c r="S340" s="286"/>
      <c r="T340" s="133" t="str">
        <f>IFERROR(VLOOKUP(Tabla46[[#This Row],[% DE CUMPLIMIENTO DE LA EJECUCION DEL CONTROL]],DATOS!$AS$38:$AT$40,2,0),"")</f>
        <v/>
      </c>
      <c r="U340" s="134" t="str">
        <f>IF(Tabla46[[#This Row],[RESULTADO EVALUACIÓN DEL DISEÑO DEL CONTROL]]="","",SUMIFS(DATOS!$AT$49:$AT$57,DATOS!$AR$49:$AR$57,Tabla46[[#This Row],[RESULTADO EVALUACIÓN DEL DISEÑO DEL CONTROL]],DATOS!$AS$49:$AS$57,Tabla46[[#This Row],[RESULTADO EVALUACION DE LA EJECUCION]]))</f>
        <v/>
      </c>
    </row>
    <row r="341" spans="1:21" ht="15" customHeight="1" x14ac:dyDescent="0.25">
      <c r="A341" s="3"/>
      <c r="B341" s="2"/>
      <c r="C341" s="2"/>
      <c r="D341" s="72"/>
      <c r="E341" s="4"/>
      <c r="F341" s="178"/>
      <c r="G341" s="455" t="str">
        <f>IFERROR(VLOOKUP(Tabla46[[#This Row],[ID RIESGO]],'1. IDENTIFICACION DEL RIESGO'!$AB$27:$AL$52,11,0),"")</f>
        <v/>
      </c>
      <c r="H341" s="178"/>
      <c r="I341" s="178"/>
      <c r="J341" s="178"/>
      <c r="K341" s="178"/>
      <c r="L341" s="180"/>
      <c r="M341" s="180"/>
      <c r="N341" s="178" t="str">
        <f>IF(Tabla46[[#This Row],[ID RIESGO]]="","",IF(Tabla46[[#This Row],[DESCRIPCION DEL CONTROL]]="",0,15))</f>
        <v/>
      </c>
      <c r="O341" s="174" t="str">
        <f>IF(Tabla46[[#This Row],[ID RIESGO]]="","",IF(Tabla46[[#This Row],[RESPONSABLE DEL CONTROL (CARGO)]]="",0,20))</f>
        <v/>
      </c>
      <c r="P341" s="353">
        <f>IF(Tabla46[[#This Row],[PERIODICIDAD DE EJECUCIÓN DEL CONTROL]]="",0,20)</f>
        <v>0</v>
      </c>
      <c r="Q34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1" s="353" t="str">
        <f>IF(ISTEXT(Tabla46[[#This Row],[VALOR EVALUACION DISENO]]),"",IF(Tabla46[[#This Row],[VALOR EVALUACION DISENO]]&gt;96,DATOS!$AV$21,IF(Tabla46[[#This Row],[VALOR EVALUACION DISENO]]&gt;=86,DATOS!$AV$22,DATOS!$AV$23)))</f>
        <v/>
      </c>
      <c r="S341" s="286"/>
      <c r="T341" s="133" t="str">
        <f>IFERROR(VLOOKUP(Tabla46[[#This Row],[% DE CUMPLIMIENTO DE LA EJECUCION DEL CONTROL]],DATOS!$AS$38:$AT$40,2,0),"")</f>
        <v/>
      </c>
      <c r="U341" s="134" t="str">
        <f>IF(Tabla46[[#This Row],[RESULTADO EVALUACIÓN DEL DISEÑO DEL CONTROL]]="","",SUMIFS(DATOS!$AT$49:$AT$57,DATOS!$AR$49:$AR$57,Tabla46[[#This Row],[RESULTADO EVALUACIÓN DEL DISEÑO DEL CONTROL]],DATOS!$AS$49:$AS$57,Tabla46[[#This Row],[RESULTADO EVALUACION DE LA EJECUCION]]))</f>
        <v/>
      </c>
    </row>
    <row r="342" spans="1:21" ht="15" customHeight="1" x14ac:dyDescent="0.25">
      <c r="A342" s="3"/>
      <c r="B342" s="2"/>
      <c r="C342" s="2"/>
      <c r="D342" s="72"/>
      <c r="E342" s="4"/>
      <c r="F342" s="178"/>
      <c r="G342" s="455" t="str">
        <f>IFERROR(VLOOKUP(Tabla46[[#This Row],[ID RIESGO]],'1. IDENTIFICACION DEL RIESGO'!$AB$27:$AL$52,11,0),"")</f>
        <v/>
      </c>
      <c r="H342" s="178"/>
      <c r="I342" s="178"/>
      <c r="J342" s="178"/>
      <c r="K342" s="178"/>
      <c r="L342" s="180"/>
      <c r="M342" s="180"/>
      <c r="N342" s="178" t="str">
        <f>IF(Tabla46[[#This Row],[ID RIESGO]]="","",IF(Tabla46[[#This Row],[DESCRIPCION DEL CONTROL]]="",0,15))</f>
        <v/>
      </c>
      <c r="O342" s="174" t="str">
        <f>IF(Tabla46[[#This Row],[ID RIESGO]]="","",IF(Tabla46[[#This Row],[RESPONSABLE DEL CONTROL (CARGO)]]="",0,20))</f>
        <v/>
      </c>
      <c r="P342" s="353">
        <f>IF(Tabla46[[#This Row],[PERIODICIDAD DE EJECUCIÓN DEL CONTROL]]="",0,20)</f>
        <v>0</v>
      </c>
      <c r="Q34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2" s="353" t="str">
        <f>IF(ISTEXT(Tabla46[[#This Row],[VALOR EVALUACION DISENO]]),"",IF(Tabla46[[#This Row],[VALOR EVALUACION DISENO]]&gt;96,DATOS!$AV$21,IF(Tabla46[[#This Row],[VALOR EVALUACION DISENO]]&gt;=86,DATOS!$AV$22,DATOS!$AV$23)))</f>
        <v/>
      </c>
      <c r="S342" s="286"/>
      <c r="T342" s="133" t="str">
        <f>IFERROR(VLOOKUP(Tabla46[[#This Row],[% DE CUMPLIMIENTO DE LA EJECUCION DEL CONTROL]],DATOS!$AS$38:$AT$40,2,0),"")</f>
        <v/>
      </c>
      <c r="U342" s="134" t="str">
        <f>IF(Tabla46[[#This Row],[RESULTADO EVALUACIÓN DEL DISEÑO DEL CONTROL]]="","",SUMIFS(DATOS!$AT$49:$AT$57,DATOS!$AR$49:$AR$57,Tabla46[[#This Row],[RESULTADO EVALUACIÓN DEL DISEÑO DEL CONTROL]],DATOS!$AS$49:$AS$57,Tabla46[[#This Row],[RESULTADO EVALUACION DE LA EJECUCION]]))</f>
        <v/>
      </c>
    </row>
    <row r="343" spans="1:21" ht="15" customHeight="1" x14ac:dyDescent="0.25">
      <c r="A343" s="3"/>
      <c r="B343" s="2"/>
      <c r="C343" s="2"/>
      <c r="D343" s="72"/>
      <c r="E343" s="4"/>
      <c r="F343" s="178"/>
      <c r="G343" s="455" t="str">
        <f>IFERROR(VLOOKUP(Tabla46[[#This Row],[ID RIESGO]],'1. IDENTIFICACION DEL RIESGO'!$AB$27:$AL$52,11,0),"")</f>
        <v/>
      </c>
      <c r="H343" s="178"/>
      <c r="I343" s="178"/>
      <c r="J343" s="178"/>
      <c r="K343" s="178"/>
      <c r="L343" s="180"/>
      <c r="M343" s="180"/>
      <c r="N343" s="178" t="str">
        <f>IF(Tabla46[[#This Row],[ID RIESGO]]="","",IF(Tabla46[[#This Row],[DESCRIPCION DEL CONTROL]]="",0,15))</f>
        <v/>
      </c>
      <c r="O343" s="174" t="str">
        <f>IF(Tabla46[[#This Row],[ID RIESGO]]="","",IF(Tabla46[[#This Row],[RESPONSABLE DEL CONTROL (CARGO)]]="",0,20))</f>
        <v/>
      </c>
      <c r="P343" s="353">
        <f>IF(Tabla46[[#This Row],[PERIODICIDAD DE EJECUCIÓN DEL CONTROL]]="",0,20)</f>
        <v>0</v>
      </c>
      <c r="Q34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3" s="353" t="str">
        <f>IF(ISTEXT(Tabla46[[#This Row],[VALOR EVALUACION DISENO]]),"",IF(Tabla46[[#This Row],[VALOR EVALUACION DISENO]]&gt;96,DATOS!$AV$21,IF(Tabla46[[#This Row],[VALOR EVALUACION DISENO]]&gt;=86,DATOS!$AV$22,DATOS!$AV$23)))</f>
        <v/>
      </c>
      <c r="S343" s="286"/>
      <c r="T343" s="133" t="str">
        <f>IFERROR(VLOOKUP(Tabla46[[#This Row],[% DE CUMPLIMIENTO DE LA EJECUCION DEL CONTROL]],DATOS!$AS$38:$AT$40,2,0),"")</f>
        <v/>
      </c>
      <c r="U343" s="134" t="str">
        <f>IF(Tabla46[[#This Row],[RESULTADO EVALUACIÓN DEL DISEÑO DEL CONTROL]]="","",SUMIFS(DATOS!$AT$49:$AT$57,DATOS!$AR$49:$AR$57,Tabla46[[#This Row],[RESULTADO EVALUACIÓN DEL DISEÑO DEL CONTROL]],DATOS!$AS$49:$AS$57,Tabla46[[#This Row],[RESULTADO EVALUACION DE LA EJECUCION]]))</f>
        <v/>
      </c>
    </row>
    <row r="344" spans="1:21" ht="15" customHeight="1" x14ac:dyDescent="0.25">
      <c r="A344" s="3"/>
      <c r="B344" s="2"/>
      <c r="C344" s="2"/>
      <c r="D344" s="72"/>
      <c r="E344" s="4"/>
      <c r="F344" s="178"/>
      <c r="G344" s="455" t="str">
        <f>IFERROR(VLOOKUP(Tabla46[[#This Row],[ID RIESGO]],'1. IDENTIFICACION DEL RIESGO'!$AB$27:$AL$52,11,0),"")</f>
        <v/>
      </c>
      <c r="H344" s="178"/>
      <c r="I344" s="178"/>
      <c r="J344" s="178"/>
      <c r="K344" s="178"/>
      <c r="L344" s="180"/>
      <c r="M344" s="180"/>
      <c r="N344" s="178" t="str">
        <f>IF(Tabla46[[#This Row],[ID RIESGO]]="","",IF(Tabla46[[#This Row],[DESCRIPCION DEL CONTROL]]="",0,15))</f>
        <v/>
      </c>
      <c r="O344" s="174" t="str">
        <f>IF(Tabla46[[#This Row],[ID RIESGO]]="","",IF(Tabla46[[#This Row],[RESPONSABLE DEL CONTROL (CARGO)]]="",0,20))</f>
        <v/>
      </c>
      <c r="P344" s="353">
        <f>IF(Tabla46[[#This Row],[PERIODICIDAD DE EJECUCIÓN DEL CONTROL]]="",0,20)</f>
        <v>0</v>
      </c>
      <c r="Q34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4" s="353" t="str">
        <f>IF(ISTEXT(Tabla46[[#This Row],[VALOR EVALUACION DISENO]]),"",IF(Tabla46[[#This Row],[VALOR EVALUACION DISENO]]&gt;96,DATOS!$AV$21,IF(Tabla46[[#This Row],[VALOR EVALUACION DISENO]]&gt;=86,DATOS!$AV$22,DATOS!$AV$23)))</f>
        <v/>
      </c>
      <c r="S344" s="286"/>
      <c r="T344" s="133" t="str">
        <f>IFERROR(VLOOKUP(Tabla46[[#This Row],[% DE CUMPLIMIENTO DE LA EJECUCION DEL CONTROL]],DATOS!$AS$38:$AT$40,2,0),"")</f>
        <v/>
      </c>
      <c r="U344" s="134" t="str">
        <f>IF(Tabla46[[#This Row],[RESULTADO EVALUACIÓN DEL DISEÑO DEL CONTROL]]="","",SUMIFS(DATOS!$AT$49:$AT$57,DATOS!$AR$49:$AR$57,Tabla46[[#This Row],[RESULTADO EVALUACIÓN DEL DISEÑO DEL CONTROL]],DATOS!$AS$49:$AS$57,Tabla46[[#This Row],[RESULTADO EVALUACION DE LA EJECUCION]]))</f>
        <v/>
      </c>
    </row>
    <row r="345" spans="1:21" ht="15" customHeight="1" x14ac:dyDescent="0.25">
      <c r="A345" s="3"/>
      <c r="B345" s="2"/>
      <c r="C345" s="2"/>
      <c r="D345" s="72"/>
      <c r="E345" s="4"/>
      <c r="F345" s="178"/>
      <c r="G345" s="455" t="str">
        <f>IFERROR(VLOOKUP(Tabla46[[#This Row],[ID RIESGO]],'1. IDENTIFICACION DEL RIESGO'!$AB$27:$AL$52,11,0),"")</f>
        <v/>
      </c>
      <c r="H345" s="178"/>
      <c r="I345" s="178"/>
      <c r="J345" s="178"/>
      <c r="K345" s="178"/>
      <c r="L345" s="180"/>
      <c r="M345" s="180"/>
      <c r="N345" s="178" t="str">
        <f>IF(Tabla46[[#This Row],[ID RIESGO]]="","",IF(Tabla46[[#This Row],[DESCRIPCION DEL CONTROL]]="",0,15))</f>
        <v/>
      </c>
      <c r="O345" s="174" t="str">
        <f>IF(Tabla46[[#This Row],[ID RIESGO]]="","",IF(Tabla46[[#This Row],[RESPONSABLE DEL CONTROL (CARGO)]]="",0,20))</f>
        <v/>
      </c>
      <c r="P345" s="353">
        <f>IF(Tabla46[[#This Row],[PERIODICIDAD DE EJECUCIÓN DEL CONTROL]]="",0,20)</f>
        <v>0</v>
      </c>
      <c r="Q34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5" s="353" t="str">
        <f>IF(ISTEXT(Tabla46[[#This Row],[VALOR EVALUACION DISENO]]),"",IF(Tabla46[[#This Row],[VALOR EVALUACION DISENO]]&gt;96,DATOS!$AV$21,IF(Tabla46[[#This Row],[VALOR EVALUACION DISENO]]&gt;=86,DATOS!$AV$22,DATOS!$AV$23)))</f>
        <v/>
      </c>
      <c r="S345" s="286"/>
      <c r="T345" s="133" t="str">
        <f>IFERROR(VLOOKUP(Tabla46[[#This Row],[% DE CUMPLIMIENTO DE LA EJECUCION DEL CONTROL]],DATOS!$AS$38:$AT$40,2,0),"")</f>
        <v/>
      </c>
      <c r="U345" s="134" t="str">
        <f>IF(Tabla46[[#This Row],[RESULTADO EVALUACIÓN DEL DISEÑO DEL CONTROL]]="","",SUMIFS(DATOS!$AT$49:$AT$57,DATOS!$AR$49:$AR$57,Tabla46[[#This Row],[RESULTADO EVALUACIÓN DEL DISEÑO DEL CONTROL]],DATOS!$AS$49:$AS$57,Tabla46[[#This Row],[RESULTADO EVALUACION DE LA EJECUCION]]))</f>
        <v/>
      </c>
    </row>
    <row r="346" spans="1:21" ht="15" customHeight="1" x14ac:dyDescent="0.25">
      <c r="A346" s="3"/>
      <c r="B346" s="2"/>
      <c r="C346" s="2"/>
      <c r="D346" s="72"/>
      <c r="E346" s="4"/>
      <c r="F346" s="178"/>
      <c r="G346" s="455" t="str">
        <f>IFERROR(VLOOKUP(Tabla46[[#This Row],[ID RIESGO]],'1. IDENTIFICACION DEL RIESGO'!$AB$27:$AL$52,11,0),"")</f>
        <v/>
      </c>
      <c r="H346" s="178"/>
      <c r="I346" s="178"/>
      <c r="J346" s="178"/>
      <c r="K346" s="178"/>
      <c r="L346" s="180"/>
      <c r="M346" s="180"/>
      <c r="N346" s="178" t="str">
        <f>IF(Tabla46[[#This Row],[ID RIESGO]]="","",IF(Tabla46[[#This Row],[DESCRIPCION DEL CONTROL]]="",0,15))</f>
        <v/>
      </c>
      <c r="O346" s="174" t="str">
        <f>IF(Tabla46[[#This Row],[ID RIESGO]]="","",IF(Tabla46[[#This Row],[RESPONSABLE DEL CONTROL (CARGO)]]="",0,20))</f>
        <v/>
      </c>
      <c r="P346" s="353">
        <f>IF(Tabla46[[#This Row],[PERIODICIDAD DE EJECUCIÓN DEL CONTROL]]="",0,20)</f>
        <v>0</v>
      </c>
      <c r="Q34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6" s="353" t="str">
        <f>IF(ISTEXT(Tabla46[[#This Row],[VALOR EVALUACION DISENO]]),"",IF(Tabla46[[#This Row],[VALOR EVALUACION DISENO]]&gt;96,DATOS!$AV$21,IF(Tabla46[[#This Row],[VALOR EVALUACION DISENO]]&gt;=86,DATOS!$AV$22,DATOS!$AV$23)))</f>
        <v/>
      </c>
      <c r="S346" s="286"/>
      <c r="T346" s="133" t="str">
        <f>IFERROR(VLOOKUP(Tabla46[[#This Row],[% DE CUMPLIMIENTO DE LA EJECUCION DEL CONTROL]],DATOS!$AS$38:$AT$40,2,0),"")</f>
        <v/>
      </c>
      <c r="U346" s="134" t="str">
        <f>IF(Tabla46[[#This Row],[RESULTADO EVALUACIÓN DEL DISEÑO DEL CONTROL]]="","",SUMIFS(DATOS!$AT$49:$AT$57,DATOS!$AR$49:$AR$57,Tabla46[[#This Row],[RESULTADO EVALUACIÓN DEL DISEÑO DEL CONTROL]],DATOS!$AS$49:$AS$57,Tabla46[[#This Row],[RESULTADO EVALUACION DE LA EJECUCION]]))</f>
        <v/>
      </c>
    </row>
    <row r="347" spans="1:21" ht="15" customHeight="1" x14ac:dyDescent="0.25">
      <c r="A347" s="3"/>
      <c r="B347" s="2"/>
      <c r="C347" s="2"/>
      <c r="D347" s="72"/>
      <c r="E347" s="4"/>
      <c r="F347" s="178"/>
      <c r="G347" s="455" t="str">
        <f>IFERROR(VLOOKUP(Tabla46[[#This Row],[ID RIESGO]],'1. IDENTIFICACION DEL RIESGO'!$AB$27:$AL$52,11,0),"")</f>
        <v/>
      </c>
      <c r="H347" s="178"/>
      <c r="I347" s="178"/>
      <c r="J347" s="178"/>
      <c r="K347" s="178"/>
      <c r="L347" s="180"/>
      <c r="M347" s="180"/>
      <c r="N347" s="178" t="str">
        <f>IF(Tabla46[[#This Row],[ID RIESGO]]="","",IF(Tabla46[[#This Row],[DESCRIPCION DEL CONTROL]]="",0,15))</f>
        <v/>
      </c>
      <c r="O347" s="174" t="str">
        <f>IF(Tabla46[[#This Row],[ID RIESGO]]="","",IF(Tabla46[[#This Row],[RESPONSABLE DEL CONTROL (CARGO)]]="",0,20))</f>
        <v/>
      </c>
      <c r="P347" s="353">
        <f>IF(Tabla46[[#This Row],[PERIODICIDAD DE EJECUCIÓN DEL CONTROL]]="",0,20)</f>
        <v>0</v>
      </c>
      <c r="Q34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7" s="353" t="str">
        <f>IF(ISTEXT(Tabla46[[#This Row],[VALOR EVALUACION DISENO]]),"",IF(Tabla46[[#This Row],[VALOR EVALUACION DISENO]]&gt;96,DATOS!$AV$21,IF(Tabla46[[#This Row],[VALOR EVALUACION DISENO]]&gt;=86,DATOS!$AV$22,DATOS!$AV$23)))</f>
        <v/>
      </c>
      <c r="S347" s="286"/>
      <c r="T347" s="133" t="str">
        <f>IFERROR(VLOOKUP(Tabla46[[#This Row],[% DE CUMPLIMIENTO DE LA EJECUCION DEL CONTROL]],DATOS!$AS$38:$AT$40,2,0),"")</f>
        <v/>
      </c>
      <c r="U347" s="134" t="str">
        <f>IF(Tabla46[[#This Row],[RESULTADO EVALUACIÓN DEL DISEÑO DEL CONTROL]]="","",SUMIFS(DATOS!$AT$49:$AT$57,DATOS!$AR$49:$AR$57,Tabla46[[#This Row],[RESULTADO EVALUACIÓN DEL DISEÑO DEL CONTROL]],DATOS!$AS$49:$AS$57,Tabla46[[#This Row],[RESULTADO EVALUACION DE LA EJECUCION]]))</f>
        <v/>
      </c>
    </row>
    <row r="348" spans="1:21" ht="15" customHeight="1" x14ac:dyDescent="0.25">
      <c r="A348" s="3"/>
      <c r="B348" s="2"/>
      <c r="C348" s="2"/>
      <c r="D348" s="72"/>
      <c r="E348" s="4"/>
      <c r="F348" s="178"/>
      <c r="G348" s="455" t="str">
        <f>IFERROR(VLOOKUP(Tabla46[[#This Row],[ID RIESGO]],'1. IDENTIFICACION DEL RIESGO'!$AB$27:$AL$52,11,0),"")</f>
        <v/>
      </c>
      <c r="H348" s="178"/>
      <c r="I348" s="178"/>
      <c r="J348" s="178"/>
      <c r="K348" s="178"/>
      <c r="L348" s="180"/>
      <c r="M348" s="180"/>
      <c r="N348" s="178" t="str">
        <f>IF(Tabla46[[#This Row],[ID RIESGO]]="","",IF(Tabla46[[#This Row],[DESCRIPCION DEL CONTROL]]="",0,15))</f>
        <v/>
      </c>
      <c r="O348" s="174" t="str">
        <f>IF(Tabla46[[#This Row],[ID RIESGO]]="","",IF(Tabla46[[#This Row],[RESPONSABLE DEL CONTROL (CARGO)]]="",0,20))</f>
        <v/>
      </c>
      <c r="P348" s="353">
        <f>IF(Tabla46[[#This Row],[PERIODICIDAD DE EJECUCIÓN DEL CONTROL]]="",0,20)</f>
        <v>0</v>
      </c>
      <c r="Q34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8" s="353" t="str">
        <f>IF(ISTEXT(Tabla46[[#This Row],[VALOR EVALUACION DISENO]]),"",IF(Tabla46[[#This Row],[VALOR EVALUACION DISENO]]&gt;96,DATOS!$AV$21,IF(Tabla46[[#This Row],[VALOR EVALUACION DISENO]]&gt;=86,DATOS!$AV$22,DATOS!$AV$23)))</f>
        <v/>
      </c>
      <c r="S348" s="286"/>
      <c r="T348" s="133" t="str">
        <f>IFERROR(VLOOKUP(Tabla46[[#This Row],[% DE CUMPLIMIENTO DE LA EJECUCION DEL CONTROL]],DATOS!$AS$38:$AT$40,2,0),"")</f>
        <v/>
      </c>
      <c r="U348" s="134" t="str">
        <f>IF(Tabla46[[#This Row],[RESULTADO EVALUACIÓN DEL DISEÑO DEL CONTROL]]="","",SUMIFS(DATOS!$AT$49:$AT$57,DATOS!$AR$49:$AR$57,Tabla46[[#This Row],[RESULTADO EVALUACIÓN DEL DISEÑO DEL CONTROL]],DATOS!$AS$49:$AS$57,Tabla46[[#This Row],[RESULTADO EVALUACION DE LA EJECUCION]]))</f>
        <v/>
      </c>
    </row>
    <row r="349" spans="1:21" ht="15" customHeight="1" x14ac:dyDescent="0.25">
      <c r="A349" s="3"/>
      <c r="B349" s="2"/>
      <c r="C349" s="2"/>
      <c r="D349" s="72"/>
      <c r="E349" s="4"/>
      <c r="F349" s="178"/>
      <c r="G349" s="455" t="str">
        <f>IFERROR(VLOOKUP(Tabla46[[#This Row],[ID RIESGO]],'1. IDENTIFICACION DEL RIESGO'!$AB$27:$AL$52,11,0),"")</f>
        <v/>
      </c>
      <c r="H349" s="178"/>
      <c r="I349" s="178"/>
      <c r="J349" s="178"/>
      <c r="K349" s="178"/>
      <c r="L349" s="180"/>
      <c r="M349" s="180"/>
      <c r="N349" s="178" t="str">
        <f>IF(Tabla46[[#This Row],[ID RIESGO]]="","",IF(Tabla46[[#This Row],[DESCRIPCION DEL CONTROL]]="",0,15))</f>
        <v/>
      </c>
      <c r="O349" s="174" t="str">
        <f>IF(Tabla46[[#This Row],[ID RIESGO]]="","",IF(Tabla46[[#This Row],[RESPONSABLE DEL CONTROL (CARGO)]]="",0,20))</f>
        <v/>
      </c>
      <c r="P349" s="353">
        <f>IF(Tabla46[[#This Row],[PERIODICIDAD DE EJECUCIÓN DEL CONTROL]]="",0,20)</f>
        <v>0</v>
      </c>
      <c r="Q34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9" s="353" t="str">
        <f>IF(ISTEXT(Tabla46[[#This Row],[VALOR EVALUACION DISENO]]),"",IF(Tabla46[[#This Row],[VALOR EVALUACION DISENO]]&gt;96,DATOS!$AV$21,IF(Tabla46[[#This Row],[VALOR EVALUACION DISENO]]&gt;=86,DATOS!$AV$22,DATOS!$AV$23)))</f>
        <v/>
      </c>
      <c r="S349" s="286"/>
      <c r="T349" s="133" t="str">
        <f>IFERROR(VLOOKUP(Tabla46[[#This Row],[% DE CUMPLIMIENTO DE LA EJECUCION DEL CONTROL]],DATOS!$AS$38:$AT$40,2,0),"")</f>
        <v/>
      </c>
      <c r="U349" s="134" t="str">
        <f>IF(Tabla46[[#This Row],[RESULTADO EVALUACIÓN DEL DISEÑO DEL CONTROL]]="","",SUMIFS(DATOS!$AT$49:$AT$57,DATOS!$AR$49:$AR$57,Tabla46[[#This Row],[RESULTADO EVALUACIÓN DEL DISEÑO DEL CONTROL]],DATOS!$AS$49:$AS$57,Tabla46[[#This Row],[RESULTADO EVALUACION DE LA EJECUCION]]))</f>
        <v/>
      </c>
    </row>
    <row r="350" spans="1:21" ht="15" customHeight="1" x14ac:dyDescent="0.25">
      <c r="A350" s="3"/>
      <c r="B350" s="2"/>
      <c r="C350" s="2"/>
      <c r="D350" s="72"/>
      <c r="E350" s="4"/>
      <c r="F350" s="178"/>
      <c r="G350" s="455" t="str">
        <f>IFERROR(VLOOKUP(Tabla46[[#This Row],[ID RIESGO]],'1. IDENTIFICACION DEL RIESGO'!$AB$27:$AL$52,11,0),"")</f>
        <v/>
      </c>
      <c r="H350" s="178"/>
      <c r="I350" s="178"/>
      <c r="J350" s="178"/>
      <c r="K350" s="178"/>
      <c r="L350" s="180"/>
      <c r="M350" s="180"/>
      <c r="N350" s="178" t="str">
        <f>IF(Tabla46[[#This Row],[ID RIESGO]]="","",IF(Tabla46[[#This Row],[DESCRIPCION DEL CONTROL]]="",0,15))</f>
        <v/>
      </c>
      <c r="O350" s="174" t="str">
        <f>IF(Tabla46[[#This Row],[ID RIESGO]]="","",IF(Tabla46[[#This Row],[RESPONSABLE DEL CONTROL (CARGO)]]="",0,20))</f>
        <v/>
      </c>
      <c r="P350" s="353">
        <f>IF(Tabla46[[#This Row],[PERIODICIDAD DE EJECUCIÓN DEL CONTROL]]="",0,20)</f>
        <v>0</v>
      </c>
      <c r="Q35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0" s="353" t="str">
        <f>IF(ISTEXT(Tabla46[[#This Row],[VALOR EVALUACION DISENO]]),"",IF(Tabla46[[#This Row],[VALOR EVALUACION DISENO]]&gt;96,DATOS!$AV$21,IF(Tabla46[[#This Row],[VALOR EVALUACION DISENO]]&gt;=86,DATOS!$AV$22,DATOS!$AV$23)))</f>
        <v/>
      </c>
      <c r="S350" s="286"/>
      <c r="T350" s="133" t="str">
        <f>IFERROR(VLOOKUP(Tabla46[[#This Row],[% DE CUMPLIMIENTO DE LA EJECUCION DEL CONTROL]],DATOS!$AS$38:$AT$40,2,0),"")</f>
        <v/>
      </c>
      <c r="U350" s="134" t="str">
        <f>IF(Tabla46[[#This Row],[RESULTADO EVALUACIÓN DEL DISEÑO DEL CONTROL]]="","",SUMIFS(DATOS!$AT$49:$AT$57,DATOS!$AR$49:$AR$57,Tabla46[[#This Row],[RESULTADO EVALUACIÓN DEL DISEÑO DEL CONTROL]],DATOS!$AS$49:$AS$57,Tabla46[[#This Row],[RESULTADO EVALUACION DE LA EJECUCION]]))</f>
        <v/>
      </c>
    </row>
    <row r="351" spans="1:21" ht="15" customHeight="1" x14ac:dyDescent="0.25">
      <c r="A351" s="3"/>
      <c r="B351" s="2"/>
      <c r="C351" s="2"/>
      <c r="D351" s="72"/>
      <c r="E351" s="4"/>
      <c r="F351" s="178"/>
      <c r="G351" s="455" t="str">
        <f>IFERROR(VLOOKUP(Tabla46[[#This Row],[ID RIESGO]],'1. IDENTIFICACION DEL RIESGO'!$AB$27:$AL$52,11,0),"")</f>
        <v/>
      </c>
      <c r="H351" s="178"/>
      <c r="I351" s="178"/>
      <c r="J351" s="178"/>
      <c r="K351" s="178"/>
      <c r="L351" s="180"/>
      <c r="M351" s="180"/>
      <c r="N351" s="178" t="str">
        <f>IF(Tabla46[[#This Row],[ID RIESGO]]="","",IF(Tabla46[[#This Row],[DESCRIPCION DEL CONTROL]]="",0,15))</f>
        <v/>
      </c>
      <c r="O351" s="174" t="str">
        <f>IF(Tabla46[[#This Row],[ID RIESGO]]="","",IF(Tabla46[[#This Row],[RESPONSABLE DEL CONTROL (CARGO)]]="",0,20))</f>
        <v/>
      </c>
      <c r="P351" s="353">
        <f>IF(Tabla46[[#This Row],[PERIODICIDAD DE EJECUCIÓN DEL CONTROL]]="",0,20)</f>
        <v>0</v>
      </c>
      <c r="Q35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1" s="353" t="str">
        <f>IF(ISTEXT(Tabla46[[#This Row],[VALOR EVALUACION DISENO]]),"",IF(Tabla46[[#This Row],[VALOR EVALUACION DISENO]]&gt;96,DATOS!$AV$21,IF(Tabla46[[#This Row],[VALOR EVALUACION DISENO]]&gt;=86,DATOS!$AV$22,DATOS!$AV$23)))</f>
        <v/>
      </c>
      <c r="S351" s="286"/>
      <c r="T351" s="133" t="str">
        <f>IFERROR(VLOOKUP(Tabla46[[#This Row],[% DE CUMPLIMIENTO DE LA EJECUCION DEL CONTROL]],DATOS!$AS$38:$AT$40,2,0),"")</f>
        <v/>
      </c>
      <c r="U351" s="134" t="str">
        <f>IF(Tabla46[[#This Row],[RESULTADO EVALUACIÓN DEL DISEÑO DEL CONTROL]]="","",SUMIFS(DATOS!$AT$49:$AT$57,DATOS!$AR$49:$AR$57,Tabla46[[#This Row],[RESULTADO EVALUACIÓN DEL DISEÑO DEL CONTROL]],DATOS!$AS$49:$AS$57,Tabla46[[#This Row],[RESULTADO EVALUACION DE LA EJECUCION]]))</f>
        <v/>
      </c>
    </row>
    <row r="352" spans="1:21" ht="15" customHeight="1" x14ac:dyDescent="0.25">
      <c r="A352" s="3"/>
      <c r="B352" s="2"/>
      <c r="C352" s="2"/>
      <c r="D352" s="72"/>
      <c r="E352" s="4"/>
      <c r="F352" s="178"/>
      <c r="G352" s="455" t="str">
        <f>IFERROR(VLOOKUP(Tabla46[[#This Row],[ID RIESGO]],'1. IDENTIFICACION DEL RIESGO'!$AB$27:$AL$52,11,0),"")</f>
        <v/>
      </c>
      <c r="H352" s="178"/>
      <c r="I352" s="178"/>
      <c r="J352" s="178"/>
      <c r="K352" s="178"/>
      <c r="L352" s="180"/>
      <c r="M352" s="180"/>
      <c r="N352" s="178" t="str">
        <f>IF(Tabla46[[#This Row],[ID RIESGO]]="","",IF(Tabla46[[#This Row],[DESCRIPCION DEL CONTROL]]="",0,15))</f>
        <v/>
      </c>
      <c r="O352" s="174" t="str">
        <f>IF(Tabla46[[#This Row],[ID RIESGO]]="","",IF(Tabla46[[#This Row],[RESPONSABLE DEL CONTROL (CARGO)]]="",0,20))</f>
        <v/>
      </c>
      <c r="P352" s="353">
        <f>IF(Tabla46[[#This Row],[PERIODICIDAD DE EJECUCIÓN DEL CONTROL]]="",0,20)</f>
        <v>0</v>
      </c>
      <c r="Q35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2" s="353" t="str">
        <f>IF(ISTEXT(Tabla46[[#This Row],[VALOR EVALUACION DISENO]]),"",IF(Tabla46[[#This Row],[VALOR EVALUACION DISENO]]&gt;96,DATOS!$AV$21,IF(Tabla46[[#This Row],[VALOR EVALUACION DISENO]]&gt;=86,DATOS!$AV$22,DATOS!$AV$23)))</f>
        <v/>
      </c>
      <c r="S352" s="286"/>
      <c r="T352" s="133" t="str">
        <f>IFERROR(VLOOKUP(Tabla46[[#This Row],[% DE CUMPLIMIENTO DE LA EJECUCION DEL CONTROL]],DATOS!$AS$38:$AT$40,2,0),"")</f>
        <v/>
      </c>
      <c r="U352" s="134" t="str">
        <f>IF(Tabla46[[#This Row],[RESULTADO EVALUACIÓN DEL DISEÑO DEL CONTROL]]="","",SUMIFS(DATOS!$AT$49:$AT$57,DATOS!$AR$49:$AR$57,Tabla46[[#This Row],[RESULTADO EVALUACIÓN DEL DISEÑO DEL CONTROL]],DATOS!$AS$49:$AS$57,Tabla46[[#This Row],[RESULTADO EVALUACION DE LA EJECUCION]]))</f>
        <v/>
      </c>
    </row>
    <row r="353" spans="1:21" ht="15" customHeight="1" x14ac:dyDescent="0.25">
      <c r="A353" s="3"/>
      <c r="B353" s="2"/>
      <c r="C353" s="2"/>
      <c r="D353" s="72"/>
      <c r="E353" s="4"/>
      <c r="F353" s="178"/>
      <c r="G353" s="455" t="str">
        <f>IFERROR(VLOOKUP(Tabla46[[#This Row],[ID RIESGO]],'1. IDENTIFICACION DEL RIESGO'!$AB$27:$AL$52,11,0),"")</f>
        <v/>
      </c>
      <c r="H353" s="178"/>
      <c r="I353" s="178"/>
      <c r="J353" s="178"/>
      <c r="K353" s="178"/>
      <c r="L353" s="180"/>
      <c r="M353" s="180"/>
      <c r="N353" s="178" t="str">
        <f>IF(Tabla46[[#This Row],[ID RIESGO]]="","",IF(Tabla46[[#This Row],[DESCRIPCION DEL CONTROL]]="",0,15))</f>
        <v/>
      </c>
      <c r="O353" s="174" t="str">
        <f>IF(Tabla46[[#This Row],[ID RIESGO]]="","",IF(Tabla46[[#This Row],[RESPONSABLE DEL CONTROL (CARGO)]]="",0,20))</f>
        <v/>
      </c>
      <c r="P353" s="353">
        <f>IF(Tabla46[[#This Row],[PERIODICIDAD DE EJECUCIÓN DEL CONTROL]]="",0,20)</f>
        <v>0</v>
      </c>
      <c r="Q35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3" s="353" t="str">
        <f>IF(ISTEXT(Tabla46[[#This Row],[VALOR EVALUACION DISENO]]),"",IF(Tabla46[[#This Row],[VALOR EVALUACION DISENO]]&gt;96,DATOS!$AV$21,IF(Tabla46[[#This Row],[VALOR EVALUACION DISENO]]&gt;=86,DATOS!$AV$22,DATOS!$AV$23)))</f>
        <v/>
      </c>
      <c r="S353" s="286"/>
      <c r="T353" s="133" t="str">
        <f>IFERROR(VLOOKUP(Tabla46[[#This Row],[% DE CUMPLIMIENTO DE LA EJECUCION DEL CONTROL]],DATOS!$AS$38:$AT$40,2,0),"")</f>
        <v/>
      </c>
      <c r="U353" s="134" t="str">
        <f>IF(Tabla46[[#This Row],[RESULTADO EVALUACIÓN DEL DISEÑO DEL CONTROL]]="","",SUMIFS(DATOS!$AT$49:$AT$57,DATOS!$AR$49:$AR$57,Tabla46[[#This Row],[RESULTADO EVALUACIÓN DEL DISEÑO DEL CONTROL]],DATOS!$AS$49:$AS$57,Tabla46[[#This Row],[RESULTADO EVALUACION DE LA EJECUCION]]))</f>
        <v/>
      </c>
    </row>
    <row r="354" spans="1:21" ht="15" customHeight="1" x14ac:dyDescent="0.25">
      <c r="A354" s="3"/>
      <c r="B354" s="2"/>
      <c r="C354" s="2"/>
      <c r="D354" s="72"/>
      <c r="E354" s="4"/>
      <c r="F354" s="178"/>
      <c r="G354" s="455" t="str">
        <f>IFERROR(VLOOKUP(Tabla46[[#This Row],[ID RIESGO]],'1. IDENTIFICACION DEL RIESGO'!$AB$27:$AL$52,11,0),"")</f>
        <v/>
      </c>
      <c r="H354" s="178"/>
      <c r="I354" s="178"/>
      <c r="J354" s="178"/>
      <c r="K354" s="178"/>
      <c r="L354" s="180"/>
      <c r="M354" s="180"/>
      <c r="N354" s="178" t="str">
        <f>IF(Tabla46[[#This Row],[ID RIESGO]]="","",IF(Tabla46[[#This Row],[DESCRIPCION DEL CONTROL]]="",0,15))</f>
        <v/>
      </c>
      <c r="O354" s="174" t="str">
        <f>IF(Tabla46[[#This Row],[ID RIESGO]]="","",IF(Tabla46[[#This Row],[RESPONSABLE DEL CONTROL (CARGO)]]="",0,20))</f>
        <v/>
      </c>
      <c r="P354" s="353">
        <f>IF(Tabla46[[#This Row],[PERIODICIDAD DE EJECUCIÓN DEL CONTROL]]="",0,20)</f>
        <v>0</v>
      </c>
      <c r="Q35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4" s="353" t="str">
        <f>IF(ISTEXT(Tabla46[[#This Row],[VALOR EVALUACION DISENO]]),"",IF(Tabla46[[#This Row],[VALOR EVALUACION DISENO]]&gt;96,DATOS!$AV$21,IF(Tabla46[[#This Row],[VALOR EVALUACION DISENO]]&gt;=86,DATOS!$AV$22,DATOS!$AV$23)))</f>
        <v/>
      </c>
      <c r="S354" s="286"/>
      <c r="T354" s="133" t="str">
        <f>IFERROR(VLOOKUP(Tabla46[[#This Row],[% DE CUMPLIMIENTO DE LA EJECUCION DEL CONTROL]],DATOS!$AS$38:$AT$40,2,0),"")</f>
        <v/>
      </c>
      <c r="U354" s="134" t="str">
        <f>IF(Tabla46[[#This Row],[RESULTADO EVALUACIÓN DEL DISEÑO DEL CONTROL]]="","",SUMIFS(DATOS!$AT$49:$AT$57,DATOS!$AR$49:$AR$57,Tabla46[[#This Row],[RESULTADO EVALUACIÓN DEL DISEÑO DEL CONTROL]],DATOS!$AS$49:$AS$57,Tabla46[[#This Row],[RESULTADO EVALUACION DE LA EJECUCION]]))</f>
        <v/>
      </c>
    </row>
    <row r="355" spans="1:21" ht="15" customHeight="1" x14ac:dyDescent="0.25">
      <c r="A355" s="3"/>
      <c r="B355" s="2"/>
      <c r="C355" s="2"/>
      <c r="D355" s="72"/>
      <c r="E355" s="4"/>
      <c r="F355" s="178"/>
      <c r="G355" s="455" t="str">
        <f>IFERROR(VLOOKUP(Tabla46[[#This Row],[ID RIESGO]],'1. IDENTIFICACION DEL RIESGO'!$AB$27:$AL$52,11,0),"")</f>
        <v/>
      </c>
      <c r="H355" s="178"/>
      <c r="I355" s="178"/>
      <c r="J355" s="178"/>
      <c r="K355" s="178"/>
      <c r="L355" s="180"/>
      <c r="M355" s="180"/>
      <c r="N355" s="178" t="str">
        <f>IF(Tabla46[[#This Row],[ID RIESGO]]="","",IF(Tabla46[[#This Row],[DESCRIPCION DEL CONTROL]]="",0,15))</f>
        <v/>
      </c>
      <c r="O355" s="174" t="str">
        <f>IF(Tabla46[[#This Row],[ID RIESGO]]="","",IF(Tabla46[[#This Row],[RESPONSABLE DEL CONTROL (CARGO)]]="",0,20))</f>
        <v/>
      </c>
      <c r="P355" s="353">
        <f>IF(Tabla46[[#This Row],[PERIODICIDAD DE EJECUCIÓN DEL CONTROL]]="",0,20)</f>
        <v>0</v>
      </c>
      <c r="Q35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5" s="353" t="str">
        <f>IF(ISTEXT(Tabla46[[#This Row],[VALOR EVALUACION DISENO]]),"",IF(Tabla46[[#This Row],[VALOR EVALUACION DISENO]]&gt;96,DATOS!$AV$21,IF(Tabla46[[#This Row],[VALOR EVALUACION DISENO]]&gt;=86,DATOS!$AV$22,DATOS!$AV$23)))</f>
        <v/>
      </c>
      <c r="S355" s="286"/>
      <c r="T355" s="133" t="str">
        <f>IFERROR(VLOOKUP(Tabla46[[#This Row],[% DE CUMPLIMIENTO DE LA EJECUCION DEL CONTROL]],DATOS!$AS$38:$AT$40,2,0),"")</f>
        <v/>
      </c>
      <c r="U355" s="134" t="str">
        <f>IF(Tabla46[[#This Row],[RESULTADO EVALUACIÓN DEL DISEÑO DEL CONTROL]]="","",SUMIFS(DATOS!$AT$49:$AT$57,DATOS!$AR$49:$AR$57,Tabla46[[#This Row],[RESULTADO EVALUACIÓN DEL DISEÑO DEL CONTROL]],DATOS!$AS$49:$AS$57,Tabla46[[#This Row],[RESULTADO EVALUACION DE LA EJECUCION]]))</f>
        <v/>
      </c>
    </row>
    <row r="356" spans="1:21" ht="15" customHeight="1" x14ac:dyDescent="0.25">
      <c r="A356" s="3"/>
      <c r="B356" s="2"/>
      <c r="C356" s="2"/>
      <c r="D356" s="72"/>
      <c r="E356" s="4"/>
      <c r="F356" s="178"/>
      <c r="G356" s="455" t="str">
        <f>IFERROR(VLOOKUP(Tabla46[[#This Row],[ID RIESGO]],'1. IDENTIFICACION DEL RIESGO'!$AB$27:$AL$52,11,0),"")</f>
        <v/>
      </c>
      <c r="H356" s="178"/>
      <c r="I356" s="178"/>
      <c r="J356" s="178"/>
      <c r="K356" s="178"/>
      <c r="L356" s="180"/>
      <c r="M356" s="180"/>
      <c r="N356" s="178" t="str">
        <f>IF(Tabla46[[#This Row],[ID RIESGO]]="","",IF(Tabla46[[#This Row],[DESCRIPCION DEL CONTROL]]="",0,15))</f>
        <v/>
      </c>
      <c r="O356" s="174" t="str">
        <f>IF(Tabla46[[#This Row],[ID RIESGO]]="","",IF(Tabla46[[#This Row],[RESPONSABLE DEL CONTROL (CARGO)]]="",0,20))</f>
        <v/>
      </c>
      <c r="P356" s="353">
        <f>IF(Tabla46[[#This Row],[PERIODICIDAD DE EJECUCIÓN DEL CONTROL]]="",0,20)</f>
        <v>0</v>
      </c>
      <c r="Q35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6" s="353" t="str">
        <f>IF(ISTEXT(Tabla46[[#This Row],[VALOR EVALUACION DISENO]]),"",IF(Tabla46[[#This Row],[VALOR EVALUACION DISENO]]&gt;96,DATOS!$AV$21,IF(Tabla46[[#This Row],[VALOR EVALUACION DISENO]]&gt;=86,DATOS!$AV$22,DATOS!$AV$23)))</f>
        <v/>
      </c>
      <c r="S356" s="286"/>
      <c r="T356" s="133" t="str">
        <f>IFERROR(VLOOKUP(Tabla46[[#This Row],[% DE CUMPLIMIENTO DE LA EJECUCION DEL CONTROL]],DATOS!$AS$38:$AT$40,2,0),"")</f>
        <v/>
      </c>
      <c r="U356" s="134" t="str">
        <f>IF(Tabla46[[#This Row],[RESULTADO EVALUACIÓN DEL DISEÑO DEL CONTROL]]="","",SUMIFS(DATOS!$AT$49:$AT$57,DATOS!$AR$49:$AR$57,Tabla46[[#This Row],[RESULTADO EVALUACIÓN DEL DISEÑO DEL CONTROL]],DATOS!$AS$49:$AS$57,Tabla46[[#This Row],[RESULTADO EVALUACION DE LA EJECUCION]]))</f>
        <v/>
      </c>
    </row>
    <row r="357" spans="1:21" ht="15" customHeight="1" x14ac:dyDescent="0.25">
      <c r="A357" s="3"/>
      <c r="B357" s="2"/>
      <c r="C357" s="2"/>
      <c r="D357" s="72"/>
      <c r="E357" s="4"/>
      <c r="F357" s="178"/>
      <c r="G357" s="455" t="str">
        <f>IFERROR(VLOOKUP(Tabla46[[#This Row],[ID RIESGO]],'1. IDENTIFICACION DEL RIESGO'!$AB$27:$AL$52,11,0),"")</f>
        <v/>
      </c>
      <c r="H357" s="178"/>
      <c r="I357" s="178"/>
      <c r="J357" s="178"/>
      <c r="K357" s="178"/>
      <c r="L357" s="180"/>
      <c r="M357" s="180"/>
      <c r="N357" s="178" t="str">
        <f>IF(Tabla46[[#This Row],[ID RIESGO]]="","",IF(Tabla46[[#This Row],[DESCRIPCION DEL CONTROL]]="",0,15))</f>
        <v/>
      </c>
      <c r="O357" s="174" t="str">
        <f>IF(Tabla46[[#This Row],[ID RIESGO]]="","",IF(Tabla46[[#This Row],[RESPONSABLE DEL CONTROL (CARGO)]]="",0,20))</f>
        <v/>
      </c>
      <c r="P357" s="353">
        <f>IF(Tabla46[[#This Row],[PERIODICIDAD DE EJECUCIÓN DEL CONTROL]]="",0,20)</f>
        <v>0</v>
      </c>
      <c r="Q35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7" s="353" t="str">
        <f>IF(ISTEXT(Tabla46[[#This Row],[VALOR EVALUACION DISENO]]),"",IF(Tabla46[[#This Row],[VALOR EVALUACION DISENO]]&gt;96,DATOS!$AV$21,IF(Tabla46[[#This Row],[VALOR EVALUACION DISENO]]&gt;=86,DATOS!$AV$22,DATOS!$AV$23)))</f>
        <v/>
      </c>
      <c r="S357" s="286"/>
      <c r="T357" s="133" t="str">
        <f>IFERROR(VLOOKUP(Tabla46[[#This Row],[% DE CUMPLIMIENTO DE LA EJECUCION DEL CONTROL]],DATOS!$AS$38:$AT$40,2,0),"")</f>
        <v/>
      </c>
      <c r="U357" s="134" t="str">
        <f>IF(Tabla46[[#This Row],[RESULTADO EVALUACIÓN DEL DISEÑO DEL CONTROL]]="","",SUMIFS(DATOS!$AT$49:$AT$57,DATOS!$AR$49:$AR$57,Tabla46[[#This Row],[RESULTADO EVALUACIÓN DEL DISEÑO DEL CONTROL]],DATOS!$AS$49:$AS$57,Tabla46[[#This Row],[RESULTADO EVALUACION DE LA EJECUCION]]))</f>
        <v/>
      </c>
    </row>
    <row r="358" spans="1:21" ht="15" customHeight="1" x14ac:dyDescent="0.25">
      <c r="A358" s="3"/>
      <c r="B358" s="2"/>
      <c r="C358" s="2"/>
      <c r="D358" s="72"/>
      <c r="E358" s="4"/>
      <c r="F358" s="178"/>
      <c r="G358" s="455" t="str">
        <f>IFERROR(VLOOKUP(Tabla46[[#This Row],[ID RIESGO]],'1. IDENTIFICACION DEL RIESGO'!$AB$27:$AL$52,11,0),"")</f>
        <v/>
      </c>
      <c r="H358" s="178"/>
      <c r="I358" s="178"/>
      <c r="J358" s="178"/>
      <c r="K358" s="178"/>
      <c r="L358" s="180"/>
      <c r="M358" s="180"/>
      <c r="N358" s="178" t="str">
        <f>IF(Tabla46[[#This Row],[ID RIESGO]]="","",IF(Tabla46[[#This Row],[DESCRIPCION DEL CONTROL]]="",0,15))</f>
        <v/>
      </c>
      <c r="O358" s="174" t="str">
        <f>IF(Tabla46[[#This Row],[ID RIESGO]]="","",IF(Tabla46[[#This Row],[RESPONSABLE DEL CONTROL (CARGO)]]="",0,20))</f>
        <v/>
      </c>
      <c r="P358" s="353">
        <f>IF(Tabla46[[#This Row],[PERIODICIDAD DE EJECUCIÓN DEL CONTROL]]="",0,20)</f>
        <v>0</v>
      </c>
      <c r="Q35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8" s="353" t="str">
        <f>IF(ISTEXT(Tabla46[[#This Row],[VALOR EVALUACION DISENO]]),"",IF(Tabla46[[#This Row],[VALOR EVALUACION DISENO]]&gt;96,DATOS!$AV$21,IF(Tabla46[[#This Row],[VALOR EVALUACION DISENO]]&gt;=86,DATOS!$AV$22,DATOS!$AV$23)))</f>
        <v/>
      </c>
      <c r="S358" s="286"/>
      <c r="T358" s="133" t="str">
        <f>IFERROR(VLOOKUP(Tabla46[[#This Row],[% DE CUMPLIMIENTO DE LA EJECUCION DEL CONTROL]],DATOS!$AS$38:$AT$40,2,0),"")</f>
        <v/>
      </c>
      <c r="U358" s="134" t="str">
        <f>IF(Tabla46[[#This Row],[RESULTADO EVALUACIÓN DEL DISEÑO DEL CONTROL]]="","",SUMIFS(DATOS!$AT$49:$AT$57,DATOS!$AR$49:$AR$57,Tabla46[[#This Row],[RESULTADO EVALUACIÓN DEL DISEÑO DEL CONTROL]],DATOS!$AS$49:$AS$57,Tabla46[[#This Row],[RESULTADO EVALUACION DE LA EJECUCION]]))</f>
        <v/>
      </c>
    </row>
    <row r="359" spans="1:21" ht="15" customHeight="1" x14ac:dyDescent="0.25">
      <c r="A359" s="3"/>
      <c r="B359" s="2"/>
      <c r="C359" s="2"/>
      <c r="D359" s="72"/>
      <c r="E359" s="4"/>
      <c r="F359" s="178"/>
      <c r="G359" s="455" t="str">
        <f>IFERROR(VLOOKUP(Tabla46[[#This Row],[ID RIESGO]],'1. IDENTIFICACION DEL RIESGO'!$AB$27:$AL$52,11,0),"")</f>
        <v/>
      </c>
      <c r="H359" s="178"/>
      <c r="I359" s="178"/>
      <c r="J359" s="178"/>
      <c r="K359" s="178"/>
      <c r="L359" s="180"/>
      <c r="M359" s="180"/>
      <c r="N359" s="178" t="str">
        <f>IF(Tabla46[[#This Row],[ID RIESGO]]="","",IF(Tabla46[[#This Row],[DESCRIPCION DEL CONTROL]]="",0,15))</f>
        <v/>
      </c>
      <c r="O359" s="174" t="str">
        <f>IF(Tabla46[[#This Row],[ID RIESGO]]="","",IF(Tabla46[[#This Row],[RESPONSABLE DEL CONTROL (CARGO)]]="",0,20))</f>
        <v/>
      </c>
      <c r="P359" s="353">
        <f>IF(Tabla46[[#This Row],[PERIODICIDAD DE EJECUCIÓN DEL CONTROL]]="",0,20)</f>
        <v>0</v>
      </c>
      <c r="Q35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9" s="353" t="str">
        <f>IF(ISTEXT(Tabla46[[#This Row],[VALOR EVALUACION DISENO]]),"",IF(Tabla46[[#This Row],[VALOR EVALUACION DISENO]]&gt;96,DATOS!$AV$21,IF(Tabla46[[#This Row],[VALOR EVALUACION DISENO]]&gt;=86,DATOS!$AV$22,DATOS!$AV$23)))</f>
        <v/>
      </c>
      <c r="S359" s="286"/>
      <c r="T359" s="133" t="str">
        <f>IFERROR(VLOOKUP(Tabla46[[#This Row],[% DE CUMPLIMIENTO DE LA EJECUCION DEL CONTROL]],DATOS!$AS$38:$AT$40,2,0),"")</f>
        <v/>
      </c>
      <c r="U359" s="134" t="str">
        <f>IF(Tabla46[[#This Row],[RESULTADO EVALUACIÓN DEL DISEÑO DEL CONTROL]]="","",SUMIFS(DATOS!$AT$49:$AT$57,DATOS!$AR$49:$AR$57,Tabla46[[#This Row],[RESULTADO EVALUACIÓN DEL DISEÑO DEL CONTROL]],DATOS!$AS$49:$AS$57,Tabla46[[#This Row],[RESULTADO EVALUACION DE LA EJECUCION]]))</f>
        <v/>
      </c>
    </row>
    <row r="360" spans="1:21" ht="15" customHeight="1" x14ac:dyDescent="0.25">
      <c r="A360" s="3"/>
      <c r="B360" s="2"/>
      <c r="C360" s="2"/>
      <c r="D360" s="72"/>
      <c r="E360" s="4"/>
      <c r="F360" s="178"/>
      <c r="G360" s="455" t="str">
        <f>IFERROR(VLOOKUP(Tabla46[[#This Row],[ID RIESGO]],'1. IDENTIFICACION DEL RIESGO'!$AB$27:$AL$52,11,0),"")</f>
        <v/>
      </c>
      <c r="H360" s="178"/>
      <c r="I360" s="178"/>
      <c r="J360" s="178"/>
      <c r="K360" s="178"/>
      <c r="L360" s="180"/>
      <c r="M360" s="180"/>
      <c r="N360" s="178" t="str">
        <f>IF(Tabla46[[#This Row],[ID RIESGO]]="","",IF(Tabla46[[#This Row],[DESCRIPCION DEL CONTROL]]="",0,15))</f>
        <v/>
      </c>
      <c r="O360" s="174" t="str">
        <f>IF(Tabla46[[#This Row],[ID RIESGO]]="","",IF(Tabla46[[#This Row],[RESPONSABLE DEL CONTROL (CARGO)]]="",0,20))</f>
        <v/>
      </c>
      <c r="P360" s="353">
        <f>IF(Tabla46[[#This Row],[PERIODICIDAD DE EJECUCIÓN DEL CONTROL]]="",0,20)</f>
        <v>0</v>
      </c>
      <c r="Q36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0" s="353" t="str">
        <f>IF(ISTEXT(Tabla46[[#This Row],[VALOR EVALUACION DISENO]]),"",IF(Tabla46[[#This Row],[VALOR EVALUACION DISENO]]&gt;96,DATOS!$AV$21,IF(Tabla46[[#This Row],[VALOR EVALUACION DISENO]]&gt;=86,DATOS!$AV$22,DATOS!$AV$23)))</f>
        <v/>
      </c>
      <c r="S360" s="286"/>
      <c r="T360" s="133" t="str">
        <f>IFERROR(VLOOKUP(Tabla46[[#This Row],[% DE CUMPLIMIENTO DE LA EJECUCION DEL CONTROL]],DATOS!$AS$38:$AT$40,2,0),"")</f>
        <v/>
      </c>
      <c r="U360" s="134" t="str">
        <f>IF(Tabla46[[#This Row],[RESULTADO EVALUACIÓN DEL DISEÑO DEL CONTROL]]="","",SUMIFS(DATOS!$AT$49:$AT$57,DATOS!$AR$49:$AR$57,Tabla46[[#This Row],[RESULTADO EVALUACIÓN DEL DISEÑO DEL CONTROL]],DATOS!$AS$49:$AS$57,Tabla46[[#This Row],[RESULTADO EVALUACION DE LA EJECUCION]]))</f>
        <v/>
      </c>
    </row>
    <row r="361" spans="1:21" ht="15" customHeight="1" x14ac:dyDescent="0.25">
      <c r="A361" s="3"/>
      <c r="B361" s="2"/>
      <c r="C361" s="2"/>
      <c r="D361" s="72"/>
      <c r="E361" s="4"/>
      <c r="F361" s="178"/>
      <c r="G361" s="455" t="str">
        <f>IFERROR(VLOOKUP(Tabla46[[#This Row],[ID RIESGO]],'1. IDENTIFICACION DEL RIESGO'!$AB$27:$AL$52,11,0),"")</f>
        <v/>
      </c>
      <c r="H361" s="178"/>
      <c r="I361" s="178"/>
      <c r="J361" s="178"/>
      <c r="K361" s="178"/>
      <c r="L361" s="180"/>
      <c r="M361" s="180"/>
      <c r="N361" s="178" t="str">
        <f>IF(Tabla46[[#This Row],[ID RIESGO]]="","",IF(Tabla46[[#This Row],[DESCRIPCION DEL CONTROL]]="",0,15))</f>
        <v/>
      </c>
      <c r="O361" s="174" t="str">
        <f>IF(Tabla46[[#This Row],[ID RIESGO]]="","",IF(Tabla46[[#This Row],[RESPONSABLE DEL CONTROL (CARGO)]]="",0,20))</f>
        <v/>
      </c>
      <c r="P361" s="353">
        <f>IF(Tabla46[[#This Row],[PERIODICIDAD DE EJECUCIÓN DEL CONTROL]]="",0,20)</f>
        <v>0</v>
      </c>
      <c r="Q36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1" s="353" t="str">
        <f>IF(ISTEXT(Tabla46[[#This Row],[VALOR EVALUACION DISENO]]),"",IF(Tabla46[[#This Row],[VALOR EVALUACION DISENO]]&gt;96,DATOS!$AV$21,IF(Tabla46[[#This Row],[VALOR EVALUACION DISENO]]&gt;=86,DATOS!$AV$22,DATOS!$AV$23)))</f>
        <v/>
      </c>
      <c r="S361" s="286"/>
      <c r="T361" s="133" t="str">
        <f>IFERROR(VLOOKUP(Tabla46[[#This Row],[% DE CUMPLIMIENTO DE LA EJECUCION DEL CONTROL]],DATOS!$AS$38:$AT$40,2,0),"")</f>
        <v/>
      </c>
      <c r="U361" s="134" t="str">
        <f>IF(Tabla46[[#This Row],[RESULTADO EVALUACIÓN DEL DISEÑO DEL CONTROL]]="","",SUMIFS(DATOS!$AT$49:$AT$57,DATOS!$AR$49:$AR$57,Tabla46[[#This Row],[RESULTADO EVALUACIÓN DEL DISEÑO DEL CONTROL]],DATOS!$AS$49:$AS$57,Tabla46[[#This Row],[RESULTADO EVALUACION DE LA EJECUCION]]))</f>
        <v/>
      </c>
    </row>
    <row r="362" spans="1:21" ht="15" customHeight="1" x14ac:dyDescent="0.25">
      <c r="A362" s="3"/>
      <c r="B362" s="2"/>
      <c r="C362" s="2"/>
      <c r="D362" s="72"/>
      <c r="E362" s="4"/>
      <c r="F362" s="178"/>
      <c r="G362" s="455" t="str">
        <f>IFERROR(VLOOKUP(Tabla46[[#This Row],[ID RIESGO]],'1. IDENTIFICACION DEL RIESGO'!$AB$27:$AL$52,11,0),"")</f>
        <v/>
      </c>
      <c r="H362" s="178"/>
      <c r="I362" s="178"/>
      <c r="J362" s="178"/>
      <c r="K362" s="178"/>
      <c r="L362" s="180"/>
      <c r="M362" s="180"/>
      <c r="N362" s="178" t="str">
        <f>IF(Tabla46[[#This Row],[ID RIESGO]]="","",IF(Tabla46[[#This Row],[DESCRIPCION DEL CONTROL]]="",0,15))</f>
        <v/>
      </c>
      <c r="O362" s="174" t="str">
        <f>IF(Tabla46[[#This Row],[ID RIESGO]]="","",IF(Tabla46[[#This Row],[RESPONSABLE DEL CONTROL (CARGO)]]="",0,20))</f>
        <v/>
      </c>
      <c r="P362" s="353">
        <f>IF(Tabla46[[#This Row],[PERIODICIDAD DE EJECUCIÓN DEL CONTROL]]="",0,20)</f>
        <v>0</v>
      </c>
      <c r="Q36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2" s="353" t="str">
        <f>IF(ISTEXT(Tabla46[[#This Row],[VALOR EVALUACION DISENO]]),"",IF(Tabla46[[#This Row],[VALOR EVALUACION DISENO]]&gt;96,DATOS!$AV$21,IF(Tabla46[[#This Row],[VALOR EVALUACION DISENO]]&gt;=86,DATOS!$AV$22,DATOS!$AV$23)))</f>
        <v/>
      </c>
      <c r="S362" s="286"/>
      <c r="T362" s="133" t="str">
        <f>IFERROR(VLOOKUP(Tabla46[[#This Row],[% DE CUMPLIMIENTO DE LA EJECUCION DEL CONTROL]],DATOS!$AS$38:$AT$40,2,0),"")</f>
        <v/>
      </c>
      <c r="U362" s="134" t="str">
        <f>IF(Tabla46[[#This Row],[RESULTADO EVALUACIÓN DEL DISEÑO DEL CONTROL]]="","",SUMIFS(DATOS!$AT$49:$AT$57,DATOS!$AR$49:$AR$57,Tabla46[[#This Row],[RESULTADO EVALUACIÓN DEL DISEÑO DEL CONTROL]],DATOS!$AS$49:$AS$57,Tabla46[[#This Row],[RESULTADO EVALUACION DE LA EJECUCION]]))</f>
        <v/>
      </c>
    </row>
    <row r="363" spans="1:21" ht="15" customHeight="1" x14ac:dyDescent="0.25">
      <c r="A363" s="3"/>
      <c r="B363" s="2"/>
      <c r="C363" s="2"/>
      <c r="D363" s="72"/>
      <c r="E363" s="4"/>
      <c r="F363" s="178"/>
      <c r="G363" s="455" t="str">
        <f>IFERROR(VLOOKUP(Tabla46[[#This Row],[ID RIESGO]],'1. IDENTIFICACION DEL RIESGO'!$AB$27:$AL$52,11,0),"")</f>
        <v/>
      </c>
      <c r="H363" s="178"/>
      <c r="I363" s="178"/>
      <c r="J363" s="178"/>
      <c r="K363" s="178"/>
      <c r="L363" s="180"/>
      <c r="M363" s="180"/>
      <c r="N363" s="178" t="str">
        <f>IF(Tabla46[[#This Row],[ID RIESGO]]="","",IF(Tabla46[[#This Row],[DESCRIPCION DEL CONTROL]]="",0,15))</f>
        <v/>
      </c>
      <c r="O363" s="174" t="str">
        <f>IF(Tabla46[[#This Row],[ID RIESGO]]="","",IF(Tabla46[[#This Row],[RESPONSABLE DEL CONTROL (CARGO)]]="",0,20))</f>
        <v/>
      </c>
      <c r="P363" s="353">
        <f>IF(Tabla46[[#This Row],[PERIODICIDAD DE EJECUCIÓN DEL CONTROL]]="",0,20)</f>
        <v>0</v>
      </c>
      <c r="Q36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3" s="353" t="str">
        <f>IF(ISTEXT(Tabla46[[#This Row],[VALOR EVALUACION DISENO]]),"",IF(Tabla46[[#This Row],[VALOR EVALUACION DISENO]]&gt;96,DATOS!$AV$21,IF(Tabla46[[#This Row],[VALOR EVALUACION DISENO]]&gt;=86,DATOS!$AV$22,DATOS!$AV$23)))</f>
        <v/>
      </c>
      <c r="S363" s="286"/>
      <c r="T363" s="133" t="str">
        <f>IFERROR(VLOOKUP(Tabla46[[#This Row],[% DE CUMPLIMIENTO DE LA EJECUCION DEL CONTROL]],DATOS!$AS$38:$AT$40,2,0),"")</f>
        <v/>
      </c>
      <c r="U363" s="134" t="str">
        <f>IF(Tabla46[[#This Row],[RESULTADO EVALUACIÓN DEL DISEÑO DEL CONTROL]]="","",SUMIFS(DATOS!$AT$49:$AT$57,DATOS!$AR$49:$AR$57,Tabla46[[#This Row],[RESULTADO EVALUACIÓN DEL DISEÑO DEL CONTROL]],DATOS!$AS$49:$AS$57,Tabla46[[#This Row],[RESULTADO EVALUACION DE LA EJECUCION]]))</f>
        <v/>
      </c>
    </row>
    <row r="364" spans="1:21" ht="15" customHeight="1" x14ac:dyDescent="0.25">
      <c r="A364" s="3"/>
      <c r="B364" s="2"/>
      <c r="C364" s="2"/>
      <c r="D364" s="72"/>
      <c r="E364" s="4"/>
      <c r="F364" s="178"/>
      <c r="G364" s="455" t="str">
        <f>IFERROR(VLOOKUP(Tabla46[[#This Row],[ID RIESGO]],'1. IDENTIFICACION DEL RIESGO'!$AB$27:$AL$52,11,0),"")</f>
        <v/>
      </c>
      <c r="H364" s="178"/>
      <c r="I364" s="178"/>
      <c r="J364" s="178"/>
      <c r="K364" s="178"/>
      <c r="L364" s="180"/>
      <c r="M364" s="180"/>
      <c r="N364" s="178" t="str">
        <f>IF(Tabla46[[#This Row],[ID RIESGO]]="","",IF(Tabla46[[#This Row],[DESCRIPCION DEL CONTROL]]="",0,15))</f>
        <v/>
      </c>
      <c r="O364" s="174" t="str">
        <f>IF(Tabla46[[#This Row],[ID RIESGO]]="","",IF(Tabla46[[#This Row],[RESPONSABLE DEL CONTROL (CARGO)]]="",0,20))</f>
        <v/>
      </c>
      <c r="P364" s="353">
        <f>IF(Tabla46[[#This Row],[PERIODICIDAD DE EJECUCIÓN DEL CONTROL]]="",0,20)</f>
        <v>0</v>
      </c>
      <c r="Q36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4" s="353" t="str">
        <f>IF(ISTEXT(Tabla46[[#This Row],[VALOR EVALUACION DISENO]]),"",IF(Tabla46[[#This Row],[VALOR EVALUACION DISENO]]&gt;96,DATOS!$AV$21,IF(Tabla46[[#This Row],[VALOR EVALUACION DISENO]]&gt;=86,DATOS!$AV$22,DATOS!$AV$23)))</f>
        <v/>
      </c>
      <c r="S364" s="286"/>
      <c r="T364" s="133" t="str">
        <f>IFERROR(VLOOKUP(Tabla46[[#This Row],[% DE CUMPLIMIENTO DE LA EJECUCION DEL CONTROL]],DATOS!$AS$38:$AT$40,2,0),"")</f>
        <v/>
      </c>
      <c r="U364" s="134" t="str">
        <f>IF(Tabla46[[#This Row],[RESULTADO EVALUACIÓN DEL DISEÑO DEL CONTROL]]="","",SUMIFS(DATOS!$AT$49:$AT$57,DATOS!$AR$49:$AR$57,Tabla46[[#This Row],[RESULTADO EVALUACIÓN DEL DISEÑO DEL CONTROL]],DATOS!$AS$49:$AS$57,Tabla46[[#This Row],[RESULTADO EVALUACION DE LA EJECUCION]]))</f>
        <v/>
      </c>
    </row>
    <row r="365" spans="1:21" ht="15" customHeight="1" x14ac:dyDescent="0.25">
      <c r="A365" s="3"/>
      <c r="B365" s="2"/>
      <c r="C365" s="2"/>
      <c r="D365" s="72"/>
      <c r="E365" s="4"/>
      <c r="F365" s="178"/>
      <c r="G365" s="455" t="str">
        <f>IFERROR(VLOOKUP(Tabla46[[#This Row],[ID RIESGO]],'1. IDENTIFICACION DEL RIESGO'!$AB$27:$AL$52,11,0),"")</f>
        <v/>
      </c>
      <c r="H365" s="178"/>
      <c r="I365" s="178"/>
      <c r="J365" s="178"/>
      <c r="K365" s="178"/>
      <c r="L365" s="180"/>
      <c r="M365" s="180"/>
      <c r="N365" s="178" t="str">
        <f>IF(Tabla46[[#This Row],[ID RIESGO]]="","",IF(Tabla46[[#This Row],[DESCRIPCION DEL CONTROL]]="",0,15))</f>
        <v/>
      </c>
      <c r="O365" s="174" t="str">
        <f>IF(Tabla46[[#This Row],[ID RIESGO]]="","",IF(Tabla46[[#This Row],[RESPONSABLE DEL CONTROL (CARGO)]]="",0,20))</f>
        <v/>
      </c>
      <c r="P365" s="353">
        <f>IF(Tabla46[[#This Row],[PERIODICIDAD DE EJECUCIÓN DEL CONTROL]]="",0,20)</f>
        <v>0</v>
      </c>
      <c r="Q36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5" s="353" t="str">
        <f>IF(ISTEXT(Tabla46[[#This Row],[VALOR EVALUACION DISENO]]),"",IF(Tabla46[[#This Row],[VALOR EVALUACION DISENO]]&gt;96,DATOS!$AV$21,IF(Tabla46[[#This Row],[VALOR EVALUACION DISENO]]&gt;=86,DATOS!$AV$22,DATOS!$AV$23)))</f>
        <v/>
      </c>
      <c r="S365" s="286"/>
      <c r="T365" s="133" t="str">
        <f>IFERROR(VLOOKUP(Tabla46[[#This Row],[% DE CUMPLIMIENTO DE LA EJECUCION DEL CONTROL]],DATOS!$AS$38:$AT$40,2,0),"")</f>
        <v/>
      </c>
      <c r="U365" s="134" t="str">
        <f>IF(Tabla46[[#This Row],[RESULTADO EVALUACIÓN DEL DISEÑO DEL CONTROL]]="","",SUMIFS(DATOS!$AT$49:$AT$57,DATOS!$AR$49:$AR$57,Tabla46[[#This Row],[RESULTADO EVALUACIÓN DEL DISEÑO DEL CONTROL]],DATOS!$AS$49:$AS$57,Tabla46[[#This Row],[RESULTADO EVALUACION DE LA EJECUCION]]))</f>
        <v/>
      </c>
    </row>
    <row r="366" spans="1:21" ht="15" customHeight="1" x14ac:dyDescent="0.25">
      <c r="A366" s="3"/>
      <c r="B366" s="2"/>
      <c r="C366" s="2"/>
      <c r="D366" s="72"/>
      <c r="E366" s="4"/>
      <c r="F366" s="178"/>
      <c r="G366" s="455" t="str">
        <f>IFERROR(VLOOKUP(Tabla46[[#This Row],[ID RIESGO]],'1. IDENTIFICACION DEL RIESGO'!$AB$27:$AL$52,11,0),"")</f>
        <v/>
      </c>
      <c r="H366" s="178"/>
      <c r="I366" s="178"/>
      <c r="J366" s="178"/>
      <c r="K366" s="178"/>
      <c r="L366" s="180"/>
      <c r="M366" s="180"/>
      <c r="N366" s="178" t="str">
        <f>IF(Tabla46[[#This Row],[ID RIESGO]]="","",IF(Tabla46[[#This Row],[DESCRIPCION DEL CONTROL]]="",0,15))</f>
        <v/>
      </c>
      <c r="O366" s="174" t="str">
        <f>IF(Tabla46[[#This Row],[ID RIESGO]]="","",IF(Tabla46[[#This Row],[RESPONSABLE DEL CONTROL (CARGO)]]="",0,20))</f>
        <v/>
      </c>
      <c r="P366" s="353">
        <f>IF(Tabla46[[#This Row],[PERIODICIDAD DE EJECUCIÓN DEL CONTROL]]="",0,20)</f>
        <v>0</v>
      </c>
      <c r="Q36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6" s="353" t="str">
        <f>IF(ISTEXT(Tabla46[[#This Row],[VALOR EVALUACION DISENO]]),"",IF(Tabla46[[#This Row],[VALOR EVALUACION DISENO]]&gt;96,DATOS!$AV$21,IF(Tabla46[[#This Row],[VALOR EVALUACION DISENO]]&gt;=86,DATOS!$AV$22,DATOS!$AV$23)))</f>
        <v/>
      </c>
      <c r="S366" s="286"/>
      <c r="T366" s="133" t="str">
        <f>IFERROR(VLOOKUP(Tabla46[[#This Row],[% DE CUMPLIMIENTO DE LA EJECUCION DEL CONTROL]],DATOS!$AS$38:$AT$40,2,0),"")</f>
        <v/>
      </c>
      <c r="U366" s="134" t="str">
        <f>IF(Tabla46[[#This Row],[RESULTADO EVALUACIÓN DEL DISEÑO DEL CONTROL]]="","",SUMIFS(DATOS!$AT$49:$AT$57,DATOS!$AR$49:$AR$57,Tabla46[[#This Row],[RESULTADO EVALUACIÓN DEL DISEÑO DEL CONTROL]],DATOS!$AS$49:$AS$57,Tabla46[[#This Row],[RESULTADO EVALUACION DE LA EJECUCION]]))</f>
        <v/>
      </c>
    </row>
    <row r="367" spans="1:21" ht="15" customHeight="1" x14ac:dyDescent="0.25">
      <c r="A367" s="3"/>
      <c r="B367" s="2"/>
      <c r="C367" s="2"/>
      <c r="D367" s="72"/>
      <c r="E367" s="4"/>
      <c r="F367" s="178"/>
      <c r="G367" s="455" t="str">
        <f>IFERROR(VLOOKUP(Tabla46[[#This Row],[ID RIESGO]],'1. IDENTIFICACION DEL RIESGO'!$AB$27:$AL$52,11,0),"")</f>
        <v/>
      </c>
      <c r="H367" s="178"/>
      <c r="I367" s="178"/>
      <c r="J367" s="178"/>
      <c r="K367" s="178"/>
      <c r="L367" s="180"/>
      <c r="M367" s="180"/>
      <c r="N367" s="178" t="str">
        <f>IF(Tabla46[[#This Row],[ID RIESGO]]="","",IF(Tabla46[[#This Row],[DESCRIPCION DEL CONTROL]]="",0,15))</f>
        <v/>
      </c>
      <c r="O367" s="174" t="str">
        <f>IF(Tabla46[[#This Row],[ID RIESGO]]="","",IF(Tabla46[[#This Row],[RESPONSABLE DEL CONTROL (CARGO)]]="",0,20))</f>
        <v/>
      </c>
      <c r="P367" s="353">
        <f>IF(Tabla46[[#This Row],[PERIODICIDAD DE EJECUCIÓN DEL CONTROL]]="",0,20)</f>
        <v>0</v>
      </c>
      <c r="Q36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7" s="353" t="str">
        <f>IF(ISTEXT(Tabla46[[#This Row],[VALOR EVALUACION DISENO]]),"",IF(Tabla46[[#This Row],[VALOR EVALUACION DISENO]]&gt;96,DATOS!$AV$21,IF(Tabla46[[#This Row],[VALOR EVALUACION DISENO]]&gt;=86,DATOS!$AV$22,DATOS!$AV$23)))</f>
        <v/>
      </c>
      <c r="S367" s="286"/>
      <c r="T367" s="133" t="str">
        <f>IFERROR(VLOOKUP(Tabla46[[#This Row],[% DE CUMPLIMIENTO DE LA EJECUCION DEL CONTROL]],DATOS!$AS$38:$AT$40,2,0),"")</f>
        <v/>
      </c>
      <c r="U367" s="134" t="str">
        <f>IF(Tabla46[[#This Row],[RESULTADO EVALUACIÓN DEL DISEÑO DEL CONTROL]]="","",SUMIFS(DATOS!$AT$49:$AT$57,DATOS!$AR$49:$AR$57,Tabla46[[#This Row],[RESULTADO EVALUACIÓN DEL DISEÑO DEL CONTROL]],DATOS!$AS$49:$AS$57,Tabla46[[#This Row],[RESULTADO EVALUACION DE LA EJECUCION]]))</f>
        <v/>
      </c>
    </row>
    <row r="368" spans="1:21" ht="15" customHeight="1" x14ac:dyDescent="0.25">
      <c r="A368" s="3"/>
      <c r="B368" s="2"/>
      <c r="C368" s="2"/>
      <c r="D368" s="72"/>
      <c r="E368" s="4"/>
      <c r="F368" s="178"/>
      <c r="G368" s="455" t="str">
        <f>IFERROR(VLOOKUP(Tabla46[[#This Row],[ID RIESGO]],'1. IDENTIFICACION DEL RIESGO'!$AB$27:$AL$52,11,0),"")</f>
        <v/>
      </c>
      <c r="H368" s="178"/>
      <c r="I368" s="178"/>
      <c r="J368" s="178"/>
      <c r="K368" s="178"/>
      <c r="L368" s="180"/>
      <c r="M368" s="180"/>
      <c r="N368" s="178" t="str">
        <f>IF(Tabla46[[#This Row],[ID RIESGO]]="","",IF(Tabla46[[#This Row],[DESCRIPCION DEL CONTROL]]="",0,15))</f>
        <v/>
      </c>
      <c r="O368" s="174" t="str">
        <f>IF(Tabla46[[#This Row],[ID RIESGO]]="","",IF(Tabla46[[#This Row],[RESPONSABLE DEL CONTROL (CARGO)]]="",0,20))</f>
        <v/>
      </c>
      <c r="P368" s="353">
        <f>IF(Tabla46[[#This Row],[PERIODICIDAD DE EJECUCIÓN DEL CONTROL]]="",0,20)</f>
        <v>0</v>
      </c>
      <c r="Q36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8" s="353" t="str">
        <f>IF(ISTEXT(Tabla46[[#This Row],[VALOR EVALUACION DISENO]]),"",IF(Tabla46[[#This Row],[VALOR EVALUACION DISENO]]&gt;96,DATOS!$AV$21,IF(Tabla46[[#This Row],[VALOR EVALUACION DISENO]]&gt;=86,DATOS!$AV$22,DATOS!$AV$23)))</f>
        <v/>
      </c>
      <c r="S368" s="286"/>
      <c r="T368" s="133" t="str">
        <f>IFERROR(VLOOKUP(Tabla46[[#This Row],[% DE CUMPLIMIENTO DE LA EJECUCION DEL CONTROL]],DATOS!$AS$38:$AT$40,2,0),"")</f>
        <v/>
      </c>
      <c r="U368" s="134" t="str">
        <f>IF(Tabla46[[#This Row],[RESULTADO EVALUACIÓN DEL DISEÑO DEL CONTROL]]="","",SUMIFS(DATOS!$AT$49:$AT$57,DATOS!$AR$49:$AR$57,Tabla46[[#This Row],[RESULTADO EVALUACIÓN DEL DISEÑO DEL CONTROL]],DATOS!$AS$49:$AS$57,Tabla46[[#This Row],[RESULTADO EVALUACION DE LA EJECUCION]]))</f>
        <v/>
      </c>
    </row>
    <row r="369" spans="1:21" ht="15" customHeight="1" x14ac:dyDescent="0.25">
      <c r="A369" s="3"/>
      <c r="B369" s="2"/>
      <c r="C369" s="2"/>
      <c r="D369" s="72"/>
      <c r="E369" s="4"/>
      <c r="F369" s="178"/>
      <c r="G369" s="455" t="str">
        <f>IFERROR(VLOOKUP(Tabla46[[#This Row],[ID RIESGO]],'1. IDENTIFICACION DEL RIESGO'!$AB$27:$AL$52,11,0),"")</f>
        <v/>
      </c>
      <c r="H369" s="178"/>
      <c r="I369" s="178"/>
      <c r="J369" s="178"/>
      <c r="K369" s="178"/>
      <c r="L369" s="180"/>
      <c r="M369" s="180"/>
      <c r="N369" s="178" t="str">
        <f>IF(Tabla46[[#This Row],[ID RIESGO]]="","",IF(Tabla46[[#This Row],[DESCRIPCION DEL CONTROL]]="",0,15))</f>
        <v/>
      </c>
      <c r="O369" s="174" t="str">
        <f>IF(Tabla46[[#This Row],[ID RIESGO]]="","",IF(Tabla46[[#This Row],[RESPONSABLE DEL CONTROL (CARGO)]]="",0,20))</f>
        <v/>
      </c>
      <c r="P369" s="353">
        <f>IF(Tabla46[[#This Row],[PERIODICIDAD DE EJECUCIÓN DEL CONTROL]]="",0,20)</f>
        <v>0</v>
      </c>
      <c r="Q36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9" s="353" t="str">
        <f>IF(ISTEXT(Tabla46[[#This Row],[VALOR EVALUACION DISENO]]),"",IF(Tabla46[[#This Row],[VALOR EVALUACION DISENO]]&gt;96,DATOS!$AV$21,IF(Tabla46[[#This Row],[VALOR EVALUACION DISENO]]&gt;=86,DATOS!$AV$22,DATOS!$AV$23)))</f>
        <v/>
      </c>
      <c r="S369" s="286"/>
      <c r="T369" s="133" t="str">
        <f>IFERROR(VLOOKUP(Tabla46[[#This Row],[% DE CUMPLIMIENTO DE LA EJECUCION DEL CONTROL]],DATOS!$AS$38:$AT$40,2,0),"")</f>
        <v/>
      </c>
      <c r="U369" s="134" t="str">
        <f>IF(Tabla46[[#This Row],[RESULTADO EVALUACIÓN DEL DISEÑO DEL CONTROL]]="","",SUMIFS(DATOS!$AT$49:$AT$57,DATOS!$AR$49:$AR$57,Tabla46[[#This Row],[RESULTADO EVALUACIÓN DEL DISEÑO DEL CONTROL]],DATOS!$AS$49:$AS$57,Tabla46[[#This Row],[RESULTADO EVALUACION DE LA EJECUCION]]))</f>
        <v/>
      </c>
    </row>
    <row r="370" spans="1:21" ht="15" customHeight="1" x14ac:dyDescent="0.25">
      <c r="A370" s="3"/>
      <c r="B370" s="2"/>
      <c r="C370" s="2"/>
      <c r="D370" s="72"/>
      <c r="E370" s="4"/>
      <c r="F370" s="178"/>
      <c r="G370" s="455" t="str">
        <f>IFERROR(VLOOKUP(Tabla46[[#This Row],[ID RIESGO]],'1. IDENTIFICACION DEL RIESGO'!$AB$27:$AL$52,11,0),"")</f>
        <v/>
      </c>
      <c r="H370" s="178"/>
      <c r="I370" s="178"/>
      <c r="J370" s="178"/>
      <c r="K370" s="178"/>
      <c r="L370" s="180"/>
      <c r="M370" s="180"/>
      <c r="N370" s="178" t="str">
        <f>IF(Tabla46[[#This Row],[ID RIESGO]]="","",IF(Tabla46[[#This Row],[DESCRIPCION DEL CONTROL]]="",0,15))</f>
        <v/>
      </c>
      <c r="O370" s="174" t="str">
        <f>IF(Tabla46[[#This Row],[ID RIESGO]]="","",IF(Tabla46[[#This Row],[RESPONSABLE DEL CONTROL (CARGO)]]="",0,20))</f>
        <v/>
      </c>
      <c r="P370" s="353">
        <f>IF(Tabla46[[#This Row],[PERIODICIDAD DE EJECUCIÓN DEL CONTROL]]="",0,20)</f>
        <v>0</v>
      </c>
      <c r="Q37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0" s="353" t="str">
        <f>IF(ISTEXT(Tabla46[[#This Row],[VALOR EVALUACION DISENO]]),"",IF(Tabla46[[#This Row],[VALOR EVALUACION DISENO]]&gt;96,DATOS!$AV$21,IF(Tabla46[[#This Row],[VALOR EVALUACION DISENO]]&gt;=86,DATOS!$AV$22,DATOS!$AV$23)))</f>
        <v/>
      </c>
      <c r="S370" s="286"/>
      <c r="T370" s="133" t="str">
        <f>IFERROR(VLOOKUP(Tabla46[[#This Row],[% DE CUMPLIMIENTO DE LA EJECUCION DEL CONTROL]],DATOS!$AS$38:$AT$40,2,0),"")</f>
        <v/>
      </c>
      <c r="U370" s="134" t="str">
        <f>IF(Tabla46[[#This Row],[RESULTADO EVALUACIÓN DEL DISEÑO DEL CONTROL]]="","",SUMIFS(DATOS!$AT$49:$AT$57,DATOS!$AR$49:$AR$57,Tabla46[[#This Row],[RESULTADO EVALUACIÓN DEL DISEÑO DEL CONTROL]],DATOS!$AS$49:$AS$57,Tabla46[[#This Row],[RESULTADO EVALUACION DE LA EJECUCION]]))</f>
        <v/>
      </c>
    </row>
    <row r="371" spans="1:21" ht="15" customHeight="1" x14ac:dyDescent="0.25">
      <c r="A371" s="3"/>
      <c r="B371" s="2"/>
      <c r="C371" s="2"/>
      <c r="D371" s="72"/>
      <c r="E371" s="4"/>
      <c r="F371" s="178"/>
      <c r="G371" s="455" t="str">
        <f>IFERROR(VLOOKUP(Tabla46[[#This Row],[ID RIESGO]],'1. IDENTIFICACION DEL RIESGO'!$AB$27:$AL$52,11,0),"")</f>
        <v/>
      </c>
      <c r="H371" s="178"/>
      <c r="I371" s="178"/>
      <c r="J371" s="178"/>
      <c r="K371" s="178"/>
      <c r="L371" s="180"/>
      <c r="M371" s="180"/>
      <c r="N371" s="178" t="str">
        <f>IF(Tabla46[[#This Row],[ID RIESGO]]="","",IF(Tabla46[[#This Row],[DESCRIPCION DEL CONTROL]]="",0,15))</f>
        <v/>
      </c>
      <c r="O371" s="174" t="str">
        <f>IF(Tabla46[[#This Row],[ID RIESGO]]="","",IF(Tabla46[[#This Row],[RESPONSABLE DEL CONTROL (CARGO)]]="",0,20))</f>
        <v/>
      </c>
      <c r="P371" s="353">
        <f>IF(Tabla46[[#This Row],[PERIODICIDAD DE EJECUCIÓN DEL CONTROL]]="",0,20)</f>
        <v>0</v>
      </c>
      <c r="Q37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1" s="353" t="str">
        <f>IF(ISTEXT(Tabla46[[#This Row],[VALOR EVALUACION DISENO]]),"",IF(Tabla46[[#This Row],[VALOR EVALUACION DISENO]]&gt;96,DATOS!$AV$21,IF(Tabla46[[#This Row],[VALOR EVALUACION DISENO]]&gt;=86,DATOS!$AV$22,DATOS!$AV$23)))</f>
        <v/>
      </c>
      <c r="S371" s="286"/>
      <c r="T371" s="133" t="str">
        <f>IFERROR(VLOOKUP(Tabla46[[#This Row],[% DE CUMPLIMIENTO DE LA EJECUCION DEL CONTROL]],DATOS!$AS$38:$AT$40,2,0),"")</f>
        <v/>
      </c>
      <c r="U371" s="134" t="str">
        <f>IF(Tabla46[[#This Row],[RESULTADO EVALUACIÓN DEL DISEÑO DEL CONTROL]]="","",SUMIFS(DATOS!$AT$49:$AT$57,DATOS!$AR$49:$AR$57,Tabla46[[#This Row],[RESULTADO EVALUACIÓN DEL DISEÑO DEL CONTROL]],DATOS!$AS$49:$AS$57,Tabla46[[#This Row],[RESULTADO EVALUACION DE LA EJECUCION]]))</f>
        <v/>
      </c>
    </row>
    <row r="372" spans="1:21" ht="15" customHeight="1" x14ac:dyDescent="0.25">
      <c r="A372" s="3"/>
      <c r="B372" s="2"/>
      <c r="C372" s="2"/>
      <c r="D372" s="72"/>
      <c r="E372" s="4"/>
      <c r="F372" s="178"/>
      <c r="G372" s="455" t="str">
        <f>IFERROR(VLOOKUP(Tabla46[[#This Row],[ID RIESGO]],'1. IDENTIFICACION DEL RIESGO'!$AB$27:$AL$52,11,0),"")</f>
        <v/>
      </c>
      <c r="H372" s="178"/>
      <c r="I372" s="178"/>
      <c r="J372" s="178"/>
      <c r="K372" s="178"/>
      <c r="L372" s="180"/>
      <c r="M372" s="180"/>
      <c r="N372" s="178" t="str">
        <f>IF(Tabla46[[#This Row],[ID RIESGO]]="","",IF(Tabla46[[#This Row],[DESCRIPCION DEL CONTROL]]="",0,15))</f>
        <v/>
      </c>
      <c r="O372" s="174" t="str">
        <f>IF(Tabla46[[#This Row],[ID RIESGO]]="","",IF(Tabla46[[#This Row],[RESPONSABLE DEL CONTROL (CARGO)]]="",0,20))</f>
        <v/>
      </c>
      <c r="P372" s="353">
        <f>IF(Tabla46[[#This Row],[PERIODICIDAD DE EJECUCIÓN DEL CONTROL]]="",0,20)</f>
        <v>0</v>
      </c>
      <c r="Q37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2" s="353" t="str">
        <f>IF(ISTEXT(Tabla46[[#This Row],[VALOR EVALUACION DISENO]]),"",IF(Tabla46[[#This Row],[VALOR EVALUACION DISENO]]&gt;96,DATOS!$AV$21,IF(Tabla46[[#This Row],[VALOR EVALUACION DISENO]]&gt;=86,DATOS!$AV$22,DATOS!$AV$23)))</f>
        <v/>
      </c>
      <c r="S372" s="286"/>
      <c r="T372" s="133" t="str">
        <f>IFERROR(VLOOKUP(Tabla46[[#This Row],[% DE CUMPLIMIENTO DE LA EJECUCION DEL CONTROL]],DATOS!$AS$38:$AT$40,2,0),"")</f>
        <v/>
      </c>
      <c r="U372" s="134" t="str">
        <f>IF(Tabla46[[#This Row],[RESULTADO EVALUACIÓN DEL DISEÑO DEL CONTROL]]="","",SUMIFS(DATOS!$AT$49:$AT$57,DATOS!$AR$49:$AR$57,Tabla46[[#This Row],[RESULTADO EVALUACIÓN DEL DISEÑO DEL CONTROL]],DATOS!$AS$49:$AS$57,Tabla46[[#This Row],[RESULTADO EVALUACION DE LA EJECUCION]]))</f>
        <v/>
      </c>
    </row>
    <row r="373" spans="1:21" ht="15" customHeight="1" x14ac:dyDescent="0.25">
      <c r="A373" s="3"/>
      <c r="B373" s="2"/>
      <c r="C373" s="2"/>
      <c r="D373" s="72"/>
      <c r="E373" s="4"/>
      <c r="F373" s="178"/>
      <c r="G373" s="455" t="str">
        <f>IFERROR(VLOOKUP(Tabla46[[#This Row],[ID RIESGO]],'1. IDENTIFICACION DEL RIESGO'!$AB$27:$AL$52,11,0),"")</f>
        <v/>
      </c>
      <c r="H373" s="178"/>
      <c r="I373" s="178"/>
      <c r="J373" s="178"/>
      <c r="K373" s="178"/>
      <c r="L373" s="180"/>
      <c r="M373" s="180"/>
      <c r="N373" s="178" t="str">
        <f>IF(Tabla46[[#This Row],[ID RIESGO]]="","",IF(Tabla46[[#This Row],[DESCRIPCION DEL CONTROL]]="",0,15))</f>
        <v/>
      </c>
      <c r="O373" s="174" t="str">
        <f>IF(Tabla46[[#This Row],[ID RIESGO]]="","",IF(Tabla46[[#This Row],[RESPONSABLE DEL CONTROL (CARGO)]]="",0,20))</f>
        <v/>
      </c>
      <c r="P373" s="353">
        <f>IF(Tabla46[[#This Row],[PERIODICIDAD DE EJECUCIÓN DEL CONTROL]]="",0,20)</f>
        <v>0</v>
      </c>
      <c r="Q37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3" s="353" t="str">
        <f>IF(ISTEXT(Tabla46[[#This Row],[VALOR EVALUACION DISENO]]),"",IF(Tabla46[[#This Row],[VALOR EVALUACION DISENO]]&gt;96,DATOS!$AV$21,IF(Tabla46[[#This Row],[VALOR EVALUACION DISENO]]&gt;=86,DATOS!$AV$22,DATOS!$AV$23)))</f>
        <v/>
      </c>
      <c r="S373" s="286"/>
      <c r="T373" s="133" t="str">
        <f>IFERROR(VLOOKUP(Tabla46[[#This Row],[% DE CUMPLIMIENTO DE LA EJECUCION DEL CONTROL]],DATOS!$AS$38:$AT$40,2,0),"")</f>
        <v/>
      </c>
      <c r="U373" s="134" t="str">
        <f>IF(Tabla46[[#This Row],[RESULTADO EVALUACIÓN DEL DISEÑO DEL CONTROL]]="","",SUMIFS(DATOS!$AT$49:$AT$57,DATOS!$AR$49:$AR$57,Tabla46[[#This Row],[RESULTADO EVALUACIÓN DEL DISEÑO DEL CONTROL]],DATOS!$AS$49:$AS$57,Tabla46[[#This Row],[RESULTADO EVALUACION DE LA EJECUCION]]))</f>
        <v/>
      </c>
    </row>
    <row r="374" spans="1:21" ht="15" customHeight="1" x14ac:dyDescent="0.25">
      <c r="A374" s="3"/>
      <c r="B374" s="2"/>
      <c r="C374" s="2"/>
      <c r="D374" s="72"/>
      <c r="E374" s="4"/>
      <c r="F374" s="178"/>
      <c r="G374" s="455" t="str">
        <f>IFERROR(VLOOKUP(Tabla46[[#This Row],[ID RIESGO]],'1. IDENTIFICACION DEL RIESGO'!$AB$27:$AL$52,11,0),"")</f>
        <v/>
      </c>
      <c r="H374" s="178"/>
      <c r="I374" s="178"/>
      <c r="J374" s="178"/>
      <c r="K374" s="178"/>
      <c r="L374" s="180"/>
      <c r="M374" s="180"/>
      <c r="N374" s="178" t="str">
        <f>IF(Tabla46[[#This Row],[ID RIESGO]]="","",IF(Tabla46[[#This Row],[DESCRIPCION DEL CONTROL]]="",0,15))</f>
        <v/>
      </c>
      <c r="O374" s="174" t="str">
        <f>IF(Tabla46[[#This Row],[ID RIESGO]]="","",IF(Tabla46[[#This Row],[RESPONSABLE DEL CONTROL (CARGO)]]="",0,20))</f>
        <v/>
      </c>
      <c r="P374" s="353">
        <f>IF(Tabla46[[#This Row],[PERIODICIDAD DE EJECUCIÓN DEL CONTROL]]="",0,20)</f>
        <v>0</v>
      </c>
      <c r="Q37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4" s="353" t="str">
        <f>IF(ISTEXT(Tabla46[[#This Row],[VALOR EVALUACION DISENO]]),"",IF(Tabla46[[#This Row],[VALOR EVALUACION DISENO]]&gt;96,DATOS!$AV$21,IF(Tabla46[[#This Row],[VALOR EVALUACION DISENO]]&gt;=86,DATOS!$AV$22,DATOS!$AV$23)))</f>
        <v/>
      </c>
      <c r="S374" s="286"/>
      <c r="T374" s="133" t="str">
        <f>IFERROR(VLOOKUP(Tabla46[[#This Row],[% DE CUMPLIMIENTO DE LA EJECUCION DEL CONTROL]],DATOS!$AS$38:$AT$40,2,0),"")</f>
        <v/>
      </c>
      <c r="U374" s="134" t="str">
        <f>IF(Tabla46[[#This Row],[RESULTADO EVALUACIÓN DEL DISEÑO DEL CONTROL]]="","",SUMIFS(DATOS!$AT$49:$AT$57,DATOS!$AR$49:$AR$57,Tabla46[[#This Row],[RESULTADO EVALUACIÓN DEL DISEÑO DEL CONTROL]],DATOS!$AS$49:$AS$57,Tabla46[[#This Row],[RESULTADO EVALUACION DE LA EJECUCION]]))</f>
        <v/>
      </c>
    </row>
    <row r="375" spans="1:21" ht="15" customHeight="1" x14ac:dyDescent="0.25">
      <c r="A375" s="3"/>
      <c r="B375" s="2"/>
      <c r="C375" s="2"/>
      <c r="D375" s="72"/>
      <c r="E375" s="4"/>
      <c r="F375" s="178"/>
      <c r="G375" s="455" t="str">
        <f>IFERROR(VLOOKUP(Tabla46[[#This Row],[ID RIESGO]],'1. IDENTIFICACION DEL RIESGO'!$AB$27:$AL$52,11,0),"")</f>
        <v/>
      </c>
      <c r="H375" s="178"/>
      <c r="I375" s="178"/>
      <c r="J375" s="178"/>
      <c r="K375" s="178"/>
      <c r="L375" s="180"/>
      <c r="M375" s="180"/>
      <c r="N375" s="178" t="str">
        <f>IF(Tabla46[[#This Row],[ID RIESGO]]="","",IF(Tabla46[[#This Row],[DESCRIPCION DEL CONTROL]]="",0,15))</f>
        <v/>
      </c>
      <c r="O375" s="174" t="str">
        <f>IF(Tabla46[[#This Row],[ID RIESGO]]="","",IF(Tabla46[[#This Row],[RESPONSABLE DEL CONTROL (CARGO)]]="",0,20))</f>
        <v/>
      </c>
      <c r="P375" s="353">
        <f>IF(Tabla46[[#This Row],[PERIODICIDAD DE EJECUCIÓN DEL CONTROL]]="",0,20)</f>
        <v>0</v>
      </c>
      <c r="Q37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5" s="353" t="str">
        <f>IF(ISTEXT(Tabla46[[#This Row],[VALOR EVALUACION DISENO]]),"",IF(Tabla46[[#This Row],[VALOR EVALUACION DISENO]]&gt;96,DATOS!$AV$21,IF(Tabla46[[#This Row],[VALOR EVALUACION DISENO]]&gt;=86,DATOS!$AV$22,DATOS!$AV$23)))</f>
        <v/>
      </c>
      <c r="S375" s="286"/>
      <c r="T375" s="133" t="str">
        <f>IFERROR(VLOOKUP(Tabla46[[#This Row],[% DE CUMPLIMIENTO DE LA EJECUCION DEL CONTROL]],DATOS!$AS$38:$AT$40,2,0),"")</f>
        <v/>
      </c>
      <c r="U375" s="134" t="str">
        <f>IF(Tabla46[[#This Row],[RESULTADO EVALUACIÓN DEL DISEÑO DEL CONTROL]]="","",SUMIFS(DATOS!$AT$49:$AT$57,DATOS!$AR$49:$AR$57,Tabla46[[#This Row],[RESULTADO EVALUACIÓN DEL DISEÑO DEL CONTROL]],DATOS!$AS$49:$AS$57,Tabla46[[#This Row],[RESULTADO EVALUACION DE LA EJECUCION]]))</f>
        <v/>
      </c>
    </row>
    <row r="376" spans="1:21" ht="15" customHeight="1" x14ac:dyDescent="0.25">
      <c r="A376" s="3"/>
      <c r="B376" s="2"/>
      <c r="C376" s="2"/>
      <c r="D376" s="72"/>
      <c r="E376" s="4"/>
      <c r="F376" s="178"/>
      <c r="G376" s="455" t="str">
        <f>IFERROR(VLOOKUP(Tabla46[[#This Row],[ID RIESGO]],'1. IDENTIFICACION DEL RIESGO'!$AB$27:$AL$52,11,0),"")</f>
        <v/>
      </c>
      <c r="H376" s="178"/>
      <c r="I376" s="178"/>
      <c r="J376" s="178"/>
      <c r="K376" s="178"/>
      <c r="L376" s="180"/>
      <c r="M376" s="180"/>
      <c r="N376" s="178" t="str">
        <f>IF(Tabla46[[#This Row],[ID RIESGO]]="","",IF(Tabla46[[#This Row],[DESCRIPCION DEL CONTROL]]="",0,15))</f>
        <v/>
      </c>
      <c r="O376" s="174" t="str">
        <f>IF(Tabla46[[#This Row],[ID RIESGO]]="","",IF(Tabla46[[#This Row],[RESPONSABLE DEL CONTROL (CARGO)]]="",0,20))</f>
        <v/>
      </c>
      <c r="P376" s="353">
        <f>IF(Tabla46[[#This Row],[PERIODICIDAD DE EJECUCIÓN DEL CONTROL]]="",0,20)</f>
        <v>0</v>
      </c>
      <c r="Q37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6" s="353" t="str">
        <f>IF(ISTEXT(Tabla46[[#This Row],[VALOR EVALUACION DISENO]]),"",IF(Tabla46[[#This Row],[VALOR EVALUACION DISENO]]&gt;96,DATOS!$AV$21,IF(Tabla46[[#This Row],[VALOR EVALUACION DISENO]]&gt;=86,DATOS!$AV$22,DATOS!$AV$23)))</f>
        <v/>
      </c>
      <c r="S376" s="286"/>
      <c r="T376" s="133" t="str">
        <f>IFERROR(VLOOKUP(Tabla46[[#This Row],[% DE CUMPLIMIENTO DE LA EJECUCION DEL CONTROL]],DATOS!$AS$38:$AT$40,2,0),"")</f>
        <v/>
      </c>
      <c r="U376" s="134" t="str">
        <f>IF(Tabla46[[#This Row],[RESULTADO EVALUACIÓN DEL DISEÑO DEL CONTROL]]="","",SUMIFS(DATOS!$AT$49:$AT$57,DATOS!$AR$49:$AR$57,Tabla46[[#This Row],[RESULTADO EVALUACIÓN DEL DISEÑO DEL CONTROL]],DATOS!$AS$49:$AS$57,Tabla46[[#This Row],[RESULTADO EVALUACION DE LA EJECUCION]]))</f>
        <v/>
      </c>
    </row>
    <row r="377" spans="1:21" ht="15" customHeight="1" x14ac:dyDescent="0.25">
      <c r="A377" s="3"/>
      <c r="B377" s="2"/>
      <c r="C377" s="2"/>
      <c r="D377" s="72"/>
      <c r="E377" s="4"/>
      <c r="F377" s="178"/>
      <c r="G377" s="455" t="str">
        <f>IFERROR(VLOOKUP(Tabla46[[#This Row],[ID RIESGO]],'1. IDENTIFICACION DEL RIESGO'!$AB$27:$AL$52,11,0),"")</f>
        <v/>
      </c>
      <c r="H377" s="178"/>
      <c r="I377" s="178"/>
      <c r="J377" s="178"/>
      <c r="K377" s="178"/>
      <c r="L377" s="180"/>
      <c r="M377" s="180"/>
      <c r="N377" s="178" t="str">
        <f>IF(Tabla46[[#This Row],[ID RIESGO]]="","",IF(Tabla46[[#This Row],[DESCRIPCION DEL CONTROL]]="",0,15))</f>
        <v/>
      </c>
      <c r="O377" s="174" t="str">
        <f>IF(Tabla46[[#This Row],[ID RIESGO]]="","",IF(Tabla46[[#This Row],[RESPONSABLE DEL CONTROL (CARGO)]]="",0,20))</f>
        <v/>
      </c>
      <c r="P377" s="353">
        <f>IF(Tabla46[[#This Row],[PERIODICIDAD DE EJECUCIÓN DEL CONTROL]]="",0,20)</f>
        <v>0</v>
      </c>
      <c r="Q37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7" s="353" t="str">
        <f>IF(ISTEXT(Tabla46[[#This Row],[VALOR EVALUACION DISENO]]),"",IF(Tabla46[[#This Row],[VALOR EVALUACION DISENO]]&gt;96,DATOS!$AV$21,IF(Tabla46[[#This Row],[VALOR EVALUACION DISENO]]&gt;=86,DATOS!$AV$22,DATOS!$AV$23)))</f>
        <v/>
      </c>
      <c r="S377" s="286"/>
      <c r="T377" s="133" t="str">
        <f>IFERROR(VLOOKUP(Tabla46[[#This Row],[% DE CUMPLIMIENTO DE LA EJECUCION DEL CONTROL]],DATOS!$AS$38:$AT$40,2,0),"")</f>
        <v/>
      </c>
      <c r="U377" s="134" t="str">
        <f>IF(Tabla46[[#This Row],[RESULTADO EVALUACIÓN DEL DISEÑO DEL CONTROL]]="","",SUMIFS(DATOS!$AT$49:$AT$57,DATOS!$AR$49:$AR$57,Tabla46[[#This Row],[RESULTADO EVALUACIÓN DEL DISEÑO DEL CONTROL]],DATOS!$AS$49:$AS$57,Tabla46[[#This Row],[RESULTADO EVALUACION DE LA EJECUCION]]))</f>
        <v/>
      </c>
    </row>
    <row r="378" spans="1:21" ht="15" customHeight="1" x14ac:dyDescent="0.25">
      <c r="A378" s="3"/>
      <c r="B378" s="2"/>
      <c r="C378" s="2"/>
      <c r="D378" s="72"/>
      <c r="E378" s="4"/>
      <c r="F378" s="178"/>
      <c r="G378" s="455" t="str">
        <f>IFERROR(VLOOKUP(Tabla46[[#This Row],[ID RIESGO]],'1. IDENTIFICACION DEL RIESGO'!$AB$27:$AL$52,11,0),"")</f>
        <v/>
      </c>
      <c r="H378" s="178"/>
      <c r="I378" s="178"/>
      <c r="J378" s="178"/>
      <c r="K378" s="178"/>
      <c r="L378" s="180"/>
      <c r="M378" s="180"/>
      <c r="N378" s="178" t="str">
        <f>IF(Tabla46[[#This Row],[ID RIESGO]]="","",IF(Tabla46[[#This Row],[DESCRIPCION DEL CONTROL]]="",0,15))</f>
        <v/>
      </c>
      <c r="O378" s="174" t="str">
        <f>IF(Tabla46[[#This Row],[ID RIESGO]]="","",IF(Tabla46[[#This Row],[RESPONSABLE DEL CONTROL (CARGO)]]="",0,20))</f>
        <v/>
      </c>
      <c r="P378" s="353">
        <f>IF(Tabla46[[#This Row],[PERIODICIDAD DE EJECUCIÓN DEL CONTROL]]="",0,20)</f>
        <v>0</v>
      </c>
      <c r="Q37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8" s="353" t="str">
        <f>IF(ISTEXT(Tabla46[[#This Row],[VALOR EVALUACION DISENO]]),"",IF(Tabla46[[#This Row],[VALOR EVALUACION DISENO]]&gt;96,DATOS!$AV$21,IF(Tabla46[[#This Row],[VALOR EVALUACION DISENO]]&gt;=86,DATOS!$AV$22,DATOS!$AV$23)))</f>
        <v/>
      </c>
      <c r="S378" s="286"/>
      <c r="T378" s="133" t="str">
        <f>IFERROR(VLOOKUP(Tabla46[[#This Row],[% DE CUMPLIMIENTO DE LA EJECUCION DEL CONTROL]],DATOS!$AS$38:$AT$40,2,0),"")</f>
        <v/>
      </c>
      <c r="U378" s="134" t="str">
        <f>IF(Tabla46[[#This Row],[RESULTADO EVALUACIÓN DEL DISEÑO DEL CONTROL]]="","",SUMIFS(DATOS!$AT$49:$AT$57,DATOS!$AR$49:$AR$57,Tabla46[[#This Row],[RESULTADO EVALUACIÓN DEL DISEÑO DEL CONTROL]],DATOS!$AS$49:$AS$57,Tabla46[[#This Row],[RESULTADO EVALUACION DE LA EJECUCION]]))</f>
        <v/>
      </c>
    </row>
    <row r="379" spans="1:21" ht="15" customHeight="1" x14ac:dyDescent="0.25">
      <c r="A379" s="3"/>
      <c r="B379" s="2"/>
      <c r="C379" s="2"/>
      <c r="D379" s="72"/>
      <c r="E379" s="4"/>
      <c r="F379" s="178"/>
      <c r="G379" s="455" t="str">
        <f>IFERROR(VLOOKUP(Tabla46[[#This Row],[ID RIESGO]],'1. IDENTIFICACION DEL RIESGO'!$AB$27:$AL$52,11,0),"")</f>
        <v/>
      </c>
      <c r="H379" s="178"/>
      <c r="I379" s="178"/>
      <c r="J379" s="178"/>
      <c r="K379" s="178"/>
      <c r="L379" s="180"/>
      <c r="M379" s="180"/>
      <c r="N379" s="178" t="str">
        <f>IF(Tabla46[[#This Row],[ID RIESGO]]="","",IF(Tabla46[[#This Row],[DESCRIPCION DEL CONTROL]]="",0,15))</f>
        <v/>
      </c>
      <c r="O379" s="174" t="str">
        <f>IF(Tabla46[[#This Row],[ID RIESGO]]="","",IF(Tabla46[[#This Row],[RESPONSABLE DEL CONTROL (CARGO)]]="",0,20))</f>
        <v/>
      </c>
      <c r="P379" s="353">
        <f>IF(Tabla46[[#This Row],[PERIODICIDAD DE EJECUCIÓN DEL CONTROL]]="",0,20)</f>
        <v>0</v>
      </c>
      <c r="Q37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9" s="353" t="str">
        <f>IF(ISTEXT(Tabla46[[#This Row],[VALOR EVALUACION DISENO]]),"",IF(Tabla46[[#This Row],[VALOR EVALUACION DISENO]]&gt;96,DATOS!$AV$21,IF(Tabla46[[#This Row],[VALOR EVALUACION DISENO]]&gt;=86,DATOS!$AV$22,DATOS!$AV$23)))</f>
        <v/>
      </c>
      <c r="S379" s="286"/>
      <c r="T379" s="133" t="str">
        <f>IFERROR(VLOOKUP(Tabla46[[#This Row],[% DE CUMPLIMIENTO DE LA EJECUCION DEL CONTROL]],DATOS!$AS$38:$AT$40,2,0),"")</f>
        <v/>
      </c>
      <c r="U379" s="134" t="str">
        <f>IF(Tabla46[[#This Row],[RESULTADO EVALUACIÓN DEL DISEÑO DEL CONTROL]]="","",SUMIFS(DATOS!$AT$49:$AT$57,DATOS!$AR$49:$AR$57,Tabla46[[#This Row],[RESULTADO EVALUACIÓN DEL DISEÑO DEL CONTROL]],DATOS!$AS$49:$AS$57,Tabla46[[#This Row],[RESULTADO EVALUACION DE LA EJECUCION]]))</f>
        <v/>
      </c>
    </row>
    <row r="380" spans="1:21" ht="15" customHeight="1" x14ac:dyDescent="0.25">
      <c r="A380" s="3"/>
      <c r="B380" s="2"/>
      <c r="C380" s="2"/>
      <c r="D380" s="72"/>
      <c r="E380" s="4"/>
      <c r="F380" s="178"/>
      <c r="G380" s="455" t="str">
        <f>IFERROR(VLOOKUP(Tabla46[[#This Row],[ID RIESGO]],'1. IDENTIFICACION DEL RIESGO'!$AB$27:$AL$52,11,0),"")</f>
        <v/>
      </c>
      <c r="H380" s="178"/>
      <c r="I380" s="178"/>
      <c r="J380" s="178"/>
      <c r="K380" s="178"/>
      <c r="L380" s="180"/>
      <c r="M380" s="180"/>
      <c r="N380" s="178" t="str">
        <f>IF(Tabla46[[#This Row],[ID RIESGO]]="","",IF(Tabla46[[#This Row],[DESCRIPCION DEL CONTROL]]="",0,15))</f>
        <v/>
      </c>
      <c r="O380" s="174" t="str">
        <f>IF(Tabla46[[#This Row],[ID RIESGO]]="","",IF(Tabla46[[#This Row],[RESPONSABLE DEL CONTROL (CARGO)]]="",0,20))</f>
        <v/>
      </c>
      <c r="P380" s="353">
        <f>IF(Tabla46[[#This Row],[PERIODICIDAD DE EJECUCIÓN DEL CONTROL]]="",0,20)</f>
        <v>0</v>
      </c>
      <c r="Q38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0" s="353" t="str">
        <f>IF(ISTEXT(Tabla46[[#This Row],[VALOR EVALUACION DISENO]]),"",IF(Tabla46[[#This Row],[VALOR EVALUACION DISENO]]&gt;96,DATOS!$AV$21,IF(Tabla46[[#This Row],[VALOR EVALUACION DISENO]]&gt;=86,DATOS!$AV$22,DATOS!$AV$23)))</f>
        <v/>
      </c>
      <c r="S380" s="286"/>
      <c r="T380" s="133" t="str">
        <f>IFERROR(VLOOKUP(Tabla46[[#This Row],[% DE CUMPLIMIENTO DE LA EJECUCION DEL CONTROL]],DATOS!$AS$38:$AT$40,2,0),"")</f>
        <v/>
      </c>
      <c r="U380" s="134" t="str">
        <f>IF(Tabla46[[#This Row],[RESULTADO EVALUACIÓN DEL DISEÑO DEL CONTROL]]="","",SUMIFS(DATOS!$AT$49:$AT$57,DATOS!$AR$49:$AR$57,Tabla46[[#This Row],[RESULTADO EVALUACIÓN DEL DISEÑO DEL CONTROL]],DATOS!$AS$49:$AS$57,Tabla46[[#This Row],[RESULTADO EVALUACION DE LA EJECUCION]]))</f>
        <v/>
      </c>
    </row>
    <row r="381" spans="1:21" ht="15" customHeight="1" x14ac:dyDescent="0.25">
      <c r="A381" s="3"/>
      <c r="B381" s="2"/>
      <c r="C381" s="2"/>
      <c r="D381" s="72"/>
      <c r="E381" s="4"/>
      <c r="F381" s="178"/>
      <c r="G381" s="455" t="str">
        <f>IFERROR(VLOOKUP(Tabla46[[#This Row],[ID RIESGO]],'1. IDENTIFICACION DEL RIESGO'!$AB$27:$AL$52,11,0),"")</f>
        <v/>
      </c>
      <c r="H381" s="178"/>
      <c r="I381" s="178"/>
      <c r="J381" s="178"/>
      <c r="K381" s="178"/>
      <c r="L381" s="180"/>
      <c r="M381" s="180"/>
      <c r="N381" s="178" t="str">
        <f>IF(Tabla46[[#This Row],[ID RIESGO]]="","",IF(Tabla46[[#This Row],[DESCRIPCION DEL CONTROL]]="",0,15))</f>
        <v/>
      </c>
      <c r="O381" s="174" t="str">
        <f>IF(Tabla46[[#This Row],[ID RIESGO]]="","",IF(Tabla46[[#This Row],[RESPONSABLE DEL CONTROL (CARGO)]]="",0,20))</f>
        <v/>
      </c>
      <c r="P381" s="353">
        <f>IF(Tabla46[[#This Row],[PERIODICIDAD DE EJECUCIÓN DEL CONTROL]]="",0,20)</f>
        <v>0</v>
      </c>
      <c r="Q38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1" s="353" t="str">
        <f>IF(ISTEXT(Tabla46[[#This Row],[VALOR EVALUACION DISENO]]),"",IF(Tabla46[[#This Row],[VALOR EVALUACION DISENO]]&gt;96,DATOS!$AV$21,IF(Tabla46[[#This Row],[VALOR EVALUACION DISENO]]&gt;=86,DATOS!$AV$22,DATOS!$AV$23)))</f>
        <v/>
      </c>
      <c r="S381" s="286"/>
      <c r="T381" s="133" t="str">
        <f>IFERROR(VLOOKUP(Tabla46[[#This Row],[% DE CUMPLIMIENTO DE LA EJECUCION DEL CONTROL]],DATOS!$AS$38:$AT$40,2,0),"")</f>
        <v/>
      </c>
      <c r="U381" s="134" t="str">
        <f>IF(Tabla46[[#This Row],[RESULTADO EVALUACIÓN DEL DISEÑO DEL CONTROL]]="","",SUMIFS(DATOS!$AT$49:$AT$57,DATOS!$AR$49:$AR$57,Tabla46[[#This Row],[RESULTADO EVALUACIÓN DEL DISEÑO DEL CONTROL]],DATOS!$AS$49:$AS$57,Tabla46[[#This Row],[RESULTADO EVALUACION DE LA EJECUCION]]))</f>
        <v/>
      </c>
    </row>
    <row r="382" spans="1:21" ht="15" customHeight="1" x14ac:dyDescent="0.25">
      <c r="A382" s="3"/>
      <c r="B382" s="2"/>
      <c r="C382" s="2"/>
      <c r="D382" s="72"/>
      <c r="E382" s="4"/>
      <c r="F382" s="178"/>
      <c r="G382" s="455" t="str">
        <f>IFERROR(VLOOKUP(Tabla46[[#This Row],[ID RIESGO]],'1. IDENTIFICACION DEL RIESGO'!$AB$27:$AL$52,11,0),"")</f>
        <v/>
      </c>
      <c r="H382" s="178"/>
      <c r="I382" s="178"/>
      <c r="J382" s="178"/>
      <c r="K382" s="178"/>
      <c r="L382" s="180"/>
      <c r="M382" s="180"/>
      <c r="N382" s="178" t="str">
        <f>IF(Tabla46[[#This Row],[ID RIESGO]]="","",IF(Tabla46[[#This Row],[DESCRIPCION DEL CONTROL]]="",0,15))</f>
        <v/>
      </c>
      <c r="O382" s="174" t="str">
        <f>IF(Tabla46[[#This Row],[ID RIESGO]]="","",IF(Tabla46[[#This Row],[RESPONSABLE DEL CONTROL (CARGO)]]="",0,20))</f>
        <v/>
      </c>
      <c r="P382" s="353">
        <f>IF(Tabla46[[#This Row],[PERIODICIDAD DE EJECUCIÓN DEL CONTROL]]="",0,20)</f>
        <v>0</v>
      </c>
      <c r="Q38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2" s="353" t="str">
        <f>IF(ISTEXT(Tabla46[[#This Row],[VALOR EVALUACION DISENO]]),"",IF(Tabla46[[#This Row],[VALOR EVALUACION DISENO]]&gt;96,DATOS!$AV$21,IF(Tabla46[[#This Row],[VALOR EVALUACION DISENO]]&gt;=86,DATOS!$AV$22,DATOS!$AV$23)))</f>
        <v/>
      </c>
      <c r="S382" s="286"/>
      <c r="T382" s="133" t="str">
        <f>IFERROR(VLOOKUP(Tabla46[[#This Row],[% DE CUMPLIMIENTO DE LA EJECUCION DEL CONTROL]],DATOS!$AS$38:$AT$40,2,0),"")</f>
        <v/>
      </c>
      <c r="U382" s="134" t="str">
        <f>IF(Tabla46[[#This Row],[RESULTADO EVALUACIÓN DEL DISEÑO DEL CONTROL]]="","",SUMIFS(DATOS!$AT$49:$AT$57,DATOS!$AR$49:$AR$57,Tabla46[[#This Row],[RESULTADO EVALUACIÓN DEL DISEÑO DEL CONTROL]],DATOS!$AS$49:$AS$57,Tabla46[[#This Row],[RESULTADO EVALUACION DE LA EJECUCION]]))</f>
        <v/>
      </c>
    </row>
    <row r="383" spans="1:21" ht="15" customHeight="1" x14ac:dyDescent="0.25">
      <c r="A383" s="3"/>
      <c r="B383" s="2"/>
      <c r="C383" s="2"/>
      <c r="D383" s="72"/>
      <c r="E383" s="4"/>
      <c r="F383" s="178"/>
      <c r="G383" s="455" t="str">
        <f>IFERROR(VLOOKUP(Tabla46[[#This Row],[ID RIESGO]],'1. IDENTIFICACION DEL RIESGO'!$AB$27:$AL$52,11,0),"")</f>
        <v/>
      </c>
      <c r="H383" s="178"/>
      <c r="I383" s="178"/>
      <c r="J383" s="178"/>
      <c r="K383" s="178"/>
      <c r="L383" s="180"/>
      <c r="M383" s="180"/>
      <c r="N383" s="178" t="str">
        <f>IF(Tabla46[[#This Row],[ID RIESGO]]="","",IF(Tabla46[[#This Row],[DESCRIPCION DEL CONTROL]]="",0,15))</f>
        <v/>
      </c>
      <c r="O383" s="174" t="str">
        <f>IF(Tabla46[[#This Row],[ID RIESGO]]="","",IF(Tabla46[[#This Row],[RESPONSABLE DEL CONTROL (CARGO)]]="",0,20))</f>
        <v/>
      </c>
      <c r="P383" s="353">
        <f>IF(Tabla46[[#This Row],[PERIODICIDAD DE EJECUCIÓN DEL CONTROL]]="",0,20)</f>
        <v>0</v>
      </c>
      <c r="Q38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3" s="353" t="str">
        <f>IF(ISTEXT(Tabla46[[#This Row],[VALOR EVALUACION DISENO]]),"",IF(Tabla46[[#This Row],[VALOR EVALUACION DISENO]]&gt;96,DATOS!$AV$21,IF(Tabla46[[#This Row],[VALOR EVALUACION DISENO]]&gt;=86,DATOS!$AV$22,DATOS!$AV$23)))</f>
        <v/>
      </c>
      <c r="S383" s="286"/>
      <c r="T383" s="133" t="str">
        <f>IFERROR(VLOOKUP(Tabla46[[#This Row],[% DE CUMPLIMIENTO DE LA EJECUCION DEL CONTROL]],DATOS!$AS$38:$AT$40,2,0),"")</f>
        <v/>
      </c>
      <c r="U383" s="134" t="str">
        <f>IF(Tabla46[[#This Row],[RESULTADO EVALUACIÓN DEL DISEÑO DEL CONTROL]]="","",SUMIFS(DATOS!$AT$49:$AT$57,DATOS!$AR$49:$AR$57,Tabla46[[#This Row],[RESULTADO EVALUACIÓN DEL DISEÑO DEL CONTROL]],DATOS!$AS$49:$AS$57,Tabla46[[#This Row],[RESULTADO EVALUACION DE LA EJECUCION]]))</f>
        <v/>
      </c>
    </row>
    <row r="384" spans="1:21" ht="15" customHeight="1" x14ac:dyDescent="0.25">
      <c r="A384" s="3"/>
      <c r="B384" s="2"/>
      <c r="C384" s="2"/>
      <c r="D384" s="72"/>
      <c r="E384" s="4"/>
      <c r="F384" s="178"/>
      <c r="G384" s="455" t="str">
        <f>IFERROR(VLOOKUP(Tabla46[[#This Row],[ID RIESGO]],'1. IDENTIFICACION DEL RIESGO'!$AB$27:$AL$52,11,0),"")</f>
        <v/>
      </c>
      <c r="H384" s="178"/>
      <c r="I384" s="178"/>
      <c r="J384" s="178"/>
      <c r="K384" s="178"/>
      <c r="L384" s="180"/>
      <c r="M384" s="180"/>
      <c r="N384" s="178" t="str">
        <f>IF(Tabla46[[#This Row],[ID RIESGO]]="","",IF(Tabla46[[#This Row],[DESCRIPCION DEL CONTROL]]="",0,15))</f>
        <v/>
      </c>
      <c r="O384" s="174" t="str">
        <f>IF(Tabla46[[#This Row],[ID RIESGO]]="","",IF(Tabla46[[#This Row],[RESPONSABLE DEL CONTROL (CARGO)]]="",0,20))</f>
        <v/>
      </c>
      <c r="P384" s="353">
        <f>IF(Tabla46[[#This Row],[PERIODICIDAD DE EJECUCIÓN DEL CONTROL]]="",0,20)</f>
        <v>0</v>
      </c>
      <c r="Q38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4" s="353" t="str">
        <f>IF(ISTEXT(Tabla46[[#This Row],[VALOR EVALUACION DISENO]]),"",IF(Tabla46[[#This Row],[VALOR EVALUACION DISENO]]&gt;96,DATOS!$AV$21,IF(Tabla46[[#This Row],[VALOR EVALUACION DISENO]]&gt;=86,DATOS!$AV$22,DATOS!$AV$23)))</f>
        <v/>
      </c>
      <c r="S384" s="286"/>
      <c r="T384" s="133" t="str">
        <f>IFERROR(VLOOKUP(Tabla46[[#This Row],[% DE CUMPLIMIENTO DE LA EJECUCION DEL CONTROL]],DATOS!$AS$38:$AT$40,2,0),"")</f>
        <v/>
      </c>
      <c r="U384" s="134" t="str">
        <f>IF(Tabla46[[#This Row],[RESULTADO EVALUACIÓN DEL DISEÑO DEL CONTROL]]="","",SUMIFS(DATOS!$AT$49:$AT$57,DATOS!$AR$49:$AR$57,Tabla46[[#This Row],[RESULTADO EVALUACIÓN DEL DISEÑO DEL CONTROL]],DATOS!$AS$49:$AS$57,Tabla46[[#This Row],[RESULTADO EVALUACION DE LA EJECUCION]]))</f>
        <v/>
      </c>
    </row>
    <row r="385" spans="1:21" ht="15" customHeight="1" x14ac:dyDescent="0.25">
      <c r="A385" s="3"/>
      <c r="B385" s="2"/>
      <c r="C385" s="2"/>
      <c r="D385" s="72"/>
      <c r="E385" s="4"/>
      <c r="F385" s="178"/>
      <c r="G385" s="455" t="str">
        <f>IFERROR(VLOOKUP(Tabla46[[#This Row],[ID RIESGO]],'1. IDENTIFICACION DEL RIESGO'!$AB$27:$AL$52,11,0),"")</f>
        <v/>
      </c>
      <c r="H385" s="178"/>
      <c r="I385" s="178"/>
      <c r="J385" s="178"/>
      <c r="K385" s="178"/>
      <c r="L385" s="180"/>
      <c r="M385" s="180"/>
      <c r="N385" s="178" t="str">
        <f>IF(Tabla46[[#This Row],[ID RIESGO]]="","",IF(Tabla46[[#This Row],[DESCRIPCION DEL CONTROL]]="",0,15))</f>
        <v/>
      </c>
      <c r="O385" s="174" t="str">
        <f>IF(Tabla46[[#This Row],[ID RIESGO]]="","",IF(Tabla46[[#This Row],[RESPONSABLE DEL CONTROL (CARGO)]]="",0,20))</f>
        <v/>
      </c>
      <c r="P385" s="353">
        <f>IF(Tabla46[[#This Row],[PERIODICIDAD DE EJECUCIÓN DEL CONTROL]]="",0,20)</f>
        <v>0</v>
      </c>
      <c r="Q38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5" s="353" t="str">
        <f>IF(ISTEXT(Tabla46[[#This Row],[VALOR EVALUACION DISENO]]),"",IF(Tabla46[[#This Row],[VALOR EVALUACION DISENO]]&gt;96,DATOS!$AV$21,IF(Tabla46[[#This Row],[VALOR EVALUACION DISENO]]&gt;=86,DATOS!$AV$22,DATOS!$AV$23)))</f>
        <v/>
      </c>
      <c r="S385" s="286"/>
      <c r="T385" s="133" t="str">
        <f>IFERROR(VLOOKUP(Tabla46[[#This Row],[% DE CUMPLIMIENTO DE LA EJECUCION DEL CONTROL]],DATOS!$AS$38:$AT$40,2,0),"")</f>
        <v/>
      </c>
      <c r="U385" s="134" t="str">
        <f>IF(Tabla46[[#This Row],[RESULTADO EVALUACIÓN DEL DISEÑO DEL CONTROL]]="","",SUMIFS(DATOS!$AT$49:$AT$57,DATOS!$AR$49:$AR$57,Tabla46[[#This Row],[RESULTADO EVALUACIÓN DEL DISEÑO DEL CONTROL]],DATOS!$AS$49:$AS$57,Tabla46[[#This Row],[RESULTADO EVALUACION DE LA EJECUCION]]))</f>
        <v/>
      </c>
    </row>
    <row r="386" spans="1:21" ht="15" customHeight="1" x14ac:dyDescent="0.25">
      <c r="A386" s="3"/>
      <c r="B386" s="2"/>
      <c r="C386" s="2"/>
      <c r="D386" s="72"/>
      <c r="E386" s="4"/>
      <c r="F386" s="178"/>
      <c r="G386" s="455" t="str">
        <f>IFERROR(VLOOKUP(Tabla46[[#This Row],[ID RIESGO]],'1. IDENTIFICACION DEL RIESGO'!$AB$27:$AL$52,11,0),"")</f>
        <v/>
      </c>
      <c r="H386" s="178"/>
      <c r="I386" s="178"/>
      <c r="J386" s="178"/>
      <c r="K386" s="178"/>
      <c r="L386" s="180"/>
      <c r="M386" s="180"/>
      <c r="N386" s="178" t="str">
        <f>IF(Tabla46[[#This Row],[ID RIESGO]]="","",IF(Tabla46[[#This Row],[DESCRIPCION DEL CONTROL]]="",0,15))</f>
        <v/>
      </c>
      <c r="O386" s="174" t="str">
        <f>IF(Tabla46[[#This Row],[ID RIESGO]]="","",IF(Tabla46[[#This Row],[RESPONSABLE DEL CONTROL (CARGO)]]="",0,20))</f>
        <v/>
      </c>
      <c r="P386" s="353">
        <f>IF(Tabla46[[#This Row],[PERIODICIDAD DE EJECUCIÓN DEL CONTROL]]="",0,20)</f>
        <v>0</v>
      </c>
      <c r="Q38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6" s="353" t="str">
        <f>IF(ISTEXT(Tabla46[[#This Row],[VALOR EVALUACION DISENO]]),"",IF(Tabla46[[#This Row],[VALOR EVALUACION DISENO]]&gt;96,DATOS!$AV$21,IF(Tabla46[[#This Row],[VALOR EVALUACION DISENO]]&gt;=86,DATOS!$AV$22,DATOS!$AV$23)))</f>
        <v/>
      </c>
      <c r="S386" s="286"/>
      <c r="T386" s="133" t="str">
        <f>IFERROR(VLOOKUP(Tabla46[[#This Row],[% DE CUMPLIMIENTO DE LA EJECUCION DEL CONTROL]],DATOS!$AS$38:$AT$40,2,0),"")</f>
        <v/>
      </c>
      <c r="U386" s="134" t="str">
        <f>IF(Tabla46[[#This Row],[RESULTADO EVALUACIÓN DEL DISEÑO DEL CONTROL]]="","",SUMIFS(DATOS!$AT$49:$AT$57,DATOS!$AR$49:$AR$57,Tabla46[[#This Row],[RESULTADO EVALUACIÓN DEL DISEÑO DEL CONTROL]],DATOS!$AS$49:$AS$57,Tabla46[[#This Row],[RESULTADO EVALUACION DE LA EJECUCION]]))</f>
        <v/>
      </c>
    </row>
    <row r="387" spans="1:21" ht="15" customHeight="1" x14ac:dyDescent="0.25">
      <c r="A387" s="3"/>
      <c r="B387" s="2"/>
      <c r="C387" s="2"/>
      <c r="D387" s="72"/>
      <c r="E387" s="4"/>
      <c r="F387" s="178"/>
      <c r="G387" s="455" t="str">
        <f>IFERROR(VLOOKUP(Tabla46[[#This Row],[ID RIESGO]],'1. IDENTIFICACION DEL RIESGO'!$AB$27:$AL$52,11,0),"")</f>
        <v/>
      </c>
      <c r="H387" s="178"/>
      <c r="I387" s="178"/>
      <c r="J387" s="178"/>
      <c r="K387" s="178"/>
      <c r="L387" s="180"/>
      <c r="M387" s="180"/>
      <c r="N387" s="178" t="str">
        <f>IF(Tabla46[[#This Row],[ID RIESGO]]="","",IF(Tabla46[[#This Row],[DESCRIPCION DEL CONTROL]]="",0,15))</f>
        <v/>
      </c>
      <c r="O387" s="174" t="str">
        <f>IF(Tabla46[[#This Row],[ID RIESGO]]="","",IF(Tabla46[[#This Row],[RESPONSABLE DEL CONTROL (CARGO)]]="",0,20))</f>
        <v/>
      </c>
      <c r="P387" s="353">
        <f>IF(Tabla46[[#This Row],[PERIODICIDAD DE EJECUCIÓN DEL CONTROL]]="",0,20)</f>
        <v>0</v>
      </c>
      <c r="Q38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7" s="353" t="str">
        <f>IF(ISTEXT(Tabla46[[#This Row],[VALOR EVALUACION DISENO]]),"",IF(Tabla46[[#This Row],[VALOR EVALUACION DISENO]]&gt;96,DATOS!$AV$21,IF(Tabla46[[#This Row],[VALOR EVALUACION DISENO]]&gt;=86,DATOS!$AV$22,DATOS!$AV$23)))</f>
        <v/>
      </c>
      <c r="S387" s="286"/>
      <c r="T387" s="133" t="str">
        <f>IFERROR(VLOOKUP(Tabla46[[#This Row],[% DE CUMPLIMIENTO DE LA EJECUCION DEL CONTROL]],DATOS!$AS$38:$AT$40,2,0),"")</f>
        <v/>
      </c>
      <c r="U387" s="134" t="str">
        <f>IF(Tabla46[[#This Row],[RESULTADO EVALUACIÓN DEL DISEÑO DEL CONTROL]]="","",SUMIFS(DATOS!$AT$49:$AT$57,DATOS!$AR$49:$AR$57,Tabla46[[#This Row],[RESULTADO EVALUACIÓN DEL DISEÑO DEL CONTROL]],DATOS!$AS$49:$AS$57,Tabla46[[#This Row],[RESULTADO EVALUACION DE LA EJECUCION]]))</f>
        <v/>
      </c>
    </row>
    <row r="388" spans="1:21" ht="15" customHeight="1" x14ac:dyDescent="0.25">
      <c r="A388" s="3"/>
      <c r="B388" s="2"/>
      <c r="C388" s="2"/>
      <c r="D388" s="72"/>
      <c r="E388" s="4"/>
      <c r="F388" s="178"/>
      <c r="G388" s="455" t="str">
        <f>IFERROR(VLOOKUP(Tabla46[[#This Row],[ID RIESGO]],'1. IDENTIFICACION DEL RIESGO'!$AB$27:$AL$52,11,0),"")</f>
        <v/>
      </c>
      <c r="H388" s="178"/>
      <c r="I388" s="178"/>
      <c r="J388" s="178"/>
      <c r="K388" s="178"/>
      <c r="L388" s="180"/>
      <c r="M388" s="180"/>
      <c r="N388" s="178" t="str">
        <f>IF(Tabla46[[#This Row],[ID RIESGO]]="","",IF(Tabla46[[#This Row],[DESCRIPCION DEL CONTROL]]="",0,15))</f>
        <v/>
      </c>
      <c r="O388" s="174" t="str">
        <f>IF(Tabla46[[#This Row],[ID RIESGO]]="","",IF(Tabla46[[#This Row],[RESPONSABLE DEL CONTROL (CARGO)]]="",0,20))</f>
        <v/>
      </c>
      <c r="P388" s="353">
        <f>IF(Tabla46[[#This Row],[PERIODICIDAD DE EJECUCIÓN DEL CONTROL]]="",0,20)</f>
        <v>0</v>
      </c>
      <c r="Q38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8" s="353" t="str">
        <f>IF(ISTEXT(Tabla46[[#This Row],[VALOR EVALUACION DISENO]]),"",IF(Tabla46[[#This Row],[VALOR EVALUACION DISENO]]&gt;96,DATOS!$AV$21,IF(Tabla46[[#This Row],[VALOR EVALUACION DISENO]]&gt;=86,DATOS!$AV$22,DATOS!$AV$23)))</f>
        <v/>
      </c>
      <c r="S388" s="286"/>
      <c r="T388" s="133" t="str">
        <f>IFERROR(VLOOKUP(Tabla46[[#This Row],[% DE CUMPLIMIENTO DE LA EJECUCION DEL CONTROL]],DATOS!$AS$38:$AT$40,2,0),"")</f>
        <v/>
      </c>
      <c r="U388" s="134" t="str">
        <f>IF(Tabla46[[#This Row],[RESULTADO EVALUACIÓN DEL DISEÑO DEL CONTROL]]="","",SUMIFS(DATOS!$AT$49:$AT$57,DATOS!$AR$49:$AR$57,Tabla46[[#This Row],[RESULTADO EVALUACIÓN DEL DISEÑO DEL CONTROL]],DATOS!$AS$49:$AS$57,Tabla46[[#This Row],[RESULTADO EVALUACION DE LA EJECUCION]]))</f>
        <v/>
      </c>
    </row>
    <row r="389" spans="1:21" ht="15" customHeight="1" x14ac:dyDescent="0.25">
      <c r="A389" s="3"/>
      <c r="B389" s="2"/>
      <c r="C389" s="2"/>
      <c r="D389" s="72"/>
      <c r="E389" s="4"/>
      <c r="F389" s="178"/>
      <c r="G389" s="455" t="str">
        <f>IFERROR(VLOOKUP(Tabla46[[#This Row],[ID RIESGO]],'1. IDENTIFICACION DEL RIESGO'!$AB$27:$AL$52,11,0),"")</f>
        <v/>
      </c>
      <c r="H389" s="178"/>
      <c r="I389" s="178"/>
      <c r="J389" s="178"/>
      <c r="K389" s="178"/>
      <c r="L389" s="180"/>
      <c r="M389" s="180"/>
      <c r="N389" s="178" t="str">
        <f>IF(Tabla46[[#This Row],[ID RIESGO]]="","",IF(Tabla46[[#This Row],[DESCRIPCION DEL CONTROL]]="",0,15))</f>
        <v/>
      </c>
      <c r="O389" s="174" t="str">
        <f>IF(Tabla46[[#This Row],[ID RIESGO]]="","",IF(Tabla46[[#This Row],[RESPONSABLE DEL CONTROL (CARGO)]]="",0,20))</f>
        <v/>
      </c>
      <c r="P389" s="353">
        <f>IF(Tabla46[[#This Row],[PERIODICIDAD DE EJECUCIÓN DEL CONTROL]]="",0,20)</f>
        <v>0</v>
      </c>
      <c r="Q38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9" s="353" t="str">
        <f>IF(ISTEXT(Tabla46[[#This Row],[VALOR EVALUACION DISENO]]),"",IF(Tabla46[[#This Row],[VALOR EVALUACION DISENO]]&gt;96,DATOS!$AV$21,IF(Tabla46[[#This Row],[VALOR EVALUACION DISENO]]&gt;=86,DATOS!$AV$22,DATOS!$AV$23)))</f>
        <v/>
      </c>
      <c r="S389" s="286"/>
      <c r="T389" s="133" t="str">
        <f>IFERROR(VLOOKUP(Tabla46[[#This Row],[% DE CUMPLIMIENTO DE LA EJECUCION DEL CONTROL]],DATOS!$AS$38:$AT$40,2,0),"")</f>
        <v/>
      </c>
      <c r="U389" s="134" t="str">
        <f>IF(Tabla46[[#This Row],[RESULTADO EVALUACIÓN DEL DISEÑO DEL CONTROL]]="","",SUMIFS(DATOS!$AT$49:$AT$57,DATOS!$AR$49:$AR$57,Tabla46[[#This Row],[RESULTADO EVALUACIÓN DEL DISEÑO DEL CONTROL]],DATOS!$AS$49:$AS$57,Tabla46[[#This Row],[RESULTADO EVALUACION DE LA EJECUCION]]))</f>
        <v/>
      </c>
    </row>
    <row r="390" spans="1:21" ht="15" customHeight="1" x14ac:dyDescent="0.25">
      <c r="A390" s="3"/>
      <c r="B390" s="2"/>
      <c r="C390" s="2"/>
      <c r="D390" s="72"/>
      <c r="E390" s="4"/>
      <c r="F390" s="178"/>
      <c r="G390" s="455" t="str">
        <f>IFERROR(VLOOKUP(Tabla46[[#This Row],[ID RIESGO]],'1. IDENTIFICACION DEL RIESGO'!$AB$27:$AL$52,11,0),"")</f>
        <v/>
      </c>
      <c r="H390" s="178"/>
      <c r="I390" s="178"/>
      <c r="J390" s="178"/>
      <c r="K390" s="178"/>
      <c r="L390" s="180"/>
      <c r="M390" s="180"/>
      <c r="N390" s="178" t="str">
        <f>IF(Tabla46[[#This Row],[ID RIESGO]]="","",IF(Tabla46[[#This Row],[DESCRIPCION DEL CONTROL]]="",0,15))</f>
        <v/>
      </c>
      <c r="O390" s="174" t="str">
        <f>IF(Tabla46[[#This Row],[ID RIESGO]]="","",IF(Tabla46[[#This Row],[RESPONSABLE DEL CONTROL (CARGO)]]="",0,20))</f>
        <v/>
      </c>
      <c r="P390" s="353">
        <f>IF(Tabla46[[#This Row],[PERIODICIDAD DE EJECUCIÓN DEL CONTROL]]="",0,20)</f>
        <v>0</v>
      </c>
      <c r="Q39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0" s="353" t="str">
        <f>IF(ISTEXT(Tabla46[[#This Row],[VALOR EVALUACION DISENO]]),"",IF(Tabla46[[#This Row],[VALOR EVALUACION DISENO]]&gt;96,DATOS!$AV$21,IF(Tabla46[[#This Row],[VALOR EVALUACION DISENO]]&gt;=86,DATOS!$AV$22,DATOS!$AV$23)))</f>
        <v/>
      </c>
      <c r="S390" s="286"/>
      <c r="T390" s="133" t="str">
        <f>IFERROR(VLOOKUP(Tabla46[[#This Row],[% DE CUMPLIMIENTO DE LA EJECUCION DEL CONTROL]],DATOS!$AS$38:$AT$40,2,0),"")</f>
        <v/>
      </c>
      <c r="U390" s="134" t="str">
        <f>IF(Tabla46[[#This Row],[RESULTADO EVALUACIÓN DEL DISEÑO DEL CONTROL]]="","",SUMIFS(DATOS!$AT$49:$AT$57,DATOS!$AR$49:$AR$57,Tabla46[[#This Row],[RESULTADO EVALUACIÓN DEL DISEÑO DEL CONTROL]],DATOS!$AS$49:$AS$57,Tabla46[[#This Row],[RESULTADO EVALUACION DE LA EJECUCION]]))</f>
        <v/>
      </c>
    </row>
    <row r="391" spans="1:21" ht="15" customHeight="1" x14ac:dyDescent="0.25">
      <c r="A391" s="3"/>
      <c r="B391" s="2"/>
      <c r="C391" s="2"/>
      <c r="D391" s="72"/>
      <c r="E391" s="4"/>
      <c r="F391" s="178"/>
      <c r="G391" s="455" t="str">
        <f>IFERROR(VLOOKUP(Tabla46[[#This Row],[ID RIESGO]],'1. IDENTIFICACION DEL RIESGO'!$AB$27:$AL$52,11,0),"")</f>
        <v/>
      </c>
      <c r="H391" s="178"/>
      <c r="I391" s="178"/>
      <c r="J391" s="178"/>
      <c r="K391" s="178"/>
      <c r="L391" s="180"/>
      <c r="M391" s="180"/>
      <c r="N391" s="178" t="str">
        <f>IF(Tabla46[[#This Row],[ID RIESGO]]="","",IF(Tabla46[[#This Row],[DESCRIPCION DEL CONTROL]]="",0,15))</f>
        <v/>
      </c>
      <c r="O391" s="174" t="str">
        <f>IF(Tabla46[[#This Row],[ID RIESGO]]="","",IF(Tabla46[[#This Row],[RESPONSABLE DEL CONTROL (CARGO)]]="",0,20))</f>
        <v/>
      </c>
      <c r="P391" s="353">
        <f>IF(Tabla46[[#This Row],[PERIODICIDAD DE EJECUCIÓN DEL CONTROL]]="",0,20)</f>
        <v>0</v>
      </c>
      <c r="Q39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1" s="353" t="str">
        <f>IF(ISTEXT(Tabla46[[#This Row],[VALOR EVALUACION DISENO]]),"",IF(Tabla46[[#This Row],[VALOR EVALUACION DISENO]]&gt;96,DATOS!$AV$21,IF(Tabla46[[#This Row],[VALOR EVALUACION DISENO]]&gt;=86,DATOS!$AV$22,DATOS!$AV$23)))</f>
        <v/>
      </c>
      <c r="S391" s="286"/>
      <c r="T391" s="133" t="str">
        <f>IFERROR(VLOOKUP(Tabla46[[#This Row],[% DE CUMPLIMIENTO DE LA EJECUCION DEL CONTROL]],DATOS!$AS$38:$AT$40,2,0),"")</f>
        <v/>
      </c>
      <c r="U391" s="134" t="str">
        <f>IF(Tabla46[[#This Row],[RESULTADO EVALUACIÓN DEL DISEÑO DEL CONTROL]]="","",SUMIFS(DATOS!$AT$49:$AT$57,DATOS!$AR$49:$AR$57,Tabla46[[#This Row],[RESULTADO EVALUACIÓN DEL DISEÑO DEL CONTROL]],DATOS!$AS$49:$AS$57,Tabla46[[#This Row],[RESULTADO EVALUACION DE LA EJECUCION]]))</f>
        <v/>
      </c>
    </row>
    <row r="392" spans="1:21" ht="15" customHeight="1" x14ac:dyDescent="0.25">
      <c r="A392" s="3"/>
      <c r="B392" s="2"/>
      <c r="C392" s="2"/>
      <c r="D392" s="72"/>
      <c r="E392" s="4"/>
      <c r="F392" s="178"/>
      <c r="G392" s="455" t="str">
        <f>IFERROR(VLOOKUP(Tabla46[[#This Row],[ID RIESGO]],'1. IDENTIFICACION DEL RIESGO'!$AB$27:$AL$52,11,0),"")</f>
        <v/>
      </c>
      <c r="H392" s="178"/>
      <c r="I392" s="178"/>
      <c r="J392" s="178"/>
      <c r="K392" s="178"/>
      <c r="L392" s="180"/>
      <c r="M392" s="180"/>
      <c r="N392" s="178" t="str">
        <f>IF(Tabla46[[#This Row],[ID RIESGO]]="","",IF(Tabla46[[#This Row],[DESCRIPCION DEL CONTROL]]="",0,15))</f>
        <v/>
      </c>
      <c r="O392" s="174" t="str">
        <f>IF(Tabla46[[#This Row],[ID RIESGO]]="","",IF(Tabla46[[#This Row],[RESPONSABLE DEL CONTROL (CARGO)]]="",0,20))</f>
        <v/>
      </c>
      <c r="P392" s="353">
        <f>IF(Tabla46[[#This Row],[PERIODICIDAD DE EJECUCIÓN DEL CONTROL]]="",0,20)</f>
        <v>0</v>
      </c>
      <c r="Q39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2" s="353" t="str">
        <f>IF(ISTEXT(Tabla46[[#This Row],[VALOR EVALUACION DISENO]]),"",IF(Tabla46[[#This Row],[VALOR EVALUACION DISENO]]&gt;96,DATOS!$AV$21,IF(Tabla46[[#This Row],[VALOR EVALUACION DISENO]]&gt;=86,DATOS!$AV$22,DATOS!$AV$23)))</f>
        <v/>
      </c>
      <c r="S392" s="286"/>
      <c r="T392" s="133" t="str">
        <f>IFERROR(VLOOKUP(Tabla46[[#This Row],[% DE CUMPLIMIENTO DE LA EJECUCION DEL CONTROL]],DATOS!$AS$38:$AT$40,2,0),"")</f>
        <v/>
      </c>
      <c r="U392" s="134" t="str">
        <f>IF(Tabla46[[#This Row],[RESULTADO EVALUACIÓN DEL DISEÑO DEL CONTROL]]="","",SUMIFS(DATOS!$AT$49:$AT$57,DATOS!$AR$49:$AR$57,Tabla46[[#This Row],[RESULTADO EVALUACIÓN DEL DISEÑO DEL CONTROL]],DATOS!$AS$49:$AS$57,Tabla46[[#This Row],[RESULTADO EVALUACION DE LA EJECUCION]]))</f>
        <v/>
      </c>
    </row>
    <row r="393" spans="1:21" ht="15" customHeight="1" x14ac:dyDescent="0.25">
      <c r="A393" s="3"/>
      <c r="B393" s="2"/>
      <c r="C393" s="2"/>
      <c r="D393" s="72"/>
      <c r="E393" s="4"/>
      <c r="F393" s="178"/>
      <c r="G393" s="455" t="str">
        <f>IFERROR(VLOOKUP(Tabla46[[#This Row],[ID RIESGO]],'1. IDENTIFICACION DEL RIESGO'!$AB$27:$AL$52,11,0),"")</f>
        <v/>
      </c>
      <c r="H393" s="178"/>
      <c r="I393" s="178"/>
      <c r="J393" s="178"/>
      <c r="K393" s="178"/>
      <c r="L393" s="180"/>
      <c r="M393" s="180"/>
      <c r="N393" s="178" t="str">
        <f>IF(Tabla46[[#This Row],[ID RIESGO]]="","",IF(Tabla46[[#This Row],[DESCRIPCION DEL CONTROL]]="",0,15))</f>
        <v/>
      </c>
      <c r="O393" s="174" t="str">
        <f>IF(Tabla46[[#This Row],[ID RIESGO]]="","",IF(Tabla46[[#This Row],[RESPONSABLE DEL CONTROL (CARGO)]]="",0,20))</f>
        <v/>
      </c>
      <c r="P393" s="353">
        <f>IF(Tabla46[[#This Row],[PERIODICIDAD DE EJECUCIÓN DEL CONTROL]]="",0,20)</f>
        <v>0</v>
      </c>
      <c r="Q39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3" s="353" t="str">
        <f>IF(ISTEXT(Tabla46[[#This Row],[VALOR EVALUACION DISENO]]),"",IF(Tabla46[[#This Row],[VALOR EVALUACION DISENO]]&gt;96,DATOS!$AV$21,IF(Tabla46[[#This Row],[VALOR EVALUACION DISENO]]&gt;=86,DATOS!$AV$22,DATOS!$AV$23)))</f>
        <v/>
      </c>
      <c r="S393" s="286"/>
      <c r="T393" s="133" t="str">
        <f>IFERROR(VLOOKUP(Tabla46[[#This Row],[% DE CUMPLIMIENTO DE LA EJECUCION DEL CONTROL]],DATOS!$AS$38:$AT$40,2,0),"")</f>
        <v/>
      </c>
      <c r="U393" s="134" t="str">
        <f>IF(Tabla46[[#This Row],[RESULTADO EVALUACIÓN DEL DISEÑO DEL CONTROL]]="","",SUMIFS(DATOS!$AT$49:$AT$57,DATOS!$AR$49:$AR$57,Tabla46[[#This Row],[RESULTADO EVALUACIÓN DEL DISEÑO DEL CONTROL]],DATOS!$AS$49:$AS$57,Tabla46[[#This Row],[RESULTADO EVALUACION DE LA EJECUCION]]))</f>
        <v/>
      </c>
    </row>
    <row r="394" spans="1:21" ht="15" customHeight="1" x14ac:dyDescent="0.25">
      <c r="A394" s="3"/>
      <c r="B394" s="2"/>
      <c r="C394" s="2"/>
      <c r="D394" s="72"/>
      <c r="E394" s="4"/>
      <c r="F394" s="178"/>
      <c r="G394" s="455" t="str">
        <f>IFERROR(VLOOKUP(Tabla46[[#This Row],[ID RIESGO]],'1. IDENTIFICACION DEL RIESGO'!$AB$27:$AL$52,11,0),"")</f>
        <v/>
      </c>
      <c r="H394" s="178"/>
      <c r="I394" s="178"/>
      <c r="J394" s="178"/>
      <c r="K394" s="178"/>
      <c r="L394" s="180"/>
      <c r="M394" s="180"/>
      <c r="N394" s="178" t="str">
        <f>IF(Tabla46[[#This Row],[ID RIESGO]]="","",IF(Tabla46[[#This Row],[DESCRIPCION DEL CONTROL]]="",0,15))</f>
        <v/>
      </c>
      <c r="O394" s="174" t="str">
        <f>IF(Tabla46[[#This Row],[ID RIESGO]]="","",IF(Tabla46[[#This Row],[RESPONSABLE DEL CONTROL (CARGO)]]="",0,20))</f>
        <v/>
      </c>
      <c r="P394" s="353">
        <f>IF(Tabla46[[#This Row],[PERIODICIDAD DE EJECUCIÓN DEL CONTROL]]="",0,20)</f>
        <v>0</v>
      </c>
      <c r="Q39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4" s="353" t="str">
        <f>IF(ISTEXT(Tabla46[[#This Row],[VALOR EVALUACION DISENO]]),"",IF(Tabla46[[#This Row],[VALOR EVALUACION DISENO]]&gt;96,DATOS!$AV$21,IF(Tabla46[[#This Row],[VALOR EVALUACION DISENO]]&gt;=86,DATOS!$AV$22,DATOS!$AV$23)))</f>
        <v/>
      </c>
      <c r="S394" s="286"/>
      <c r="T394" s="133" t="str">
        <f>IFERROR(VLOOKUP(Tabla46[[#This Row],[% DE CUMPLIMIENTO DE LA EJECUCION DEL CONTROL]],DATOS!$AS$38:$AT$40,2,0),"")</f>
        <v/>
      </c>
      <c r="U394" s="134" t="str">
        <f>IF(Tabla46[[#This Row],[RESULTADO EVALUACIÓN DEL DISEÑO DEL CONTROL]]="","",SUMIFS(DATOS!$AT$49:$AT$57,DATOS!$AR$49:$AR$57,Tabla46[[#This Row],[RESULTADO EVALUACIÓN DEL DISEÑO DEL CONTROL]],DATOS!$AS$49:$AS$57,Tabla46[[#This Row],[RESULTADO EVALUACION DE LA EJECUCION]]))</f>
        <v/>
      </c>
    </row>
    <row r="395" spans="1:21" ht="15" customHeight="1" x14ac:dyDescent="0.25">
      <c r="A395" s="3"/>
      <c r="B395" s="2"/>
      <c r="C395" s="2"/>
      <c r="D395" s="72"/>
      <c r="E395" s="4"/>
      <c r="F395" s="178"/>
      <c r="G395" s="455" t="str">
        <f>IFERROR(VLOOKUP(Tabla46[[#This Row],[ID RIESGO]],'1. IDENTIFICACION DEL RIESGO'!$AB$27:$AL$52,11,0),"")</f>
        <v/>
      </c>
      <c r="H395" s="178"/>
      <c r="I395" s="178"/>
      <c r="J395" s="178"/>
      <c r="K395" s="178"/>
      <c r="L395" s="180"/>
      <c r="M395" s="180"/>
      <c r="N395" s="178" t="str">
        <f>IF(Tabla46[[#This Row],[ID RIESGO]]="","",IF(Tabla46[[#This Row],[DESCRIPCION DEL CONTROL]]="",0,15))</f>
        <v/>
      </c>
      <c r="O395" s="174" t="str">
        <f>IF(Tabla46[[#This Row],[ID RIESGO]]="","",IF(Tabla46[[#This Row],[RESPONSABLE DEL CONTROL (CARGO)]]="",0,20))</f>
        <v/>
      </c>
      <c r="P395" s="353">
        <f>IF(Tabla46[[#This Row],[PERIODICIDAD DE EJECUCIÓN DEL CONTROL]]="",0,20)</f>
        <v>0</v>
      </c>
      <c r="Q39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5" s="353" t="str">
        <f>IF(ISTEXT(Tabla46[[#This Row],[VALOR EVALUACION DISENO]]),"",IF(Tabla46[[#This Row],[VALOR EVALUACION DISENO]]&gt;96,DATOS!$AV$21,IF(Tabla46[[#This Row],[VALOR EVALUACION DISENO]]&gt;=86,DATOS!$AV$22,DATOS!$AV$23)))</f>
        <v/>
      </c>
      <c r="S395" s="286"/>
      <c r="T395" s="133" t="str">
        <f>IFERROR(VLOOKUP(Tabla46[[#This Row],[% DE CUMPLIMIENTO DE LA EJECUCION DEL CONTROL]],DATOS!$AS$38:$AT$40,2,0),"")</f>
        <v/>
      </c>
      <c r="U395" s="134" t="str">
        <f>IF(Tabla46[[#This Row],[RESULTADO EVALUACIÓN DEL DISEÑO DEL CONTROL]]="","",SUMIFS(DATOS!$AT$49:$AT$57,DATOS!$AR$49:$AR$57,Tabla46[[#This Row],[RESULTADO EVALUACIÓN DEL DISEÑO DEL CONTROL]],DATOS!$AS$49:$AS$57,Tabla46[[#This Row],[RESULTADO EVALUACION DE LA EJECUCION]]))</f>
        <v/>
      </c>
    </row>
    <row r="396" spans="1:21" ht="15" customHeight="1" x14ac:dyDescent="0.25">
      <c r="A396" s="3"/>
      <c r="B396" s="2"/>
      <c r="C396" s="2"/>
      <c r="D396" s="72"/>
      <c r="E396" s="4"/>
      <c r="F396" s="178"/>
      <c r="G396" s="455" t="str">
        <f>IFERROR(VLOOKUP(Tabla46[[#This Row],[ID RIESGO]],'1. IDENTIFICACION DEL RIESGO'!$AB$27:$AL$52,11,0),"")</f>
        <v/>
      </c>
      <c r="H396" s="178"/>
      <c r="I396" s="178"/>
      <c r="J396" s="178"/>
      <c r="K396" s="178"/>
      <c r="L396" s="180"/>
      <c r="M396" s="180"/>
      <c r="N396" s="178" t="str">
        <f>IF(Tabla46[[#This Row],[ID RIESGO]]="","",IF(Tabla46[[#This Row],[DESCRIPCION DEL CONTROL]]="",0,15))</f>
        <v/>
      </c>
      <c r="O396" s="174" t="str">
        <f>IF(Tabla46[[#This Row],[ID RIESGO]]="","",IF(Tabla46[[#This Row],[RESPONSABLE DEL CONTROL (CARGO)]]="",0,20))</f>
        <v/>
      </c>
      <c r="P396" s="353">
        <f>IF(Tabla46[[#This Row],[PERIODICIDAD DE EJECUCIÓN DEL CONTROL]]="",0,20)</f>
        <v>0</v>
      </c>
      <c r="Q39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6" s="353" t="str">
        <f>IF(ISTEXT(Tabla46[[#This Row],[VALOR EVALUACION DISENO]]),"",IF(Tabla46[[#This Row],[VALOR EVALUACION DISENO]]&gt;96,DATOS!$AV$21,IF(Tabla46[[#This Row],[VALOR EVALUACION DISENO]]&gt;=86,DATOS!$AV$22,DATOS!$AV$23)))</f>
        <v/>
      </c>
      <c r="S396" s="286"/>
      <c r="T396" s="133" t="str">
        <f>IFERROR(VLOOKUP(Tabla46[[#This Row],[% DE CUMPLIMIENTO DE LA EJECUCION DEL CONTROL]],DATOS!$AS$38:$AT$40,2,0),"")</f>
        <v/>
      </c>
      <c r="U396" s="134" t="str">
        <f>IF(Tabla46[[#This Row],[RESULTADO EVALUACIÓN DEL DISEÑO DEL CONTROL]]="","",SUMIFS(DATOS!$AT$49:$AT$57,DATOS!$AR$49:$AR$57,Tabla46[[#This Row],[RESULTADO EVALUACIÓN DEL DISEÑO DEL CONTROL]],DATOS!$AS$49:$AS$57,Tabla46[[#This Row],[RESULTADO EVALUACION DE LA EJECUCION]]))</f>
        <v/>
      </c>
    </row>
    <row r="397" spans="1:21" ht="15" customHeight="1" x14ac:dyDescent="0.25">
      <c r="A397" s="3"/>
      <c r="B397" s="2"/>
      <c r="C397" s="2"/>
      <c r="D397" s="72"/>
      <c r="E397" s="4"/>
      <c r="F397" s="178"/>
      <c r="G397" s="455" t="str">
        <f>IFERROR(VLOOKUP(Tabla46[[#This Row],[ID RIESGO]],'1. IDENTIFICACION DEL RIESGO'!$AB$27:$AL$52,11,0),"")</f>
        <v/>
      </c>
      <c r="H397" s="178"/>
      <c r="I397" s="178"/>
      <c r="J397" s="178"/>
      <c r="K397" s="178"/>
      <c r="L397" s="180"/>
      <c r="M397" s="180"/>
      <c r="N397" s="178" t="str">
        <f>IF(Tabla46[[#This Row],[ID RIESGO]]="","",IF(Tabla46[[#This Row],[DESCRIPCION DEL CONTROL]]="",0,15))</f>
        <v/>
      </c>
      <c r="O397" s="174" t="str">
        <f>IF(Tabla46[[#This Row],[ID RIESGO]]="","",IF(Tabla46[[#This Row],[RESPONSABLE DEL CONTROL (CARGO)]]="",0,20))</f>
        <v/>
      </c>
      <c r="P397" s="353">
        <f>IF(Tabla46[[#This Row],[PERIODICIDAD DE EJECUCIÓN DEL CONTROL]]="",0,20)</f>
        <v>0</v>
      </c>
      <c r="Q39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7" s="353" t="str">
        <f>IF(ISTEXT(Tabla46[[#This Row],[VALOR EVALUACION DISENO]]),"",IF(Tabla46[[#This Row],[VALOR EVALUACION DISENO]]&gt;96,DATOS!$AV$21,IF(Tabla46[[#This Row],[VALOR EVALUACION DISENO]]&gt;=86,DATOS!$AV$22,DATOS!$AV$23)))</f>
        <v/>
      </c>
      <c r="S397" s="286"/>
      <c r="T397" s="133" t="str">
        <f>IFERROR(VLOOKUP(Tabla46[[#This Row],[% DE CUMPLIMIENTO DE LA EJECUCION DEL CONTROL]],DATOS!$AS$38:$AT$40,2,0),"")</f>
        <v/>
      </c>
      <c r="U397" s="134" t="str">
        <f>IF(Tabla46[[#This Row],[RESULTADO EVALUACIÓN DEL DISEÑO DEL CONTROL]]="","",SUMIFS(DATOS!$AT$49:$AT$57,DATOS!$AR$49:$AR$57,Tabla46[[#This Row],[RESULTADO EVALUACIÓN DEL DISEÑO DEL CONTROL]],DATOS!$AS$49:$AS$57,Tabla46[[#This Row],[RESULTADO EVALUACION DE LA EJECUCION]]))</f>
        <v/>
      </c>
    </row>
    <row r="398" spans="1:21" ht="15" customHeight="1" x14ac:dyDescent="0.25">
      <c r="A398" s="3"/>
      <c r="B398" s="2"/>
      <c r="C398" s="2"/>
      <c r="D398" s="72"/>
      <c r="E398" s="4"/>
      <c r="F398" s="178"/>
      <c r="G398" s="455" t="str">
        <f>IFERROR(VLOOKUP(Tabla46[[#This Row],[ID RIESGO]],'1. IDENTIFICACION DEL RIESGO'!$AB$27:$AL$52,11,0),"")</f>
        <v/>
      </c>
      <c r="H398" s="178"/>
      <c r="I398" s="178"/>
      <c r="J398" s="178"/>
      <c r="K398" s="178"/>
      <c r="L398" s="180"/>
      <c r="M398" s="180"/>
      <c r="N398" s="178" t="str">
        <f>IF(Tabla46[[#This Row],[ID RIESGO]]="","",IF(Tabla46[[#This Row],[DESCRIPCION DEL CONTROL]]="",0,15))</f>
        <v/>
      </c>
      <c r="O398" s="174" t="str">
        <f>IF(Tabla46[[#This Row],[ID RIESGO]]="","",IF(Tabla46[[#This Row],[RESPONSABLE DEL CONTROL (CARGO)]]="",0,20))</f>
        <v/>
      </c>
      <c r="P398" s="353">
        <f>IF(Tabla46[[#This Row],[PERIODICIDAD DE EJECUCIÓN DEL CONTROL]]="",0,20)</f>
        <v>0</v>
      </c>
      <c r="Q39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8" s="353" t="str">
        <f>IF(ISTEXT(Tabla46[[#This Row],[VALOR EVALUACION DISENO]]),"",IF(Tabla46[[#This Row],[VALOR EVALUACION DISENO]]&gt;96,DATOS!$AV$21,IF(Tabla46[[#This Row],[VALOR EVALUACION DISENO]]&gt;=86,DATOS!$AV$22,DATOS!$AV$23)))</f>
        <v/>
      </c>
      <c r="S398" s="286"/>
      <c r="T398" s="133" t="str">
        <f>IFERROR(VLOOKUP(Tabla46[[#This Row],[% DE CUMPLIMIENTO DE LA EJECUCION DEL CONTROL]],DATOS!$AS$38:$AT$40,2,0),"")</f>
        <v/>
      </c>
      <c r="U398" s="134" t="str">
        <f>IF(Tabla46[[#This Row],[RESULTADO EVALUACIÓN DEL DISEÑO DEL CONTROL]]="","",SUMIFS(DATOS!$AT$49:$AT$57,DATOS!$AR$49:$AR$57,Tabla46[[#This Row],[RESULTADO EVALUACIÓN DEL DISEÑO DEL CONTROL]],DATOS!$AS$49:$AS$57,Tabla46[[#This Row],[RESULTADO EVALUACION DE LA EJECUCION]]))</f>
        <v/>
      </c>
    </row>
    <row r="399" spans="1:21" ht="15" customHeight="1" x14ac:dyDescent="0.25">
      <c r="A399" s="3"/>
      <c r="B399" s="2"/>
      <c r="C399" s="2"/>
      <c r="D399" s="72"/>
      <c r="E399" s="4"/>
      <c r="F399" s="178"/>
      <c r="G399" s="455" t="str">
        <f>IFERROR(VLOOKUP(Tabla46[[#This Row],[ID RIESGO]],'1. IDENTIFICACION DEL RIESGO'!$AB$27:$AL$52,11,0),"")</f>
        <v/>
      </c>
      <c r="H399" s="178"/>
      <c r="I399" s="178"/>
      <c r="J399" s="178"/>
      <c r="K399" s="178"/>
      <c r="L399" s="180"/>
      <c r="M399" s="180"/>
      <c r="N399" s="178" t="str">
        <f>IF(Tabla46[[#This Row],[ID RIESGO]]="","",IF(Tabla46[[#This Row],[DESCRIPCION DEL CONTROL]]="",0,15))</f>
        <v/>
      </c>
      <c r="O399" s="174" t="str">
        <f>IF(Tabla46[[#This Row],[ID RIESGO]]="","",IF(Tabla46[[#This Row],[RESPONSABLE DEL CONTROL (CARGO)]]="",0,20))</f>
        <v/>
      </c>
      <c r="P399" s="353">
        <f>IF(Tabla46[[#This Row],[PERIODICIDAD DE EJECUCIÓN DEL CONTROL]]="",0,20)</f>
        <v>0</v>
      </c>
      <c r="Q39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9" s="353" t="str">
        <f>IF(ISTEXT(Tabla46[[#This Row],[VALOR EVALUACION DISENO]]),"",IF(Tabla46[[#This Row],[VALOR EVALUACION DISENO]]&gt;96,DATOS!$AV$21,IF(Tabla46[[#This Row],[VALOR EVALUACION DISENO]]&gt;=86,DATOS!$AV$22,DATOS!$AV$23)))</f>
        <v/>
      </c>
      <c r="S399" s="286"/>
      <c r="T399" s="133" t="str">
        <f>IFERROR(VLOOKUP(Tabla46[[#This Row],[% DE CUMPLIMIENTO DE LA EJECUCION DEL CONTROL]],DATOS!$AS$38:$AT$40,2,0),"")</f>
        <v/>
      </c>
      <c r="U399" s="134" t="str">
        <f>IF(Tabla46[[#This Row],[RESULTADO EVALUACIÓN DEL DISEÑO DEL CONTROL]]="","",SUMIFS(DATOS!$AT$49:$AT$57,DATOS!$AR$49:$AR$57,Tabla46[[#This Row],[RESULTADO EVALUACIÓN DEL DISEÑO DEL CONTROL]],DATOS!$AS$49:$AS$57,Tabla46[[#This Row],[RESULTADO EVALUACION DE LA EJECUCION]]))</f>
        <v/>
      </c>
    </row>
    <row r="400" spans="1:21" ht="15" customHeight="1" x14ac:dyDescent="0.25">
      <c r="A400" s="3"/>
      <c r="B400" s="2"/>
      <c r="C400" s="2"/>
      <c r="D400" s="72"/>
      <c r="E400" s="4"/>
      <c r="F400" s="178"/>
      <c r="G400" s="455" t="str">
        <f>IFERROR(VLOOKUP(Tabla46[[#This Row],[ID RIESGO]],'1. IDENTIFICACION DEL RIESGO'!$AB$27:$AL$52,11,0),"")</f>
        <v/>
      </c>
      <c r="H400" s="178"/>
      <c r="I400" s="178"/>
      <c r="J400" s="178"/>
      <c r="K400" s="178"/>
      <c r="L400" s="180"/>
      <c r="M400" s="180"/>
      <c r="N400" s="178" t="str">
        <f>IF(Tabla46[[#This Row],[ID RIESGO]]="","",IF(Tabla46[[#This Row],[DESCRIPCION DEL CONTROL]]="",0,15))</f>
        <v/>
      </c>
      <c r="O400" s="174" t="str">
        <f>IF(Tabla46[[#This Row],[ID RIESGO]]="","",IF(Tabla46[[#This Row],[RESPONSABLE DEL CONTROL (CARGO)]]="",0,20))</f>
        <v/>
      </c>
      <c r="P400" s="353">
        <f>IF(Tabla46[[#This Row],[PERIODICIDAD DE EJECUCIÓN DEL CONTROL]]="",0,20)</f>
        <v>0</v>
      </c>
      <c r="Q40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0" s="353" t="str">
        <f>IF(ISTEXT(Tabla46[[#This Row],[VALOR EVALUACION DISENO]]),"",IF(Tabla46[[#This Row],[VALOR EVALUACION DISENO]]&gt;96,DATOS!$AV$21,IF(Tabla46[[#This Row],[VALOR EVALUACION DISENO]]&gt;=86,DATOS!$AV$22,DATOS!$AV$23)))</f>
        <v/>
      </c>
      <c r="S400" s="286"/>
      <c r="T400" s="133" t="str">
        <f>IFERROR(VLOOKUP(Tabla46[[#This Row],[% DE CUMPLIMIENTO DE LA EJECUCION DEL CONTROL]],DATOS!$AS$38:$AT$40,2,0),"")</f>
        <v/>
      </c>
      <c r="U400" s="134" t="str">
        <f>IF(Tabla46[[#This Row],[RESULTADO EVALUACIÓN DEL DISEÑO DEL CONTROL]]="","",SUMIFS(DATOS!$AT$49:$AT$57,DATOS!$AR$49:$AR$57,Tabla46[[#This Row],[RESULTADO EVALUACIÓN DEL DISEÑO DEL CONTROL]],DATOS!$AS$49:$AS$57,Tabla46[[#This Row],[RESULTADO EVALUACION DE LA EJECUCION]]))</f>
        <v/>
      </c>
    </row>
    <row r="401" spans="1:21" ht="15" customHeight="1" x14ac:dyDescent="0.25">
      <c r="A401" s="3"/>
      <c r="B401" s="2"/>
      <c r="C401" s="2"/>
      <c r="D401" s="72"/>
      <c r="E401" s="4"/>
      <c r="F401" s="178"/>
      <c r="G401" s="455" t="str">
        <f>IFERROR(VLOOKUP(Tabla46[[#This Row],[ID RIESGO]],'1. IDENTIFICACION DEL RIESGO'!$AB$27:$AL$52,11,0),"")</f>
        <v/>
      </c>
      <c r="H401" s="178"/>
      <c r="I401" s="178"/>
      <c r="J401" s="178"/>
      <c r="K401" s="178"/>
      <c r="L401" s="180"/>
      <c r="M401" s="180"/>
      <c r="N401" s="178" t="str">
        <f>IF(Tabla46[[#This Row],[ID RIESGO]]="","",IF(Tabla46[[#This Row],[DESCRIPCION DEL CONTROL]]="",0,15))</f>
        <v/>
      </c>
      <c r="O401" s="174" t="str">
        <f>IF(Tabla46[[#This Row],[ID RIESGO]]="","",IF(Tabla46[[#This Row],[RESPONSABLE DEL CONTROL (CARGO)]]="",0,20))</f>
        <v/>
      </c>
      <c r="P401" s="353">
        <f>IF(Tabla46[[#This Row],[PERIODICIDAD DE EJECUCIÓN DEL CONTROL]]="",0,20)</f>
        <v>0</v>
      </c>
      <c r="Q40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1" s="353" t="str">
        <f>IF(ISTEXT(Tabla46[[#This Row],[VALOR EVALUACION DISENO]]),"",IF(Tabla46[[#This Row],[VALOR EVALUACION DISENO]]&gt;96,DATOS!$AV$21,IF(Tabla46[[#This Row],[VALOR EVALUACION DISENO]]&gt;=86,DATOS!$AV$22,DATOS!$AV$23)))</f>
        <v/>
      </c>
      <c r="S401" s="286"/>
      <c r="T401" s="133" t="str">
        <f>IFERROR(VLOOKUP(Tabla46[[#This Row],[% DE CUMPLIMIENTO DE LA EJECUCION DEL CONTROL]],DATOS!$AS$38:$AT$40,2,0),"")</f>
        <v/>
      </c>
      <c r="U401" s="134" t="str">
        <f>IF(Tabla46[[#This Row],[RESULTADO EVALUACIÓN DEL DISEÑO DEL CONTROL]]="","",SUMIFS(DATOS!$AT$49:$AT$57,DATOS!$AR$49:$AR$57,Tabla46[[#This Row],[RESULTADO EVALUACIÓN DEL DISEÑO DEL CONTROL]],DATOS!$AS$49:$AS$57,Tabla46[[#This Row],[RESULTADO EVALUACION DE LA EJECUCION]]))</f>
        <v/>
      </c>
    </row>
    <row r="402" spans="1:21" ht="15" customHeight="1" x14ac:dyDescent="0.25">
      <c r="A402" s="3"/>
      <c r="B402" s="2"/>
      <c r="C402" s="2"/>
      <c r="D402" s="72"/>
      <c r="E402" s="4"/>
      <c r="F402" s="178"/>
      <c r="G402" s="455" t="str">
        <f>IFERROR(VLOOKUP(Tabla46[[#This Row],[ID RIESGO]],'1. IDENTIFICACION DEL RIESGO'!$AB$27:$AL$52,11,0),"")</f>
        <v/>
      </c>
      <c r="H402" s="178"/>
      <c r="I402" s="178"/>
      <c r="J402" s="178"/>
      <c r="K402" s="178"/>
      <c r="L402" s="180"/>
      <c r="M402" s="180"/>
      <c r="N402" s="178" t="str">
        <f>IF(Tabla46[[#This Row],[ID RIESGO]]="","",IF(Tabla46[[#This Row],[DESCRIPCION DEL CONTROL]]="",0,15))</f>
        <v/>
      </c>
      <c r="O402" s="174" t="str">
        <f>IF(Tabla46[[#This Row],[ID RIESGO]]="","",IF(Tabla46[[#This Row],[RESPONSABLE DEL CONTROL (CARGO)]]="",0,20))</f>
        <v/>
      </c>
      <c r="P402" s="353">
        <f>IF(Tabla46[[#This Row],[PERIODICIDAD DE EJECUCIÓN DEL CONTROL]]="",0,20)</f>
        <v>0</v>
      </c>
      <c r="Q40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2" s="353" t="str">
        <f>IF(ISTEXT(Tabla46[[#This Row],[VALOR EVALUACION DISENO]]),"",IF(Tabla46[[#This Row],[VALOR EVALUACION DISENO]]&gt;96,DATOS!$AV$21,IF(Tabla46[[#This Row],[VALOR EVALUACION DISENO]]&gt;=86,DATOS!$AV$22,DATOS!$AV$23)))</f>
        <v/>
      </c>
      <c r="S402" s="286"/>
      <c r="T402" s="133" t="str">
        <f>IFERROR(VLOOKUP(Tabla46[[#This Row],[% DE CUMPLIMIENTO DE LA EJECUCION DEL CONTROL]],DATOS!$AS$38:$AT$40,2,0),"")</f>
        <v/>
      </c>
      <c r="U402" s="134" t="str">
        <f>IF(Tabla46[[#This Row],[RESULTADO EVALUACIÓN DEL DISEÑO DEL CONTROL]]="","",SUMIFS(DATOS!$AT$49:$AT$57,DATOS!$AR$49:$AR$57,Tabla46[[#This Row],[RESULTADO EVALUACIÓN DEL DISEÑO DEL CONTROL]],DATOS!$AS$49:$AS$57,Tabla46[[#This Row],[RESULTADO EVALUACION DE LA EJECUCION]]))</f>
        <v/>
      </c>
    </row>
    <row r="403" spans="1:21" ht="15" customHeight="1" x14ac:dyDescent="0.25">
      <c r="A403" s="3"/>
      <c r="B403" s="2"/>
      <c r="C403" s="2"/>
      <c r="D403" s="72"/>
      <c r="E403" s="4"/>
      <c r="F403" s="178"/>
      <c r="G403" s="455" t="str">
        <f>IFERROR(VLOOKUP(Tabla46[[#This Row],[ID RIESGO]],'1. IDENTIFICACION DEL RIESGO'!$AB$27:$AL$52,11,0),"")</f>
        <v/>
      </c>
      <c r="H403" s="178"/>
      <c r="I403" s="178"/>
      <c r="J403" s="178"/>
      <c r="K403" s="178"/>
      <c r="L403" s="180"/>
      <c r="M403" s="180"/>
      <c r="N403" s="178" t="str">
        <f>IF(Tabla46[[#This Row],[ID RIESGO]]="","",IF(Tabla46[[#This Row],[DESCRIPCION DEL CONTROL]]="",0,15))</f>
        <v/>
      </c>
      <c r="O403" s="174" t="str">
        <f>IF(Tabla46[[#This Row],[ID RIESGO]]="","",IF(Tabla46[[#This Row],[RESPONSABLE DEL CONTROL (CARGO)]]="",0,20))</f>
        <v/>
      </c>
      <c r="P403" s="353">
        <f>IF(Tabla46[[#This Row],[PERIODICIDAD DE EJECUCIÓN DEL CONTROL]]="",0,20)</f>
        <v>0</v>
      </c>
      <c r="Q40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3" s="353" t="str">
        <f>IF(ISTEXT(Tabla46[[#This Row],[VALOR EVALUACION DISENO]]),"",IF(Tabla46[[#This Row],[VALOR EVALUACION DISENO]]&gt;96,DATOS!$AV$21,IF(Tabla46[[#This Row],[VALOR EVALUACION DISENO]]&gt;=86,DATOS!$AV$22,DATOS!$AV$23)))</f>
        <v/>
      </c>
      <c r="S403" s="286"/>
      <c r="T403" s="133" t="str">
        <f>IFERROR(VLOOKUP(Tabla46[[#This Row],[% DE CUMPLIMIENTO DE LA EJECUCION DEL CONTROL]],DATOS!$AS$38:$AT$40,2,0),"")</f>
        <v/>
      </c>
      <c r="U403" s="134" t="str">
        <f>IF(Tabla46[[#This Row],[RESULTADO EVALUACIÓN DEL DISEÑO DEL CONTROL]]="","",SUMIFS(DATOS!$AT$49:$AT$57,DATOS!$AR$49:$AR$57,Tabla46[[#This Row],[RESULTADO EVALUACIÓN DEL DISEÑO DEL CONTROL]],DATOS!$AS$49:$AS$57,Tabla46[[#This Row],[RESULTADO EVALUACION DE LA EJECUCION]]))</f>
        <v/>
      </c>
    </row>
    <row r="404" spans="1:21" ht="15" customHeight="1" x14ac:dyDescent="0.25">
      <c r="A404" s="3"/>
      <c r="B404" s="2"/>
      <c r="C404" s="2"/>
      <c r="D404" s="72"/>
      <c r="E404" s="4"/>
      <c r="F404" s="178"/>
      <c r="G404" s="455" t="str">
        <f>IFERROR(VLOOKUP(Tabla46[[#This Row],[ID RIESGO]],'1. IDENTIFICACION DEL RIESGO'!$AB$27:$AL$52,11,0),"")</f>
        <v/>
      </c>
      <c r="H404" s="178"/>
      <c r="I404" s="178"/>
      <c r="J404" s="178"/>
      <c r="K404" s="178"/>
      <c r="L404" s="180"/>
      <c r="M404" s="180"/>
      <c r="N404" s="178" t="str">
        <f>IF(Tabla46[[#This Row],[ID RIESGO]]="","",IF(Tabla46[[#This Row],[DESCRIPCION DEL CONTROL]]="",0,15))</f>
        <v/>
      </c>
      <c r="O404" s="174" t="str">
        <f>IF(Tabla46[[#This Row],[ID RIESGO]]="","",IF(Tabla46[[#This Row],[RESPONSABLE DEL CONTROL (CARGO)]]="",0,20))</f>
        <v/>
      </c>
      <c r="P404" s="353">
        <f>IF(Tabla46[[#This Row],[PERIODICIDAD DE EJECUCIÓN DEL CONTROL]]="",0,20)</f>
        <v>0</v>
      </c>
      <c r="Q40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4" s="353" t="str">
        <f>IF(ISTEXT(Tabla46[[#This Row],[VALOR EVALUACION DISENO]]),"",IF(Tabla46[[#This Row],[VALOR EVALUACION DISENO]]&gt;96,DATOS!$AV$21,IF(Tabla46[[#This Row],[VALOR EVALUACION DISENO]]&gt;=86,DATOS!$AV$22,DATOS!$AV$23)))</f>
        <v/>
      </c>
      <c r="S404" s="286"/>
      <c r="T404" s="133" t="str">
        <f>IFERROR(VLOOKUP(Tabla46[[#This Row],[% DE CUMPLIMIENTO DE LA EJECUCION DEL CONTROL]],DATOS!$AS$38:$AT$40,2,0),"")</f>
        <v/>
      </c>
      <c r="U404" s="134" t="str">
        <f>IF(Tabla46[[#This Row],[RESULTADO EVALUACIÓN DEL DISEÑO DEL CONTROL]]="","",SUMIFS(DATOS!$AT$49:$AT$57,DATOS!$AR$49:$AR$57,Tabla46[[#This Row],[RESULTADO EVALUACIÓN DEL DISEÑO DEL CONTROL]],DATOS!$AS$49:$AS$57,Tabla46[[#This Row],[RESULTADO EVALUACION DE LA EJECUCION]]))</f>
        <v/>
      </c>
    </row>
    <row r="405" spans="1:21" ht="15" customHeight="1" x14ac:dyDescent="0.25">
      <c r="A405" s="3"/>
      <c r="B405" s="2"/>
      <c r="C405" s="2"/>
      <c r="D405" s="72"/>
      <c r="E405" s="4"/>
      <c r="F405" s="178"/>
      <c r="G405" s="455" t="str">
        <f>IFERROR(VLOOKUP(Tabla46[[#This Row],[ID RIESGO]],'1. IDENTIFICACION DEL RIESGO'!$AB$27:$AL$52,11,0),"")</f>
        <v/>
      </c>
      <c r="H405" s="178"/>
      <c r="I405" s="178"/>
      <c r="J405" s="178"/>
      <c r="K405" s="178"/>
      <c r="L405" s="180"/>
      <c r="M405" s="180"/>
      <c r="N405" s="178" t="str">
        <f>IF(Tabla46[[#This Row],[ID RIESGO]]="","",IF(Tabla46[[#This Row],[DESCRIPCION DEL CONTROL]]="",0,15))</f>
        <v/>
      </c>
      <c r="O405" s="174" t="str">
        <f>IF(Tabla46[[#This Row],[ID RIESGO]]="","",IF(Tabla46[[#This Row],[RESPONSABLE DEL CONTROL (CARGO)]]="",0,20))</f>
        <v/>
      </c>
      <c r="P405" s="353">
        <f>IF(Tabla46[[#This Row],[PERIODICIDAD DE EJECUCIÓN DEL CONTROL]]="",0,20)</f>
        <v>0</v>
      </c>
      <c r="Q40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5" s="353" t="str">
        <f>IF(ISTEXT(Tabla46[[#This Row],[VALOR EVALUACION DISENO]]),"",IF(Tabla46[[#This Row],[VALOR EVALUACION DISENO]]&gt;96,DATOS!$AV$21,IF(Tabla46[[#This Row],[VALOR EVALUACION DISENO]]&gt;=86,DATOS!$AV$22,DATOS!$AV$23)))</f>
        <v/>
      </c>
      <c r="S405" s="286"/>
      <c r="T405" s="133" t="str">
        <f>IFERROR(VLOOKUP(Tabla46[[#This Row],[% DE CUMPLIMIENTO DE LA EJECUCION DEL CONTROL]],DATOS!$AS$38:$AT$40,2,0),"")</f>
        <v/>
      </c>
      <c r="U405" s="134" t="str">
        <f>IF(Tabla46[[#This Row],[RESULTADO EVALUACIÓN DEL DISEÑO DEL CONTROL]]="","",SUMIFS(DATOS!$AT$49:$AT$57,DATOS!$AR$49:$AR$57,Tabla46[[#This Row],[RESULTADO EVALUACIÓN DEL DISEÑO DEL CONTROL]],DATOS!$AS$49:$AS$57,Tabla46[[#This Row],[RESULTADO EVALUACION DE LA EJECUCION]]))</f>
        <v/>
      </c>
    </row>
    <row r="406" spans="1:21" ht="15" customHeight="1" x14ac:dyDescent="0.25">
      <c r="A406" s="3"/>
      <c r="B406" s="2"/>
      <c r="C406" s="2"/>
      <c r="D406" s="72"/>
      <c r="E406" s="4"/>
      <c r="F406" s="178"/>
      <c r="G406" s="455" t="str">
        <f>IFERROR(VLOOKUP(Tabla46[[#This Row],[ID RIESGO]],'1. IDENTIFICACION DEL RIESGO'!$AB$27:$AL$52,11,0),"")</f>
        <v/>
      </c>
      <c r="H406" s="178"/>
      <c r="I406" s="178"/>
      <c r="J406" s="178"/>
      <c r="K406" s="178"/>
      <c r="L406" s="180"/>
      <c r="M406" s="180"/>
      <c r="N406" s="178" t="str">
        <f>IF(Tabla46[[#This Row],[ID RIESGO]]="","",IF(Tabla46[[#This Row],[DESCRIPCION DEL CONTROL]]="",0,15))</f>
        <v/>
      </c>
      <c r="O406" s="174" t="str">
        <f>IF(Tabla46[[#This Row],[ID RIESGO]]="","",IF(Tabla46[[#This Row],[RESPONSABLE DEL CONTROL (CARGO)]]="",0,20))</f>
        <v/>
      </c>
      <c r="P406" s="353">
        <f>IF(Tabla46[[#This Row],[PERIODICIDAD DE EJECUCIÓN DEL CONTROL]]="",0,20)</f>
        <v>0</v>
      </c>
      <c r="Q40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6" s="353" t="str">
        <f>IF(ISTEXT(Tabla46[[#This Row],[VALOR EVALUACION DISENO]]),"",IF(Tabla46[[#This Row],[VALOR EVALUACION DISENO]]&gt;96,DATOS!$AV$21,IF(Tabla46[[#This Row],[VALOR EVALUACION DISENO]]&gt;=86,DATOS!$AV$22,DATOS!$AV$23)))</f>
        <v/>
      </c>
      <c r="S406" s="286"/>
      <c r="T406" s="133" t="str">
        <f>IFERROR(VLOOKUP(Tabla46[[#This Row],[% DE CUMPLIMIENTO DE LA EJECUCION DEL CONTROL]],DATOS!$AS$38:$AT$40,2,0),"")</f>
        <v/>
      </c>
      <c r="U406" s="134" t="str">
        <f>IF(Tabla46[[#This Row],[RESULTADO EVALUACIÓN DEL DISEÑO DEL CONTROL]]="","",SUMIFS(DATOS!$AT$49:$AT$57,DATOS!$AR$49:$AR$57,Tabla46[[#This Row],[RESULTADO EVALUACIÓN DEL DISEÑO DEL CONTROL]],DATOS!$AS$49:$AS$57,Tabla46[[#This Row],[RESULTADO EVALUACION DE LA EJECUCION]]))</f>
        <v/>
      </c>
    </row>
    <row r="407" spans="1:21" ht="15" customHeight="1" x14ac:dyDescent="0.25">
      <c r="A407" s="3"/>
      <c r="B407" s="2"/>
      <c r="C407" s="2"/>
      <c r="D407" s="72"/>
      <c r="E407" s="4"/>
      <c r="F407" s="178"/>
      <c r="G407" s="455" t="str">
        <f>IFERROR(VLOOKUP(Tabla46[[#This Row],[ID RIESGO]],'1. IDENTIFICACION DEL RIESGO'!$AB$27:$AL$52,11,0),"")</f>
        <v/>
      </c>
      <c r="H407" s="178"/>
      <c r="I407" s="178"/>
      <c r="J407" s="178"/>
      <c r="K407" s="178"/>
      <c r="L407" s="180"/>
      <c r="M407" s="180"/>
      <c r="N407" s="178" t="str">
        <f>IF(Tabla46[[#This Row],[ID RIESGO]]="","",IF(Tabla46[[#This Row],[DESCRIPCION DEL CONTROL]]="",0,15))</f>
        <v/>
      </c>
      <c r="O407" s="174" t="str">
        <f>IF(Tabla46[[#This Row],[ID RIESGO]]="","",IF(Tabla46[[#This Row],[RESPONSABLE DEL CONTROL (CARGO)]]="",0,20))</f>
        <v/>
      </c>
      <c r="P407" s="353">
        <f>IF(Tabla46[[#This Row],[PERIODICIDAD DE EJECUCIÓN DEL CONTROL]]="",0,20)</f>
        <v>0</v>
      </c>
      <c r="Q40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7" s="353" t="str">
        <f>IF(ISTEXT(Tabla46[[#This Row],[VALOR EVALUACION DISENO]]),"",IF(Tabla46[[#This Row],[VALOR EVALUACION DISENO]]&gt;96,DATOS!$AV$21,IF(Tabla46[[#This Row],[VALOR EVALUACION DISENO]]&gt;=86,DATOS!$AV$22,DATOS!$AV$23)))</f>
        <v/>
      </c>
      <c r="S407" s="286"/>
      <c r="T407" s="133" t="str">
        <f>IFERROR(VLOOKUP(Tabla46[[#This Row],[% DE CUMPLIMIENTO DE LA EJECUCION DEL CONTROL]],DATOS!$AS$38:$AT$40,2,0),"")</f>
        <v/>
      </c>
      <c r="U407" s="134" t="str">
        <f>IF(Tabla46[[#This Row],[RESULTADO EVALUACIÓN DEL DISEÑO DEL CONTROL]]="","",SUMIFS(DATOS!$AT$49:$AT$57,DATOS!$AR$49:$AR$57,Tabla46[[#This Row],[RESULTADO EVALUACIÓN DEL DISEÑO DEL CONTROL]],DATOS!$AS$49:$AS$57,Tabla46[[#This Row],[RESULTADO EVALUACION DE LA EJECUCION]]))</f>
        <v/>
      </c>
    </row>
    <row r="408" spans="1:21" ht="15" customHeight="1" x14ac:dyDescent="0.25">
      <c r="A408" s="3"/>
      <c r="B408" s="2"/>
      <c r="C408" s="2"/>
      <c r="D408" s="72"/>
      <c r="E408" s="4"/>
      <c r="F408" s="178"/>
      <c r="G408" s="455" t="str">
        <f>IFERROR(VLOOKUP(Tabla46[[#This Row],[ID RIESGO]],'1. IDENTIFICACION DEL RIESGO'!$AB$27:$AL$52,11,0),"")</f>
        <v/>
      </c>
      <c r="H408" s="178"/>
      <c r="I408" s="178"/>
      <c r="J408" s="178"/>
      <c r="K408" s="178"/>
      <c r="L408" s="180"/>
      <c r="M408" s="180"/>
      <c r="N408" s="178" t="str">
        <f>IF(Tabla46[[#This Row],[ID RIESGO]]="","",IF(Tabla46[[#This Row],[DESCRIPCION DEL CONTROL]]="",0,15))</f>
        <v/>
      </c>
      <c r="O408" s="174" t="str">
        <f>IF(Tabla46[[#This Row],[ID RIESGO]]="","",IF(Tabla46[[#This Row],[RESPONSABLE DEL CONTROL (CARGO)]]="",0,20))</f>
        <v/>
      </c>
      <c r="P408" s="353">
        <f>IF(Tabla46[[#This Row],[PERIODICIDAD DE EJECUCIÓN DEL CONTROL]]="",0,20)</f>
        <v>0</v>
      </c>
      <c r="Q40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8" s="353" t="str">
        <f>IF(ISTEXT(Tabla46[[#This Row],[VALOR EVALUACION DISENO]]),"",IF(Tabla46[[#This Row],[VALOR EVALUACION DISENO]]&gt;96,DATOS!$AV$21,IF(Tabla46[[#This Row],[VALOR EVALUACION DISENO]]&gt;=86,DATOS!$AV$22,DATOS!$AV$23)))</f>
        <v/>
      </c>
      <c r="S408" s="286"/>
      <c r="T408" s="133" t="str">
        <f>IFERROR(VLOOKUP(Tabla46[[#This Row],[% DE CUMPLIMIENTO DE LA EJECUCION DEL CONTROL]],DATOS!$AS$38:$AT$40,2,0),"")</f>
        <v/>
      </c>
      <c r="U408" s="134" t="str">
        <f>IF(Tabla46[[#This Row],[RESULTADO EVALUACIÓN DEL DISEÑO DEL CONTROL]]="","",SUMIFS(DATOS!$AT$49:$AT$57,DATOS!$AR$49:$AR$57,Tabla46[[#This Row],[RESULTADO EVALUACIÓN DEL DISEÑO DEL CONTROL]],DATOS!$AS$49:$AS$57,Tabla46[[#This Row],[RESULTADO EVALUACION DE LA EJECUCION]]))</f>
        <v/>
      </c>
    </row>
    <row r="409" spans="1:21" ht="15" customHeight="1" x14ac:dyDescent="0.25">
      <c r="A409" s="3"/>
      <c r="B409" s="2"/>
      <c r="C409" s="2"/>
      <c r="D409" s="72"/>
      <c r="E409" s="4"/>
      <c r="F409" s="178"/>
      <c r="G409" s="455" t="str">
        <f>IFERROR(VLOOKUP(Tabla46[[#This Row],[ID RIESGO]],'1. IDENTIFICACION DEL RIESGO'!$AB$27:$AL$52,11,0),"")</f>
        <v/>
      </c>
      <c r="H409" s="178"/>
      <c r="I409" s="178"/>
      <c r="J409" s="178"/>
      <c r="K409" s="178"/>
      <c r="L409" s="180"/>
      <c r="M409" s="180"/>
      <c r="N409" s="178" t="str">
        <f>IF(Tabla46[[#This Row],[ID RIESGO]]="","",IF(Tabla46[[#This Row],[DESCRIPCION DEL CONTROL]]="",0,15))</f>
        <v/>
      </c>
      <c r="O409" s="174" t="str">
        <f>IF(Tabla46[[#This Row],[ID RIESGO]]="","",IF(Tabla46[[#This Row],[RESPONSABLE DEL CONTROL (CARGO)]]="",0,20))</f>
        <v/>
      </c>
      <c r="P409" s="353">
        <f>IF(Tabla46[[#This Row],[PERIODICIDAD DE EJECUCIÓN DEL CONTROL]]="",0,20)</f>
        <v>0</v>
      </c>
      <c r="Q40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9" s="353" t="str">
        <f>IF(ISTEXT(Tabla46[[#This Row],[VALOR EVALUACION DISENO]]),"",IF(Tabla46[[#This Row],[VALOR EVALUACION DISENO]]&gt;96,DATOS!$AV$21,IF(Tabla46[[#This Row],[VALOR EVALUACION DISENO]]&gt;=86,DATOS!$AV$22,DATOS!$AV$23)))</f>
        <v/>
      </c>
      <c r="S409" s="286"/>
      <c r="T409" s="133" t="str">
        <f>IFERROR(VLOOKUP(Tabla46[[#This Row],[% DE CUMPLIMIENTO DE LA EJECUCION DEL CONTROL]],DATOS!$AS$38:$AT$40,2,0),"")</f>
        <v/>
      </c>
      <c r="U409" s="134" t="str">
        <f>IF(Tabla46[[#This Row],[RESULTADO EVALUACIÓN DEL DISEÑO DEL CONTROL]]="","",SUMIFS(DATOS!$AT$49:$AT$57,DATOS!$AR$49:$AR$57,Tabla46[[#This Row],[RESULTADO EVALUACIÓN DEL DISEÑO DEL CONTROL]],DATOS!$AS$49:$AS$57,Tabla46[[#This Row],[RESULTADO EVALUACION DE LA EJECUCION]]))</f>
        <v/>
      </c>
    </row>
    <row r="410" spans="1:21" ht="15" customHeight="1" x14ac:dyDescent="0.25">
      <c r="A410" s="3"/>
      <c r="B410" s="2"/>
      <c r="C410" s="2"/>
      <c r="D410" s="72"/>
      <c r="E410" s="4"/>
      <c r="F410" s="178"/>
      <c r="G410" s="455" t="str">
        <f>IFERROR(VLOOKUP(Tabla46[[#This Row],[ID RIESGO]],'1. IDENTIFICACION DEL RIESGO'!$AB$27:$AL$52,11,0),"")</f>
        <v/>
      </c>
      <c r="H410" s="178"/>
      <c r="I410" s="178"/>
      <c r="J410" s="178"/>
      <c r="K410" s="178"/>
      <c r="L410" s="180"/>
      <c r="M410" s="180"/>
      <c r="N410" s="178" t="str">
        <f>IF(Tabla46[[#This Row],[ID RIESGO]]="","",IF(Tabla46[[#This Row],[DESCRIPCION DEL CONTROL]]="",0,15))</f>
        <v/>
      </c>
      <c r="O410" s="174" t="str">
        <f>IF(Tabla46[[#This Row],[ID RIESGO]]="","",IF(Tabla46[[#This Row],[RESPONSABLE DEL CONTROL (CARGO)]]="",0,20))</f>
        <v/>
      </c>
      <c r="P410" s="353">
        <f>IF(Tabla46[[#This Row],[PERIODICIDAD DE EJECUCIÓN DEL CONTROL]]="",0,20)</f>
        <v>0</v>
      </c>
      <c r="Q41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0" s="353" t="str">
        <f>IF(ISTEXT(Tabla46[[#This Row],[VALOR EVALUACION DISENO]]),"",IF(Tabla46[[#This Row],[VALOR EVALUACION DISENO]]&gt;96,DATOS!$AV$21,IF(Tabla46[[#This Row],[VALOR EVALUACION DISENO]]&gt;=86,DATOS!$AV$22,DATOS!$AV$23)))</f>
        <v/>
      </c>
      <c r="S410" s="286"/>
      <c r="T410" s="133" t="str">
        <f>IFERROR(VLOOKUP(Tabla46[[#This Row],[% DE CUMPLIMIENTO DE LA EJECUCION DEL CONTROL]],DATOS!$AS$38:$AT$40,2,0),"")</f>
        <v/>
      </c>
      <c r="U410" s="134" t="str">
        <f>IF(Tabla46[[#This Row],[RESULTADO EVALUACIÓN DEL DISEÑO DEL CONTROL]]="","",SUMIFS(DATOS!$AT$49:$AT$57,DATOS!$AR$49:$AR$57,Tabla46[[#This Row],[RESULTADO EVALUACIÓN DEL DISEÑO DEL CONTROL]],DATOS!$AS$49:$AS$57,Tabla46[[#This Row],[RESULTADO EVALUACION DE LA EJECUCION]]))</f>
        <v/>
      </c>
    </row>
    <row r="411" spans="1:21" ht="15" customHeight="1" x14ac:dyDescent="0.25">
      <c r="A411" s="3"/>
      <c r="B411" s="2"/>
      <c r="C411" s="2"/>
      <c r="D411" s="72"/>
      <c r="E411" s="4"/>
      <c r="F411" s="178"/>
      <c r="G411" s="455" t="str">
        <f>IFERROR(VLOOKUP(Tabla46[[#This Row],[ID RIESGO]],'1. IDENTIFICACION DEL RIESGO'!$AB$27:$AL$52,11,0),"")</f>
        <v/>
      </c>
      <c r="H411" s="178"/>
      <c r="I411" s="178"/>
      <c r="J411" s="178"/>
      <c r="K411" s="178"/>
      <c r="L411" s="180"/>
      <c r="M411" s="180"/>
      <c r="N411" s="178" t="str">
        <f>IF(Tabla46[[#This Row],[ID RIESGO]]="","",IF(Tabla46[[#This Row],[DESCRIPCION DEL CONTROL]]="",0,15))</f>
        <v/>
      </c>
      <c r="O411" s="174" t="str">
        <f>IF(Tabla46[[#This Row],[ID RIESGO]]="","",IF(Tabla46[[#This Row],[RESPONSABLE DEL CONTROL (CARGO)]]="",0,20))</f>
        <v/>
      </c>
      <c r="P411" s="353">
        <f>IF(Tabla46[[#This Row],[PERIODICIDAD DE EJECUCIÓN DEL CONTROL]]="",0,20)</f>
        <v>0</v>
      </c>
      <c r="Q41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1" s="353" t="str">
        <f>IF(ISTEXT(Tabla46[[#This Row],[VALOR EVALUACION DISENO]]),"",IF(Tabla46[[#This Row],[VALOR EVALUACION DISENO]]&gt;96,DATOS!$AV$21,IF(Tabla46[[#This Row],[VALOR EVALUACION DISENO]]&gt;=86,DATOS!$AV$22,DATOS!$AV$23)))</f>
        <v/>
      </c>
      <c r="S411" s="286"/>
      <c r="T411" s="133" t="str">
        <f>IFERROR(VLOOKUP(Tabla46[[#This Row],[% DE CUMPLIMIENTO DE LA EJECUCION DEL CONTROL]],DATOS!$AS$38:$AT$40,2,0),"")</f>
        <v/>
      </c>
      <c r="U411" s="134" t="str">
        <f>IF(Tabla46[[#This Row],[RESULTADO EVALUACIÓN DEL DISEÑO DEL CONTROL]]="","",SUMIFS(DATOS!$AT$49:$AT$57,DATOS!$AR$49:$AR$57,Tabla46[[#This Row],[RESULTADO EVALUACIÓN DEL DISEÑO DEL CONTROL]],DATOS!$AS$49:$AS$57,Tabla46[[#This Row],[RESULTADO EVALUACION DE LA EJECUCION]]))</f>
        <v/>
      </c>
    </row>
    <row r="412" spans="1:21" ht="15" customHeight="1" x14ac:dyDescent="0.25">
      <c r="A412" s="3"/>
      <c r="B412" s="2"/>
      <c r="C412" s="2"/>
      <c r="D412" s="72"/>
      <c r="E412" s="4"/>
      <c r="F412" s="178"/>
      <c r="G412" s="455" t="str">
        <f>IFERROR(VLOOKUP(Tabla46[[#This Row],[ID RIESGO]],'1. IDENTIFICACION DEL RIESGO'!$AB$27:$AL$52,11,0),"")</f>
        <v/>
      </c>
      <c r="H412" s="178"/>
      <c r="I412" s="178"/>
      <c r="J412" s="178"/>
      <c r="K412" s="178"/>
      <c r="L412" s="180"/>
      <c r="M412" s="180"/>
      <c r="N412" s="178" t="str">
        <f>IF(Tabla46[[#This Row],[ID RIESGO]]="","",IF(Tabla46[[#This Row],[DESCRIPCION DEL CONTROL]]="",0,15))</f>
        <v/>
      </c>
      <c r="O412" s="174" t="str">
        <f>IF(Tabla46[[#This Row],[ID RIESGO]]="","",IF(Tabla46[[#This Row],[RESPONSABLE DEL CONTROL (CARGO)]]="",0,20))</f>
        <v/>
      </c>
      <c r="P412" s="353">
        <f>IF(Tabla46[[#This Row],[PERIODICIDAD DE EJECUCIÓN DEL CONTROL]]="",0,20)</f>
        <v>0</v>
      </c>
      <c r="Q41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2" s="353" t="str">
        <f>IF(ISTEXT(Tabla46[[#This Row],[VALOR EVALUACION DISENO]]),"",IF(Tabla46[[#This Row],[VALOR EVALUACION DISENO]]&gt;96,DATOS!$AV$21,IF(Tabla46[[#This Row],[VALOR EVALUACION DISENO]]&gt;=86,DATOS!$AV$22,DATOS!$AV$23)))</f>
        <v/>
      </c>
      <c r="S412" s="286"/>
      <c r="T412" s="133" t="str">
        <f>IFERROR(VLOOKUP(Tabla46[[#This Row],[% DE CUMPLIMIENTO DE LA EJECUCION DEL CONTROL]],DATOS!$AS$38:$AT$40,2,0),"")</f>
        <v/>
      </c>
      <c r="U412" s="134" t="str">
        <f>IF(Tabla46[[#This Row],[RESULTADO EVALUACIÓN DEL DISEÑO DEL CONTROL]]="","",SUMIFS(DATOS!$AT$49:$AT$57,DATOS!$AR$49:$AR$57,Tabla46[[#This Row],[RESULTADO EVALUACIÓN DEL DISEÑO DEL CONTROL]],DATOS!$AS$49:$AS$57,Tabla46[[#This Row],[RESULTADO EVALUACION DE LA EJECUCION]]))</f>
        <v/>
      </c>
    </row>
    <row r="413" spans="1:21" ht="15" customHeight="1" x14ac:dyDescent="0.25">
      <c r="A413" s="3"/>
      <c r="B413" s="2"/>
      <c r="C413" s="2"/>
      <c r="D413" s="72"/>
      <c r="E413" s="4"/>
      <c r="F413" s="178"/>
      <c r="G413" s="455" t="str">
        <f>IFERROR(VLOOKUP(Tabla46[[#This Row],[ID RIESGO]],'1. IDENTIFICACION DEL RIESGO'!$AB$27:$AL$52,11,0),"")</f>
        <v/>
      </c>
      <c r="H413" s="178"/>
      <c r="I413" s="178"/>
      <c r="J413" s="178"/>
      <c r="K413" s="178"/>
      <c r="L413" s="180"/>
      <c r="M413" s="180"/>
      <c r="N413" s="178" t="str">
        <f>IF(Tabla46[[#This Row],[ID RIESGO]]="","",IF(Tabla46[[#This Row],[DESCRIPCION DEL CONTROL]]="",0,15))</f>
        <v/>
      </c>
      <c r="O413" s="174" t="str">
        <f>IF(Tabla46[[#This Row],[ID RIESGO]]="","",IF(Tabla46[[#This Row],[RESPONSABLE DEL CONTROL (CARGO)]]="",0,20))</f>
        <v/>
      </c>
      <c r="P413" s="353">
        <f>IF(Tabla46[[#This Row],[PERIODICIDAD DE EJECUCIÓN DEL CONTROL]]="",0,20)</f>
        <v>0</v>
      </c>
      <c r="Q41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3" s="353" t="str">
        <f>IF(ISTEXT(Tabla46[[#This Row],[VALOR EVALUACION DISENO]]),"",IF(Tabla46[[#This Row],[VALOR EVALUACION DISENO]]&gt;96,DATOS!$AV$21,IF(Tabla46[[#This Row],[VALOR EVALUACION DISENO]]&gt;=86,DATOS!$AV$22,DATOS!$AV$23)))</f>
        <v/>
      </c>
      <c r="S413" s="286"/>
      <c r="T413" s="133" t="str">
        <f>IFERROR(VLOOKUP(Tabla46[[#This Row],[% DE CUMPLIMIENTO DE LA EJECUCION DEL CONTROL]],DATOS!$AS$38:$AT$40,2,0),"")</f>
        <v/>
      </c>
      <c r="U413" s="134" t="str">
        <f>IF(Tabla46[[#This Row],[RESULTADO EVALUACIÓN DEL DISEÑO DEL CONTROL]]="","",SUMIFS(DATOS!$AT$49:$AT$57,DATOS!$AR$49:$AR$57,Tabla46[[#This Row],[RESULTADO EVALUACIÓN DEL DISEÑO DEL CONTROL]],DATOS!$AS$49:$AS$57,Tabla46[[#This Row],[RESULTADO EVALUACION DE LA EJECUCION]]))</f>
        <v/>
      </c>
    </row>
    <row r="414" spans="1:21" ht="15" customHeight="1" x14ac:dyDescent="0.25">
      <c r="A414" s="3"/>
      <c r="B414" s="2"/>
      <c r="C414" s="2"/>
      <c r="D414" s="72"/>
      <c r="E414" s="4"/>
      <c r="F414" s="178"/>
      <c r="G414" s="455" t="str">
        <f>IFERROR(VLOOKUP(Tabla46[[#This Row],[ID RIESGO]],'1. IDENTIFICACION DEL RIESGO'!$AB$27:$AL$52,11,0),"")</f>
        <v/>
      </c>
      <c r="H414" s="178"/>
      <c r="I414" s="178"/>
      <c r="J414" s="178"/>
      <c r="K414" s="178"/>
      <c r="L414" s="180"/>
      <c r="M414" s="180"/>
      <c r="N414" s="178" t="str">
        <f>IF(Tabla46[[#This Row],[ID RIESGO]]="","",IF(Tabla46[[#This Row],[DESCRIPCION DEL CONTROL]]="",0,15))</f>
        <v/>
      </c>
      <c r="O414" s="174" t="str">
        <f>IF(Tabla46[[#This Row],[ID RIESGO]]="","",IF(Tabla46[[#This Row],[RESPONSABLE DEL CONTROL (CARGO)]]="",0,20))</f>
        <v/>
      </c>
      <c r="P414" s="353">
        <f>IF(Tabla46[[#This Row],[PERIODICIDAD DE EJECUCIÓN DEL CONTROL]]="",0,20)</f>
        <v>0</v>
      </c>
      <c r="Q41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4" s="353" t="str">
        <f>IF(ISTEXT(Tabla46[[#This Row],[VALOR EVALUACION DISENO]]),"",IF(Tabla46[[#This Row],[VALOR EVALUACION DISENO]]&gt;96,DATOS!$AV$21,IF(Tabla46[[#This Row],[VALOR EVALUACION DISENO]]&gt;=86,DATOS!$AV$22,DATOS!$AV$23)))</f>
        <v/>
      </c>
      <c r="S414" s="286"/>
      <c r="T414" s="133" t="str">
        <f>IFERROR(VLOOKUP(Tabla46[[#This Row],[% DE CUMPLIMIENTO DE LA EJECUCION DEL CONTROL]],DATOS!$AS$38:$AT$40,2,0),"")</f>
        <v/>
      </c>
      <c r="U414" s="134" t="str">
        <f>IF(Tabla46[[#This Row],[RESULTADO EVALUACIÓN DEL DISEÑO DEL CONTROL]]="","",SUMIFS(DATOS!$AT$49:$AT$57,DATOS!$AR$49:$AR$57,Tabla46[[#This Row],[RESULTADO EVALUACIÓN DEL DISEÑO DEL CONTROL]],DATOS!$AS$49:$AS$57,Tabla46[[#This Row],[RESULTADO EVALUACION DE LA EJECUCION]]))</f>
        <v/>
      </c>
    </row>
    <row r="415" spans="1:21" ht="15" customHeight="1" x14ac:dyDescent="0.25">
      <c r="A415" s="3"/>
      <c r="B415" s="2"/>
      <c r="C415" s="2"/>
      <c r="D415" s="72"/>
      <c r="E415" s="4"/>
      <c r="F415" s="178"/>
      <c r="G415" s="455" t="str">
        <f>IFERROR(VLOOKUP(Tabla46[[#This Row],[ID RIESGO]],'1. IDENTIFICACION DEL RIESGO'!$AB$27:$AL$52,11,0),"")</f>
        <v/>
      </c>
      <c r="H415" s="178"/>
      <c r="I415" s="178"/>
      <c r="J415" s="178"/>
      <c r="K415" s="178"/>
      <c r="L415" s="180"/>
      <c r="M415" s="180"/>
      <c r="N415" s="178" t="str">
        <f>IF(Tabla46[[#This Row],[ID RIESGO]]="","",IF(Tabla46[[#This Row],[DESCRIPCION DEL CONTROL]]="",0,15))</f>
        <v/>
      </c>
      <c r="O415" s="174" t="str">
        <f>IF(Tabla46[[#This Row],[ID RIESGO]]="","",IF(Tabla46[[#This Row],[RESPONSABLE DEL CONTROL (CARGO)]]="",0,20))</f>
        <v/>
      </c>
      <c r="P415" s="353">
        <f>IF(Tabla46[[#This Row],[PERIODICIDAD DE EJECUCIÓN DEL CONTROL]]="",0,20)</f>
        <v>0</v>
      </c>
      <c r="Q41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5" s="353" t="str">
        <f>IF(ISTEXT(Tabla46[[#This Row],[VALOR EVALUACION DISENO]]),"",IF(Tabla46[[#This Row],[VALOR EVALUACION DISENO]]&gt;96,DATOS!$AV$21,IF(Tabla46[[#This Row],[VALOR EVALUACION DISENO]]&gt;=86,DATOS!$AV$22,DATOS!$AV$23)))</f>
        <v/>
      </c>
      <c r="S415" s="286"/>
      <c r="T415" s="133" t="str">
        <f>IFERROR(VLOOKUP(Tabla46[[#This Row],[% DE CUMPLIMIENTO DE LA EJECUCION DEL CONTROL]],DATOS!$AS$38:$AT$40,2,0),"")</f>
        <v/>
      </c>
      <c r="U415" s="134" t="str">
        <f>IF(Tabla46[[#This Row],[RESULTADO EVALUACIÓN DEL DISEÑO DEL CONTROL]]="","",SUMIFS(DATOS!$AT$49:$AT$57,DATOS!$AR$49:$AR$57,Tabla46[[#This Row],[RESULTADO EVALUACIÓN DEL DISEÑO DEL CONTROL]],DATOS!$AS$49:$AS$57,Tabla46[[#This Row],[RESULTADO EVALUACION DE LA EJECUCION]]))</f>
        <v/>
      </c>
    </row>
    <row r="416" spans="1:21" ht="15" customHeight="1" x14ac:dyDescent="0.25">
      <c r="A416" s="3"/>
      <c r="B416" s="2"/>
      <c r="C416" s="2"/>
      <c r="D416" s="72"/>
      <c r="E416" s="4"/>
      <c r="F416" s="178"/>
      <c r="G416" s="455" t="str">
        <f>IFERROR(VLOOKUP(Tabla46[[#This Row],[ID RIESGO]],'1. IDENTIFICACION DEL RIESGO'!$AB$27:$AL$52,11,0),"")</f>
        <v/>
      </c>
      <c r="H416" s="178"/>
      <c r="I416" s="178"/>
      <c r="J416" s="178"/>
      <c r="K416" s="178"/>
      <c r="L416" s="180"/>
      <c r="M416" s="180"/>
      <c r="N416" s="178" t="str">
        <f>IF(Tabla46[[#This Row],[ID RIESGO]]="","",IF(Tabla46[[#This Row],[DESCRIPCION DEL CONTROL]]="",0,15))</f>
        <v/>
      </c>
      <c r="O416" s="174" t="str">
        <f>IF(Tabla46[[#This Row],[ID RIESGO]]="","",IF(Tabla46[[#This Row],[RESPONSABLE DEL CONTROL (CARGO)]]="",0,20))</f>
        <v/>
      </c>
      <c r="P416" s="353">
        <f>IF(Tabla46[[#This Row],[PERIODICIDAD DE EJECUCIÓN DEL CONTROL]]="",0,20)</f>
        <v>0</v>
      </c>
      <c r="Q41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6" s="353" t="str">
        <f>IF(ISTEXT(Tabla46[[#This Row],[VALOR EVALUACION DISENO]]),"",IF(Tabla46[[#This Row],[VALOR EVALUACION DISENO]]&gt;96,DATOS!$AV$21,IF(Tabla46[[#This Row],[VALOR EVALUACION DISENO]]&gt;=86,DATOS!$AV$22,DATOS!$AV$23)))</f>
        <v/>
      </c>
      <c r="S416" s="286"/>
      <c r="T416" s="133" t="str">
        <f>IFERROR(VLOOKUP(Tabla46[[#This Row],[% DE CUMPLIMIENTO DE LA EJECUCION DEL CONTROL]],DATOS!$AS$38:$AT$40,2,0),"")</f>
        <v/>
      </c>
      <c r="U416" s="134" t="str">
        <f>IF(Tabla46[[#This Row],[RESULTADO EVALUACIÓN DEL DISEÑO DEL CONTROL]]="","",SUMIFS(DATOS!$AT$49:$AT$57,DATOS!$AR$49:$AR$57,Tabla46[[#This Row],[RESULTADO EVALUACIÓN DEL DISEÑO DEL CONTROL]],DATOS!$AS$49:$AS$57,Tabla46[[#This Row],[RESULTADO EVALUACION DE LA EJECUCION]]))</f>
        <v/>
      </c>
    </row>
    <row r="417" spans="1:21" ht="15" customHeight="1" x14ac:dyDescent="0.25">
      <c r="A417" s="3"/>
      <c r="B417" s="2"/>
      <c r="C417" s="2"/>
      <c r="D417" s="72"/>
      <c r="E417" s="4"/>
      <c r="F417" s="178"/>
      <c r="G417" s="455" t="str">
        <f>IFERROR(VLOOKUP(Tabla46[[#This Row],[ID RIESGO]],'1. IDENTIFICACION DEL RIESGO'!$AB$27:$AL$52,11,0),"")</f>
        <v/>
      </c>
      <c r="H417" s="178"/>
      <c r="I417" s="178"/>
      <c r="J417" s="178"/>
      <c r="K417" s="178"/>
      <c r="L417" s="180"/>
      <c r="M417" s="180"/>
      <c r="N417" s="178" t="str">
        <f>IF(Tabla46[[#This Row],[ID RIESGO]]="","",IF(Tabla46[[#This Row],[DESCRIPCION DEL CONTROL]]="",0,15))</f>
        <v/>
      </c>
      <c r="O417" s="174" t="str">
        <f>IF(Tabla46[[#This Row],[ID RIESGO]]="","",IF(Tabla46[[#This Row],[RESPONSABLE DEL CONTROL (CARGO)]]="",0,20))</f>
        <v/>
      </c>
      <c r="P417" s="353">
        <f>IF(Tabla46[[#This Row],[PERIODICIDAD DE EJECUCIÓN DEL CONTROL]]="",0,20)</f>
        <v>0</v>
      </c>
      <c r="Q41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7" s="353" t="str">
        <f>IF(ISTEXT(Tabla46[[#This Row],[VALOR EVALUACION DISENO]]),"",IF(Tabla46[[#This Row],[VALOR EVALUACION DISENO]]&gt;96,DATOS!$AV$21,IF(Tabla46[[#This Row],[VALOR EVALUACION DISENO]]&gt;=86,DATOS!$AV$22,DATOS!$AV$23)))</f>
        <v/>
      </c>
      <c r="S417" s="286"/>
      <c r="T417" s="133" t="str">
        <f>IFERROR(VLOOKUP(Tabla46[[#This Row],[% DE CUMPLIMIENTO DE LA EJECUCION DEL CONTROL]],DATOS!$AS$38:$AT$40,2,0),"")</f>
        <v/>
      </c>
      <c r="U417" s="134" t="str">
        <f>IF(Tabla46[[#This Row],[RESULTADO EVALUACIÓN DEL DISEÑO DEL CONTROL]]="","",SUMIFS(DATOS!$AT$49:$AT$57,DATOS!$AR$49:$AR$57,Tabla46[[#This Row],[RESULTADO EVALUACIÓN DEL DISEÑO DEL CONTROL]],DATOS!$AS$49:$AS$57,Tabla46[[#This Row],[RESULTADO EVALUACION DE LA EJECUCION]]))</f>
        <v/>
      </c>
    </row>
    <row r="418" spans="1:21" ht="15" customHeight="1" x14ac:dyDescent="0.25">
      <c r="A418" s="3"/>
      <c r="B418" s="2"/>
      <c r="C418" s="2"/>
      <c r="D418" s="72"/>
      <c r="E418" s="4"/>
      <c r="F418" s="178"/>
      <c r="G418" s="455" t="str">
        <f>IFERROR(VLOOKUP(Tabla46[[#This Row],[ID RIESGO]],'1. IDENTIFICACION DEL RIESGO'!$AB$27:$AL$52,11,0),"")</f>
        <v/>
      </c>
      <c r="H418" s="178"/>
      <c r="I418" s="178"/>
      <c r="J418" s="178"/>
      <c r="K418" s="178"/>
      <c r="L418" s="180"/>
      <c r="M418" s="180"/>
      <c r="N418" s="178" t="str">
        <f>IF(Tabla46[[#This Row],[ID RIESGO]]="","",IF(Tabla46[[#This Row],[DESCRIPCION DEL CONTROL]]="",0,15))</f>
        <v/>
      </c>
      <c r="O418" s="174" t="str">
        <f>IF(Tabla46[[#This Row],[ID RIESGO]]="","",IF(Tabla46[[#This Row],[RESPONSABLE DEL CONTROL (CARGO)]]="",0,20))</f>
        <v/>
      </c>
      <c r="P418" s="353">
        <f>IF(Tabla46[[#This Row],[PERIODICIDAD DE EJECUCIÓN DEL CONTROL]]="",0,20)</f>
        <v>0</v>
      </c>
      <c r="Q41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8" s="353" t="str">
        <f>IF(ISTEXT(Tabla46[[#This Row],[VALOR EVALUACION DISENO]]),"",IF(Tabla46[[#This Row],[VALOR EVALUACION DISENO]]&gt;96,DATOS!$AV$21,IF(Tabla46[[#This Row],[VALOR EVALUACION DISENO]]&gt;=86,DATOS!$AV$22,DATOS!$AV$23)))</f>
        <v/>
      </c>
      <c r="S418" s="286"/>
      <c r="T418" s="133" t="str">
        <f>IFERROR(VLOOKUP(Tabla46[[#This Row],[% DE CUMPLIMIENTO DE LA EJECUCION DEL CONTROL]],DATOS!$AS$38:$AT$40,2,0),"")</f>
        <v/>
      </c>
      <c r="U418" s="134" t="str">
        <f>IF(Tabla46[[#This Row],[RESULTADO EVALUACIÓN DEL DISEÑO DEL CONTROL]]="","",SUMIFS(DATOS!$AT$49:$AT$57,DATOS!$AR$49:$AR$57,Tabla46[[#This Row],[RESULTADO EVALUACIÓN DEL DISEÑO DEL CONTROL]],DATOS!$AS$49:$AS$57,Tabla46[[#This Row],[RESULTADO EVALUACION DE LA EJECUCION]]))</f>
        <v/>
      </c>
    </row>
    <row r="419" spans="1:21" ht="15" customHeight="1" x14ac:dyDescent="0.25">
      <c r="A419" s="3"/>
      <c r="B419" s="2"/>
      <c r="C419" s="2"/>
      <c r="D419" s="72"/>
      <c r="E419" s="4"/>
      <c r="F419" s="178"/>
      <c r="G419" s="455" t="str">
        <f>IFERROR(VLOOKUP(Tabla46[[#This Row],[ID RIESGO]],'1. IDENTIFICACION DEL RIESGO'!$AB$27:$AL$52,11,0),"")</f>
        <v/>
      </c>
      <c r="H419" s="178"/>
      <c r="I419" s="178"/>
      <c r="J419" s="178"/>
      <c r="K419" s="178"/>
      <c r="L419" s="180"/>
      <c r="M419" s="180"/>
      <c r="N419" s="178" t="str">
        <f>IF(Tabla46[[#This Row],[ID RIESGO]]="","",IF(Tabla46[[#This Row],[DESCRIPCION DEL CONTROL]]="",0,15))</f>
        <v/>
      </c>
      <c r="O419" s="174" t="str">
        <f>IF(Tabla46[[#This Row],[ID RIESGO]]="","",IF(Tabla46[[#This Row],[RESPONSABLE DEL CONTROL (CARGO)]]="",0,20))</f>
        <v/>
      </c>
      <c r="P419" s="353">
        <f>IF(Tabla46[[#This Row],[PERIODICIDAD DE EJECUCIÓN DEL CONTROL]]="",0,20)</f>
        <v>0</v>
      </c>
      <c r="Q41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9" s="353" t="str">
        <f>IF(ISTEXT(Tabla46[[#This Row],[VALOR EVALUACION DISENO]]),"",IF(Tabla46[[#This Row],[VALOR EVALUACION DISENO]]&gt;96,DATOS!$AV$21,IF(Tabla46[[#This Row],[VALOR EVALUACION DISENO]]&gt;=86,DATOS!$AV$22,DATOS!$AV$23)))</f>
        <v/>
      </c>
      <c r="S419" s="286"/>
      <c r="T419" s="133" t="str">
        <f>IFERROR(VLOOKUP(Tabla46[[#This Row],[% DE CUMPLIMIENTO DE LA EJECUCION DEL CONTROL]],DATOS!$AS$38:$AT$40,2,0),"")</f>
        <v/>
      </c>
      <c r="U419" s="134" t="str">
        <f>IF(Tabla46[[#This Row],[RESULTADO EVALUACIÓN DEL DISEÑO DEL CONTROL]]="","",SUMIFS(DATOS!$AT$49:$AT$57,DATOS!$AR$49:$AR$57,Tabla46[[#This Row],[RESULTADO EVALUACIÓN DEL DISEÑO DEL CONTROL]],DATOS!$AS$49:$AS$57,Tabla46[[#This Row],[RESULTADO EVALUACION DE LA EJECUCION]]))</f>
        <v/>
      </c>
    </row>
    <row r="420" spans="1:21" ht="15" customHeight="1" x14ac:dyDescent="0.25">
      <c r="A420" s="3"/>
      <c r="B420" s="2"/>
      <c r="C420" s="2"/>
      <c r="D420" s="72"/>
      <c r="E420" s="4"/>
      <c r="F420" s="178"/>
      <c r="G420" s="455" t="str">
        <f>IFERROR(VLOOKUP(Tabla46[[#This Row],[ID RIESGO]],'1. IDENTIFICACION DEL RIESGO'!$AB$27:$AL$52,11,0),"")</f>
        <v/>
      </c>
      <c r="H420" s="178"/>
      <c r="I420" s="178"/>
      <c r="J420" s="178"/>
      <c r="K420" s="178"/>
      <c r="L420" s="180"/>
      <c r="M420" s="180"/>
      <c r="N420" s="178" t="str">
        <f>IF(Tabla46[[#This Row],[ID RIESGO]]="","",IF(Tabla46[[#This Row],[DESCRIPCION DEL CONTROL]]="",0,15))</f>
        <v/>
      </c>
      <c r="O420" s="174" t="str">
        <f>IF(Tabla46[[#This Row],[ID RIESGO]]="","",IF(Tabla46[[#This Row],[RESPONSABLE DEL CONTROL (CARGO)]]="",0,20))</f>
        <v/>
      </c>
      <c r="P420" s="353">
        <f>IF(Tabla46[[#This Row],[PERIODICIDAD DE EJECUCIÓN DEL CONTROL]]="",0,20)</f>
        <v>0</v>
      </c>
      <c r="Q42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0" s="353" t="str">
        <f>IF(ISTEXT(Tabla46[[#This Row],[VALOR EVALUACION DISENO]]),"",IF(Tabla46[[#This Row],[VALOR EVALUACION DISENO]]&gt;96,DATOS!$AV$21,IF(Tabla46[[#This Row],[VALOR EVALUACION DISENO]]&gt;=86,DATOS!$AV$22,DATOS!$AV$23)))</f>
        <v/>
      </c>
      <c r="S420" s="286"/>
      <c r="T420" s="133" t="str">
        <f>IFERROR(VLOOKUP(Tabla46[[#This Row],[% DE CUMPLIMIENTO DE LA EJECUCION DEL CONTROL]],DATOS!$AS$38:$AT$40,2,0),"")</f>
        <v/>
      </c>
      <c r="U420" s="134" t="str">
        <f>IF(Tabla46[[#This Row],[RESULTADO EVALUACIÓN DEL DISEÑO DEL CONTROL]]="","",SUMIFS(DATOS!$AT$49:$AT$57,DATOS!$AR$49:$AR$57,Tabla46[[#This Row],[RESULTADO EVALUACIÓN DEL DISEÑO DEL CONTROL]],DATOS!$AS$49:$AS$57,Tabla46[[#This Row],[RESULTADO EVALUACION DE LA EJECUCION]]))</f>
        <v/>
      </c>
    </row>
    <row r="421" spans="1:21" ht="15" customHeight="1" x14ac:dyDescent="0.25">
      <c r="A421" s="3"/>
      <c r="B421" s="2"/>
      <c r="C421" s="2"/>
      <c r="D421" s="72"/>
      <c r="E421" s="4"/>
      <c r="F421" s="178"/>
      <c r="G421" s="455" t="str">
        <f>IFERROR(VLOOKUP(Tabla46[[#This Row],[ID RIESGO]],'1. IDENTIFICACION DEL RIESGO'!$AB$27:$AL$52,11,0),"")</f>
        <v/>
      </c>
      <c r="H421" s="178"/>
      <c r="I421" s="178"/>
      <c r="J421" s="178"/>
      <c r="K421" s="178"/>
      <c r="L421" s="180"/>
      <c r="M421" s="180"/>
      <c r="N421" s="178" t="str">
        <f>IF(Tabla46[[#This Row],[ID RIESGO]]="","",IF(Tabla46[[#This Row],[DESCRIPCION DEL CONTROL]]="",0,15))</f>
        <v/>
      </c>
      <c r="O421" s="174" t="str">
        <f>IF(Tabla46[[#This Row],[ID RIESGO]]="","",IF(Tabla46[[#This Row],[RESPONSABLE DEL CONTROL (CARGO)]]="",0,20))</f>
        <v/>
      </c>
      <c r="P421" s="353">
        <f>IF(Tabla46[[#This Row],[PERIODICIDAD DE EJECUCIÓN DEL CONTROL]]="",0,20)</f>
        <v>0</v>
      </c>
      <c r="Q42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1" s="353" t="str">
        <f>IF(ISTEXT(Tabla46[[#This Row],[VALOR EVALUACION DISENO]]),"",IF(Tabla46[[#This Row],[VALOR EVALUACION DISENO]]&gt;96,DATOS!$AV$21,IF(Tabla46[[#This Row],[VALOR EVALUACION DISENO]]&gt;=86,DATOS!$AV$22,DATOS!$AV$23)))</f>
        <v/>
      </c>
      <c r="S421" s="286"/>
      <c r="T421" s="133" t="str">
        <f>IFERROR(VLOOKUP(Tabla46[[#This Row],[% DE CUMPLIMIENTO DE LA EJECUCION DEL CONTROL]],DATOS!$AS$38:$AT$40,2,0),"")</f>
        <v/>
      </c>
      <c r="U421" s="134" t="str">
        <f>IF(Tabla46[[#This Row],[RESULTADO EVALUACIÓN DEL DISEÑO DEL CONTROL]]="","",SUMIFS(DATOS!$AT$49:$AT$57,DATOS!$AR$49:$AR$57,Tabla46[[#This Row],[RESULTADO EVALUACIÓN DEL DISEÑO DEL CONTROL]],DATOS!$AS$49:$AS$57,Tabla46[[#This Row],[RESULTADO EVALUACION DE LA EJECUCION]]))</f>
        <v/>
      </c>
    </row>
    <row r="422" spans="1:21" ht="15" customHeight="1" x14ac:dyDescent="0.25">
      <c r="A422" s="3"/>
      <c r="B422" s="2"/>
      <c r="C422" s="2"/>
      <c r="D422" s="72"/>
      <c r="E422" s="4"/>
      <c r="F422" s="178"/>
      <c r="G422" s="455" t="str">
        <f>IFERROR(VLOOKUP(Tabla46[[#This Row],[ID RIESGO]],'1. IDENTIFICACION DEL RIESGO'!$AB$27:$AL$52,11,0),"")</f>
        <v/>
      </c>
      <c r="H422" s="178"/>
      <c r="I422" s="178"/>
      <c r="J422" s="178"/>
      <c r="K422" s="178"/>
      <c r="L422" s="180"/>
      <c r="M422" s="180"/>
      <c r="N422" s="178" t="str">
        <f>IF(Tabla46[[#This Row],[ID RIESGO]]="","",IF(Tabla46[[#This Row],[DESCRIPCION DEL CONTROL]]="",0,15))</f>
        <v/>
      </c>
      <c r="O422" s="174" t="str">
        <f>IF(Tabla46[[#This Row],[ID RIESGO]]="","",IF(Tabla46[[#This Row],[RESPONSABLE DEL CONTROL (CARGO)]]="",0,20))</f>
        <v/>
      </c>
      <c r="P422" s="353">
        <f>IF(Tabla46[[#This Row],[PERIODICIDAD DE EJECUCIÓN DEL CONTROL]]="",0,20)</f>
        <v>0</v>
      </c>
      <c r="Q42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2" s="353" t="str">
        <f>IF(ISTEXT(Tabla46[[#This Row],[VALOR EVALUACION DISENO]]),"",IF(Tabla46[[#This Row],[VALOR EVALUACION DISENO]]&gt;96,DATOS!$AV$21,IF(Tabla46[[#This Row],[VALOR EVALUACION DISENO]]&gt;=86,DATOS!$AV$22,DATOS!$AV$23)))</f>
        <v/>
      </c>
      <c r="S422" s="286"/>
      <c r="T422" s="133" t="str">
        <f>IFERROR(VLOOKUP(Tabla46[[#This Row],[% DE CUMPLIMIENTO DE LA EJECUCION DEL CONTROL]],DATOS!$AS$38:$AT$40,2,0),"")</f>
        <v/>
      </c>
      <c r="U422" s="134" t="str">
        <f>IF(Tabla46[[#This Row],[RESULTADO EVALUACIÓN DEL DISEÑO DEL CONTROL]]="","",SUMIFS(DATOS!$AT$49:$AT$57,DATOS!$AR$49:$AR$57,Tabla46[[#This Row],[RESULTADO EVALUACIÓN DEL DISEÑO DEL CONTROL]],DATOS!$AS$49:$AS$57,Tabla46[[#This Row],[RESULTADO EVALUACION DE LA EJECUCION]]))</f>
        <v/>
      </c>
    </row>
    <row r="423" spans="1:21" ht="15" customHeight="1" x14ac:dyDescent="0.25">
      <c r="A423" s="3"/>
      <c r="B423" s="2"/>
      <c r="C423" s="2"/>
      <c r="D423" s="72"/>
      <c r="E423" s="4"/>
      <c r="F423" s="178"/>
      <c r="G423" s="455" t="str">
        <f>IFERROR(VLOOKUP(Tabla46[[#This Row],[ID RIESGO]],'1. IDENTIFICACION DEL RIESGO'!$AB$27:$AL$52,11,0),"")</f>
        <v/>
      </c>
      <c r="H423" s="178"/>
      <c r="I423" s="178"/>
      <c r="J423" s="178"/>
      <c r="K423" s="178"/>
      <c r="L423" s="180"/>
      <c r="M423" s="180"/>
      <c r="N423" s="178" t="str">
        <f>IF(Tabla46[[#This Row],[ID RIESGO]]="","",IF(Tabla46[[#This Row],[DESCRIPCION DEL CONTROL]]="",0,15))</f>
        <v/>
      </c>
      <c r="O423" s="174" t="str">
        <f>IF(Tabla46[[#This Row],[ID RIESGO]]="","",IF(Tabla46[[#This Row],[RESPONSABLE DEL CONTROL (CARGO)]]="",0,20))</f>
        <v/>
      </c>
      <c r="P423" s="353">
        <f>IF(Tabla46[[#This Row],[PERIODICIDAD DE EJECUCIÓN DEL CONTROL]]="",0,20)</f>
        <v>0</v>
      </c>
      <c r="Q42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3" s="353" t="str">
        <f>IF(ISTEXT(Tabla46[[#This Row],[VALOR EVALUACION DISENO]]),"",IF(Tabla46[[#This Row],[VALOR EVALUACION DISENO]]&gt;96,DATOS!$AV$21,IF(Tabla46[[#This Row],[VALOR EVALUACION DISENO]]&gt;=86,DATOS!$AV$22,DATOS!$AV$23)))</f>
        <v/>
      </c>
      <c r="S423" s="286"/>
      <c r="T423" s="133" t="str">
        <f>IFERROR(VLOOKUP(Tabla46[[#This Row],[% DE CUMPLIMIENTO DE LA EJECUCION DEL CONTROL]],DATOS!$AS$38:$AT$40,2,0),"")</f>
        <v/>
      </c>
      <c r="U423" s="134" t="str">
        <f>IF(Tabla46[[#This Row],[RESULTADO EVALUACIÓN DEL DISEÑO DEL CONTROL]]="","",SUMIFS(DATOS!$AT$49:$AT$57,DATOS!$AR$49:$AR$57,Tabla46[[#This Row],[RESULTADO EVALUACIÓN DEL DISEÑO DEL CONTROL]],DATOS!$AS$49:$AS$57,Tabla46[[#This Row],[RESULTADO EVALUACION DE LA EJECUCION]]))</f>
        <v/>
      </c>
    </row>
    <row r="424" spans="1:21" ht="15" customHeight="1" x14ac:dyDescent="0.25">
      <c r="A424" s="3"/>
      <c r="B424" s="2"/>
      <c r="C424" s="2"/>
      <c r="D424" s="72"/>
      <c r="E424" s="4"/>
      <c r="F424" s="178"/>
      <c r="G424" s="455" t="str">
        <f>IFERROR(VLOOKUP(Tabla46[[#This Row],[ID RIESGO]],'1. IDENTIFICACION DEL RIESGO'!$AB$27:$AL$52,11,0),"")</f>
        <v/>
      </c>
      <c r="H424" s="178"/>
      <c r="I424" s="178"/>
      <c r="J424" s="178"/>
      <c r="K424" s="178"/>
      <c r="L424" s="180"/>
      <c r="M424" s="180"/>
      <c r="N424" s="178" t="str">
        <f>IF(Tabla46[[#This Row],[ID RIESGO]]="","",IF(Tabla46[[#This Row],[DESCRIPCION DEL CONTROL]]="",0,15))</f>
        <v/>
      </c>
      <c r="O424" s="174" t="str">
        <f>IF(Tabla46[[#This Row],[ID RIESGO]]="","",IF(Tabla46[[#This Row],[RESPONSABLE DEL CONTROL (CARGO)]]="",0,20))</f>
        <v/>
      </c>
      <c r="P424" s="353">
        <f>IF(Tabla46[[#This Row],[PERIODICIDAD DE EJECUCIÓN DEL CONTROL]]="",0,20)</f>
        <v>0</v>
      </c>
      <c r="Q42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4" s="353" t="str">
        <f>IF(ISTEXT(Tabla46[[#This Row],[VALOR EVALUACION DISENO]]),"",IF(Tabla46[[#This Row],[VALOR EVALUACION DISENO]]&gt;96,DATOS!$AV$21,IF(Tabla46[[#This Row],[VALOR EVALUACION DISENO]]&gt;=86,DATOS!$AV$22,DATOS!$AV$23)))</f>
        <v/>
      </c>
      <c r="S424" s="286"/>
      <c r="T424" s="133" t="str">
        <f>IFERROR(VLOOKUP(Tabla46[[#This Row],[% DE CUMPLIMIENTO DE LA EJECUCION DEL CONTROL]],DATOS!$AS$38:$AT$40,2,0),"")</f>
        <v/>
      </c>
      <c r="U424" s="134" t="str">
        <f>IF(Tabla46[[#This Row],[RESULTADO EVALUACIÓN DEL DISEÑO DEL CONTROL]]="","",SUMIFS(DATOS!$AT$49:$AT$57,DATOS!$AR$49:$AR$57,Tabla46[[#This Row],[RESULTADO EVALUACIÓN DEL DISEÑO DEL CONTROL]],DATOS!$AS$49:$AS$57,Tabla46[[#This Row],[RESULTADO EVALUACION DE LA EJECUCION]]))</f>
        <v/>
      </c>
    </row>
    <row r="425" spans="1:21" ht="15" customHeight="1" x14ac:dyDescent="0.25">
      <c r="A425" s="3"/>
      <c r="B425" s="2"/>
      <c r="C425" s="2"/>
      <c r="D425" s="72"/>
      <c r="E425" s="4"/>
      <c r="F425" s="178"/>
      <c r="G425" s="455" t="str">
        <f>IFERROR(VLOOKUP(Tabla46[[#This Row],[ID RIESGO]],'1. IDENTIFICACION DEL RIESGO'!$AB$27:$AL$52,11,0),"")</f>
        <v/>
      </c>
      <c r="H425" s="178"/>
      <c r="I425" s="178"/>
      <c r="J425" s="178"/>
      <c r="K425" s="178"/>
      <c r="L425" s="180"/>
      <c r="M425" s="180"/>
      <c r="N425" s="178" t="str">
        <f>IF(Tabla46[[#This Row],[ID RIESGO]]="","",IF(Tabla46[[#This Row],[DESCRIPCION DEL CONTROL]]="",0,15))</f>
        <v/>
      </c>
      <c r="O425" s="174" t="str">
        <f>IF(Tabla46[[#This Row],[ID RIESGO]]="","",IF(Tabla46[[#This Row],[RESPONSABLE DEL CONTROL (CARGO)]]="",0,20))</f>
        <v/>
      </c>
      <c r="P425" s="353">
        <f>IF(Tabla46[[#This Row],[PERIODICIDAD DE EJECUCIÓN DEL CONTROL]]="",0,20)</f>
        <v>0</v>
      </c>
      <c r="Q42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5" s="353" t="str">
        <f>IF(ISTEXT(Tabla46[[#This Row],[VALOR EVALUACION DISENO]]),"",IF(Tabla46[[#This Row],[VALOR EVALUACION DISENO]]&gt;96,DATOS!$AV$21,IF(Tabla46[[#This Row],[VALOR EVALUACION DISENO]]&gt;=86,DATOS!$AV$22,DATOS!$AV$23)))</f>
        <v/>
      </c>
      <c r="S425" s="286"/>
      <c r="T425" s="133" t="str">
        <f>IFERROR(VLOOKUP(Tabla46[[#This Row],[% DE CUMPLIMIENTO DE LA EJECUCION DEL CONTROL]],DATOS!$AS$38:$AT$40,2,0),"")</f>
        <v/>
      </c>
      <c r="U425" s="134" t="str">
        <f>IF(Tabla46[[#This Row],[RESULTADO EVALUACIÓN DEL DISEÑO DEL CONTROL]]="","",SUMIFS(DATOS!$AT$49:$AT$57,DATOS!$AR$49:$AR$57,Tabla46[[#This Row],[RESULTADO EVALUACIÓN DEL DISEÑO DEL CONTROL]],DATOS!$AS$49:$AS$57,Tabla46[[#This Row],[RESULTADO EVALUACION DE LA EJECUCION]]))</f>
        <v/>
      </c>
    </row>
    <row r="426" spans="1:21" ht="15" customHeight="1" x14ac:dyDescent="0.25">
      <c r="A426" s="3"/>
      <c r="B426" s="2"/>
      <c r="C426" s="2"/>
      <c r="D426" s="72"/>
      <c r="E426" s="4"/>
      <c r="F426" s="178"/>
      <c r="G426" s="455" t="str">
        <f>IFERROR(VLOOKUP(Tabla46[[#This Row],[ID RIESGO]],'1. IDENTIFICACION DEL RIESGO'!$AB$27:$AL$52,11,0),"")</f>
        <v/>
      </c>
      <c r="H426" s="178"/>
      <c r="I426" s="178"/>
      <c r="J426" s="178"/>
      <c r="K426" s="178"/>
      <c r="L426" s="180"/>
      <c r="M426" s="180"/>
      <c r="N426" s="178" t="str">
        <f>IF(Tabla46[[#This Row],[ID RIESGO]]="","",IF(Tabla46[[#This Row],[DESCRIPCION DEL CONTROL]]="",0,15))</f>
        <v/>
      </c>
      <c r="O426" s="174" t="str">
        <f>IF(Tabla46[[#This Row],[ID RIESGO]]="","",IF(Tabla46[[#This Row],[RESPONSABLE DEL CONTROL (CARGO)]]="",0,20))</f>
        <v/>
      </c>
      <c r="P426" s="353">
        <f>IF(Tabla46[[#This Row],[PERIODICIDAD DE EJECUCIÓN DEL CONTROL]]="",0,20)</f>
        <v>0</v>
      </c>
      <c r="Q42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6" s="353" t="str">
        <f>IF(ISTEXT(Tabla46[[#This Row],[VALOR EVALUACION DISENO]]),"",IF(Tabla46[[#This Row],[VALOR EVALUACION DISENO]]&gt;96,DATOS!$AV$21,IF(Tabla46[[#This Row],[VALOR EVALUACION DISENO]]&gt;=86,DATOS!$AV$22,DATOS!$AV$23)))</f>
        <v/>
      </c>
      <c r="S426" s="286"/>
      <c r="T426" s="133" t="str">
        <f>IFERROR(VLOOKUP(Tabla46[[#This Row],[% DE CUMPLIMIENTO DE LA EJECUCION DEL CONTROL]],DATOS!$AS$38:$AT$40,2,0),"")</f>
        <v/>
      </c>
      <c r="U426" s="134" t="str">
        <f>IF(Tabla46[[#This Row],[RESULTADO EVALUACIÓN DEL DISEÑO DEL CONTROL]]="","",SUMIFS(DATOS!$AT$49:$AT$57,DATOS!$AR$49:$AR$57,Tabla46[[#This Row],[RESULTADO EVALUACIÓN DEL DISEÑO DEL CONTROL]],DATOS!$AS$49:$AS$57,Tabla46[[#This Row],[RESULTADO EVALUACION DE LA EJECUCION]]))</f>
        <v/>
      </c>
    </row>
    <row r="427" spans="1:21" ht="15" customHeight="1" x14ac:dyDescent="0.25">
      <c r="A427" s="3"/>
      <c r="B427" s="2"/>
      <c r="C427" s="2"/>
      <c r="D427" s="72"/>
      <c r="E427" s="4"/>
      <c r="F427" s="178"/>
      <c r="G427" s="455" t="str">
        <f>IFERROR(VLOOKUP(Tabla46[[#This Row],[ID RIESGO]],'1. IDENTIFICACION DEL RIESGO'!$AB$27:$AL$52,11,0),"")</f>
        <v/>
      </c>
      <c r="H427" s="178"/>
      <c r="I427" s="178"/>
      <c r="J427" s="178"/>
      <c r="K427" s="178"/>
      <c r="L427" s="180"/>
      <c r="M427" s="180"/>
      <c r="N427" s="178" t="str">
        <f>IF(Tabla46[[#This Row],[ID RIESGO]]="","",IF(Tabla46[[#This Row],[DESCRIPCION DEL CONTROL]]="",0,15))</f>
        <v/>
      </c>
      <c r="O427" s="174" t="str">
        <f>IF(Tabla46[[#This Row],[ID RIESGO]]="","",IF(Tabla46[[#This Row],[RESPONSABLE DEL CONTROL (CARGO)]]="",0,20))</f>
        <v/>
      </c>
      <c r="P427" s="353">
        <f>IF(Tabla46[[#This Row],[PERIODICIDAD DE EJECUCIÓN DEL CONTROL]]="",0,20)</f>
        <v>0</v>
      </c>
      <c r="Q42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7" s="353" t="str">
        <f>IF(ISTEXT(Tabla46[[#This Row],[VALOR EVALUACION DISENO]]),"",IF(Tabla46[[#This Row],[VALOR EVALUACION DISENO]]&gt;96,DATOS!$AV$21,IF(Tabla46[[#This Row],[VALOR EVALUACION DISENO]]&gt;=86,DATOS!$AV$22,DATOS!$AV$23)))</f>
        <v/>
      </c>
      <c r="S427" s="286"/>
      <c r="T427" s="133" t="str">
        <f>IFERROR(VLOOKUP(Tabla46[[#This Row],[% DE CUMPLIMIENTO DE LA EJECUCION DEL CONTROL]],DATOS!$AS$38:$AT$40,2,0),"")</f>
        <v/>
      </c>
      <c r="U427" s="134" t="str">
        <f>IF(Tabla46[[#This Row],[RESULTADO EVALUACIÓN DEL DISEÑO DEL CONTROL]]="","",SUMIFS(DATOS!$AT$49:$AT$57,DATOS!$AR$49:$AR$57,Tabla46[[#This Row],[RESULTADO EVALUACIÓN DEL DISEÑO DEL CONTROL]],DATOS!$AS$49:$AS$57,Tabla46[[#This Row],[RESULTADO EVALUACION DE LA EJECUCION]]))</f>
        <v/>
      </c>
    </row>
    <row r="428" spans="1:21" ht="15" customHeight="1" x14ac:dyDescent="0.25">
      <c r="A428" s="3"/>
      <c r="B428" s="2"/>
      <c r="C428" s="2"/>
      <c r="D428" s="72"/>
      <c r="E428" s="4"/>
      <c r="F428" s="178"/>
      <c r="G428" s="455" t="str">
        <f>IFERROR(VLOOKUP(Tabla46[[#This Row],[ID RIESGO]],'1. IDENTIFICACION DEL RIESGO'!$AB$27:$AL$52,11,0),"")</f>
        <v/>
      </c>
      <c r="H428" s="178"/>
      <c r="I428" s="178"/>
      <c r="J428" s="178"/>
      <c r="K428" s="178"/>
      <c r="L428" s="180"/>
      <c r="M428" s="180"/>
      <c r="N428" s="178" t="str">
        <f>IF(Tabla46[[#This Row],[ID RIESGO]]="","",IF(Tabla46[[#This Row],[DESCRIPCION DEL CONTROL]]="",0,15))</f>
        <v/>
      </c>
      <c r="O428" s="174" t="str">
        <f>IF(Tabla46[[#This Row],[ID RIESGO]]="","",IF(Tabla46[[#This Row],[RESPONSABLE DEL CONTROL (CARGO)]]="",0,20))</f>
        <v/>
      </c>
      <c r="P428" s="353">
        <f>IF(Tabla46[[#This Row],[PERIODICIDAD DE EJECUCIÓN DEL CONTROL]]="",0,20)</f>
        <v>0</v>
      </c>
      <c r="Q42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8" s="353" t="str">
        <f>IF(ISTEXT(Tabla46[[#This Row],[VALOR EVALUACION DISENO]]),"",IF(Tabla46[[#This Row],[VALOR EVALUACION DISENO]]&gt;96,DATOS!$AV$21,IF(Tabla46[[#This Row],[VALOR EVALUACION DISENO]]&gt;=86,DATOS!$AV$22,DATOS!$AV$23)))</f>
        <v/>
      </c>
      <c r="S428" s="286"/>
      <c r="T428" s="133" t="str">
        <f>IFERROR(VLOOKUP(Tabla46[[#This Row],[% DE CUMPLIMIENTO DE LA EJECUCION DEL CONTROL]],DATOS!$AS$38:$AT$40,2,0),"")</f>
        <v/>
      </c>
      <c r="U428" s="134" t="str">
        <f>IF(Tabla46[[#This Row],[RESULTADO EVALUACIÓN DEL DISEÑO DEL CONTROL]]="","",SUMIFS(DATOS!$AT$49:$AT$57,DATOS!$AR$49:$AR$57,Tabla46[[#This Row],[RESULTADO EVALUACIÓN DEL DISEÑO DEL CONTROL]],DATOS!$AS$49:$AS$57,Tabla46[[#This Row],[RESULTADO EVALUACION DE LA EJECUCION]]))</f>
        <v/>
      </c>
    </row>
    <row r="429" spans="1:21" ht="15" customHeight="1" x14ac:dyDescent="0.25">
      <c r="A429" s="3"/>
      <c r="B429" s="2"/>
      <c r="C429" s="2"/>
      <c r="D429" s="72"/>
      <c r="E429" s="4"/>
      <c r="F429" s="178"/>
      <c r="G429" s="455" t="str">
        <f>IFERROR(VLOOKUP(Tabla46[[#This Row],[ID RIESGO]],'1. IDENTIFICACION DEL RIESGO'!$AB$27:$AL$52,11,0),"")</f>
        <v/>
      </c>
      <c r="H429" s="178"/>
      <c r="I429" s="178"/>
      <c r="J429" s="178"/>
      <c r="K429" s="178"/>
      <c r="L429" s="180"/>
      <c r="M429" s="180"/>
      <c r="N429" s="178" t="str">
        <f>IF(Tabla46[[#This Row],[ID RIESGO]]="","",IF(Tabla46[[#This Row],[DESCRIPCION DEL CONTROL]]="",0,15))</f>
        <v/>
      </c>
      <c r="O429" s="174" t="str">
        <f>IF(Tabla46[[#This Row],[ID RIESGO]]="","",IF(Tabla46[[#This Row],[RESPONSABLE DEL CONTROL (CARGO)]]="",0,20))</f>
        <v/>
      </c>
      <c r="P429" s="353">
        <f>IF(Tabla46[[#This Row],[PERIODICIDAD DE EJECUCIÓN DEL CONTROL]]="",0,20)</f>
        <v>0</v>
      </c>
      <c r="Q42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9" s="353" t="str">
        <f>IF(ISTEXT(Tabla46[[#This Row],[VALOR EVALUACION DISENO]]),"",IF(Tabla46[[#This Row],[VALOR EVALUACION DISENO]]&gt;96,DATOS!$AV$21,IF(Tabla46[[#This Row],[VALOR EVALUACION DISENO]]&gt;=86,DATOS!$AV$22,DATOS!$AV$23)))</f>
        <v/>
      </c>
      <c r="S429" s="286"/>
      <c r="T429" s="133" t="str">
        <f>IFERROR(VLOOKUP(Tabla46[[#This Row],[% DE CUMPLIMIENTO DE LA EJECUCION DEL CONTROL]],DATOS!$AS$38:$AT$40,2,0),"")</f>
        <v/>
      </c>
      <c r="U429" s="134" t="str">
        <f>IF(Tabla46[[#This Row],[RESULTADO EVALUACIÓN DEL DISEÑO DEL CONTROL]]="","",SUMIFS(DATOS!$AT$49:$AT$57,DATOS!$AR$49:$AR$57,Tabla46[[#This Row],[RESULTADO EVALUACIÓN DEL DISEÑO DEL CONTROL]],DATOS!$AS$49:$AS$57,Tabla46[[#This Row],[RESULTADO EVALUACION DE LA EJECUCION]]))</f>
        <v/>
      </c>
    </row>
    <row r="430" spans="1:21" ht="15" customHeight="1" x14ac:dyDescent="0.25">
      <c r="A430" s="3"/>
      <c r="B430" s="2"/>
      <c r="C430" s="2"/>
      <c r="D430" s="72"/>
      <c r="E430" s="4"/>
      <c r="F430" s="178"/>
      <c r="G430" s="455" t="str">
        <f>IFERROR(VLOOKUP(Tabla46[[#This Row],[ID RIESGO]],'1. IDENTIFICACION DEL RIESGO'!$AB$27:$AL$52,11,0),"")</f>
        <v/>
      </c>
      <c r="H430" s="178"/>
      <c r="I430" s="178"/>
      <c r="J430" s="178"/>
      <c r="K430" s="178"/>
      <c r="L430" s="180"/>
      <c r="M430" s="180"/>
      <c r="N430" s="178" t="str">
        <f>IF(Tabla46[[#This Row],[ID RIESGO]]="","",IF(Tabla46[[#This Row],[DESCRIPCION DEL CONTROL]]="",0,15))</f>
        <v/>
      </c>
      <c r="O430" s="174" t="str">
        <f>IF(Tabla46[[#This Row],[ID RIESGO]]="","",IF(Tabla46[[#This Row],[RESPONSABLE DEL CONTROL (CARGO)]]="",0,20))</f>
        <v/>
      </c>
      <c r="P430" s="353">
        <f>IF(Tabla46[[#This Row],[PERIODICIDAD DE EJECUCIÓN DEL CONTROL]]="",0,20)</f>
        <v>0</v>
      </c>
      <c r="Q43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0" s="353" t="str">
        <f>IF(ISTEXT(Tabla46[[#This Row],[VALOR EVALUACION DISENO]]),"",IF(Tabla46[[#This Row],[VALOR EVALUACION DISENO]]&gt;96,DATOS!$AV$21,IF(Tabla46[[#This Row],[VALOR EVALUACION DISENO]]&gt;=86,DATOS!$AV$22,DATOS!$AV$23)))</f>
        <v/>
      </c>
      <c r="S430" s="286"/>
      <c r="T430" s="133" t="str">
        <f>IFERROR(VLOOKUP(Tabla46[[#This Row],[% DE CUMPLIMIENTO DE LA EJECUCION DEL CONTROL]],DATOS!$AS$38:$AT$40,2,0),"")</f>
        <v/>
      </c>
      <c r="U430" s="134" t="str">
        <f>IF(Tabla46[[#This Row],[RESULTADO EVALUACIÓN DEL DISEÑO DEL CONTROL]]="","",SUMIFS(DATOS!$AT$49:$AT$57,DATOS!$AR$49:$AR$57,Tabla46[[#This Row],[RESULTADO EVALUACIÓN DEL DISEÑO DEL CONTROL]],DATOS!$AS$49:$AS$57,Tabla46[[#This Row],[RESULTADO EVALUACION DE LA EJECUCION]]))</f>
        <v/>
      </c>
    </row>
    <row r="431" spans="1:21" ht="15" customHeight="1" x14ac:dyDescent="0.25">
      <c r="A431" s="3"/>
      <c r="B431" s="2"/>
      <c r="C431" s="2"/>
      <c r="D431" s="72"/>
      <c r="E431" s="4"/>
      <c r="F431" s="178"/>
      <c r="G431" s="455" t="str">
        <f>IFERROR(VLOOKUP(Tabla46[[#This Row],[ID RIESGO]],'1. IDENTIFICACION DEL RIESGO'!$AB$27:$AL$52,11,0),"")</f>
        <v/>
      </c>
      <c r="H431" s="178"/>
      <c r="I431" s="178"/>
      <c r="J431" s="178"/>
      <c r="K431" s="178"/>
      <c r="L431" s="180"/>
      <c r="M431" s="180"/>
      <c r="N431" s="178" t="str">
        <f>IF(Tabla46[[#This Row],[ID RIESGO]]="","",IF(Tabla46[[#This Row],[DESCRIPCION DEL CONTROL]]="",0,15))</f>
        <v/>
      </c>
      <c r="O431" s="174" t="str">
        <f>IF(Tabla46[[#This Row],[ID RIESGO]]="","",IF(Tabla46[[#This Row],[RESPONSABLE DEL CONTROL (CARGO)]]="",0,20))</f>
        <v/>
      </c>
      <c r="P431" s="353">
        <f>IF(Tabla46[[#This Row],[PERIODICIDAD DE EJECUCIÓN DEL CONTROL]]="",0,20)</f>
        <v>0</v>
      </c>
      <c r="Q43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1" s="353" t="str">
        <f>IF(ISTEXT(Tabla46[[#This Row],[VALOR EVALUACION DISENO]]),"",IF(Tabla46[[#This Row],[VALOR EVALUACION DISENO]]&gt;96,DATOS!$AV$21,IF(Tabla46[[#This Row],[VALOR EVALUACION DISENO]]&gt;=86,DATOS!$AV$22,DATOS!$AV$23)))</f>
        <v/>
      </c>
      <c r="S431" s="286"/>
      <c r="T431" s="133" t="str">
        <f>IFERROR(VLOOKUP(Tabla46[[#This Row],[% DE CUMPLIMIENTO DE LA EJECUCION DEL CONTROL]],DATOS!$AS$38:$AT$40,2,0),"")</f>
        <v/>
      </c>
      <c r="U431" s="134" t="str">
        <f>IF(Tabla46[[#This Row],[RESULTADO EVALUACIÓN DEL DISEÑO DEL CONTROL]]="","",SUMIFS(DATOS!$AT$49:$AT$57,DATOS!$AR$49:$AR$57,Tabla46[[#This Row],[RESULTADO EVALUACIÓN DEL DISEÑO DEL CONTROL]],DATOS!$AS$49:$AS$57,Tabla46[[#This Row],[RESULTADO EVALUACION DE LA EJECUCION]]))</f>
        <v/>
      </c>
    </row>
    <row r="432" spans="1:21" ht="15" customHeight="1" x14ac:dyDescent="0.25">
      <c r="A432" s="3"/>
      <c r="B432" s="2"/>
      <c r="C432" s="2"/>
      <c r="D432" s="72"/>
      <c r="E432" s="4"/>
      <c r="F432" s="178"/>
      <c r="G432" s="455" t="str">
        <f>IFERROR(VLOOKUP(Tabla46[[#This Row],[ID RIESGO]],'1. IDENTIFICACION DEL RIESGO'!$AB$27:$AL$52,11,0),"")</f>
        <v/>
      </c>
      <c r="H432" s="178"/>
      <c r="I432" s="178"/>
      <c r="J432" s="178"/>
      <c r="K432" s="178"/>
      <c r="L432" s="180"/>
      <c r="M432" s="180"/>
      <c r="N432" s="178" t="str">
        <f>IF(Tabla46[[#This Row],[ID RIESGO]]="","",IF(Tabla46[[#This Row],[DESCRIPCION DEL CONTROL]]="",0,15))</f>
        <v/>
      </c>
      <c r="O432" s="174" t="str">
        <f>IF(Tabla46[[#This Row],[ID RIESGO]]="","",IF(Tabla46[[#This Row],[RESPONSABLE DEL CONTROL (CARGO)]]="",0,20))</f>
        <v/>
      </c>
      <c r="P432" s="353">
        <f>IF(Tabla46[[#This Row],[PERIODICIDAD DE EJECUCIÓN DEL CONTROL]]="",0,20)</f>
        <v>0</v>
      </c>
      <c r="Q43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2" s="353" t="str">
        <f>IF(ISTEXT(Tabla46[[#This Row],[VALOR EVALUACION DISENO]]),"",IF(Tabla46[[#This Row],[VALOR EVALUACION DISENO]]&gt;96,DATOS!$AV$21,IF(Tabla46[[#This Row],[VALOR EVALUACION DISENO]]&gt;=86,DATOS!$AV$22,DATOS!$AV$23)))</f>
        <v/>
      </c>
      <c r="S432" s="286"/>
      <c r="T432" s="133" t="str">
        <f>IFERROR(VLOOKUP(Tabla46[[#This Row],[% DE CUMPLIMIENTO DE LA EJECUCION DEL CONTROL]],DATOS!$AS$38:$AT$40,2,0),"")</f>
        <v/>
      </c>
      <c r="U432" s="134" t="str">
        <f>IF(Tabla46[[#This Row],[RESULTADO EVALUACIÓN DEL DISEÑO DEL CONTROL]]="","",SUMIFS(DATOS!$AT$49:$AT$57,DATOS!$AR$49:$AR$57,Tabla46[[#This Row],[RESULTADO EVALUACIÓN DEL DISEÑO DEL CONTROL]],DATOS!$AS$49:$AS$57,Tabla46[[#This Row],[RESULTADO EVALUACION DE LA EJECUCION]]))</f>
        <v/>
      </c>
    </row>
    <row r="433" spans="1:21" ht="15" customHeight="1" x14ac:dyDescent="0.25">
      <c r="A433" s="3"/>
      <c r="B433" s="2"/>
      <c r="C433" s="2"/>
      <c r="D433" s="72"/>
      <c r="E433" s="4"/>
      <c r="F433" s="178"/>
      <c r="G433" s="455" t="str">
        <f>IFERROR(VLOOKUP(Tabla46[[#This Row],[ID RIESGO]],'1. IDENTIFICACION DEL RIESGO'!$AB$27:$AL$52,11,0),"")</f>
        <v/>
      </c>
      <c r="H433" s="178"/>
      <c r="I433" s="178"/>
      <c r="J433" s="178"/>
      <c r="K433" s="178"/>
      <c r="L433" s="180"/>
      <c r="M433" s="180"/>
      <c r="N433" s="178" t="str">
        <f>IF(Tabla46[[#This Row],[ID RIESGO]]="","",IF(Tabla46[[#This Row],[DESCRIPCION DEL CONTROL]]="",0,15))</f>
        <v/>
      </c>
      <c r="O433" s="174" t="str">
        <f>IF(Tabla46[[#This Row],[ID RIESGO]]="","",IF(Tabla46[[#This Row],[RESPONSABLE DEL CONTROL (CARGO)]]="",0,20))</f>
        <v/>
      </c>
      <c r="P433" s="353">
        <f>IF(Tabla46[[#This Row],[PERIODICIDAD DE EJECUCIÓN DEL CONTROL]]="",0,20)</f>
        <v>0</v>
      </c>
      <c r="Q43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3" s="353" t="str">
        <f>IF(ISTEXT(Tabla46[[#This Row],[VALOR EVALUACION DISENO]]),"",IF(Tabla46[[#This Row],[VALOR EVALUACION DISENO]]&gt;96,DATOS!$AV$21,IF(Tabla46[[#This Row],[VALOR EVALUACION DISENO]]&gt;=86,DATOS!$AV$22,DATOS!$AV$23)))</f>
        <v/>
      </c>
      <c r="S433" s="286"/>
      <c r="T433" s="133" t="str">
        <f>IFERROR(VLOOKUP(Tabla46[[#This Row],[% DE CUMPLIMIENTO DE LA EJECUCION DEL CONTROL]],DATOS!$AS$38:$AT$40,2,0),"")</f>
        <v/>
      </c>
      <c r="U433" s="134" t="str">
        <f>IF(Tabla46[[#This Row],[RESULTADO EVALUACIÓN DEL DISEÑO DEL CONTROL]]="","",SUMIFS(DATOS!$AT$49:$AT$57,DATOS!$AR$49:$AR$57,Tabla46[[#This Row],[RESULTADO EVALUACIÓN DEL DISEÑO DEL CONTROL]],DATOS!$AS$49:$AS$57,Tabla46[[#This Row],[RESULTADO EVALUACION DE LA EJECUCION]]))</f>
        <v/>
      </c>
    </row>
    <row r="434" spans="1:21" ht="15" customHeight="1" x14ac:dyDescent="0.25">
      <c r="A434" s="3"/>
      <c r="B434" s="2"/>
      <c r="C434" s="2"/>
      <c r="D434" s="72"/>
      <c r="E434" s="4"/>
      <c r="F434" s="178"/>
      <c r="G434" s="455" t="str">
        <f>IFERROR(VLOOKUP(Tabla46[[#This Row],[ID RIESGO]],'1. IDENTIFICACION DEL RIESGO'!$AB$27:$AL$52,11,0),"")</f>
        <v/>
      </c>
      <c r="H434" s="178"/>
      <c r="I434" s="178"/>
      <c r="J434" s="178"/>
      <c r="K434" s="178"/>
      <c r="L434" s="180"/>
      <c r="M434" s="180"/>
      <c r="N434" s="178" t="str">
        <f>IF(Tabla46[[#This Row],[ID RIESGO]]="","",IF(Tabla46[[#This Row],[DESCRIPCION DEL CONTROL]]="",0,15))</f>
        <v/>
      </c>
      <c r="O434" s="174" t="str">
        <f>IF(Tabla46[[#This Row],[ID RIESGO]]="","",IF(Tabla46[[#This Row],[RESPONSABLE DEL CONTROL (CARGO)]]="",0,20))</f>
        <v/>
      </c>
      <c r="P434" s="353">
        <f>IF(Tabla46[[#This Row],[PERIODICIDAD DE EJECUCIÓN DEL CONTROL]]="",0,20)</f>
        <v>0</v>
      </c>
      <c r="Q43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4" s="353" t="str">
        <f>IF(ISTEXT(Tabla46[[#This Row],[VALOR EVALUACION DISENO]]),"",IF(Tabla46[[#This Row],[VALOR EVALUACION DISENO]]&gt;96,DATOS!$AV$21,IF(Tabla46[[#This Row],[VALOR EVALUACION DISENO]]&gt;=86,DATOS!$AV$22,DATOS!$AV$23)))</f>
        <v/>
      </c>
      <c r="S434" s="286"/>
      <c r="T434" s="133" t="str">
        <f>IFERROR(VLOOKUP(Tabla46[[#This Row],[% DE CUMPLIMIENTO DE LA EJECUCION DEL CONTROL]],DATOS!$AS$38:$AT$40,2,0),"")</f>
        <v/>
      </c>
      <c r="U434" s="134" t="str">
        <f>IF(Tabla46[[#This Row],[RESULTADO EVALUACIÓN DEL DISEÑO DEL CONTROL]]="","",SUMIFS(DATOS!$AT$49:$AT$57,DATOS!$AR$49:$AR$57,Tabla46[[#This Row],[RESULTADO EVALUACIÓN DEL DISEÑO DEL CONTROL]],DATOS!$AS$49:$AS$57,Tabla46[[#This Row],[RESULTADO EVALUACION DE LA EJECUCION]]))</f>
        <v/>
      </c>
    </row>
    <row r="435" spans="1:21" ht="15" customHeight="1" x14ac:dyDescent="0.25">
      <c r="A435" s="3"/>
      <c r="B435" s="2"/>
      <c r="C435" s="2"/>
      <c r="D435" s="72"/>
      <c r="E435" s="4"/>
      <c r="F435" s="178"/>
      <c r="G435" s="455" t="str">
        <f>IFERROR(VLOOKUP(Tabla46[[#This Row],[ID RIESGO]],'1. IDENTIFICACION DEL RIESGO'!$AB$27:$AL$52,11,0),"")</f>
        <v/>
      </c>
      <c r="H435" s="178"/>
      <c r="I435" s="178"/>
      <c r="J435" s="178"/>
      <c r="K435" s="178"/>
      <c r="L435" s="180"/>
      <c r="M435" s="180"/>
      <c r="N435" s="178" t="str">
        <f>IF(Tabla46[[#This Row],[ID RIESGO]]="","",IF(Tabla46[[#This Row],[DESCRIPCION DEL CONTROL]]="",0,15))</f>
        <v/>
      </c>
      <c r="O435" s="174" t="str">
        <f>IF(Tabla46[[#This Row],[ID RIESGO]]="","",IF(Tabla46[[#This Row],[RESPONSABLE DEL CONTROL (CARGO)]]="",0,20))</f>
        <v/>
      </c>
      <c r="P435" s="353">
        <f>IF(Tabla46[[#This Row],[PERIODICIDAD DE EJECUCIÓN DEL CONTROL]]="",0,20)</f>
        <v>0</v>
      </c>
      <c r="Q43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5" s="353" t="str">
        <f>IF(ISTEXT(Tabla46[[#This Row],[VALOR EVALUACION DISENO]]),"",IF(Tabla46[[#This Row],[VALOR EVALUACION DISENO]]&gt;96,DATOS!$AV$21,IF(Tabla46[[#This Row],[VALOR EVALUACION DISENO]]&gt;=86,DATOS!$AV$22,DATOS!$AV$23)))</f>
        <v/>
      </c>
      <c r="S435" s="286"/>
      <c r="T435" s="133" t="str">
        <f>IFERROR(VLOOKUP(Tabla46[[#This Row],[% DE CUMPLIMIENTO DE LA EJECUCION DEL CONTROL]],DATOS!$AS$38:$AT$40,2,0),"")</f>
        <v/>
      </c>
      <c r="U435" s="134" t="str">
        <f>IF(Tabla46[[#This Row],[RESULTADO EVALUACIÓN DEL DISEÑO DEL CONTROL]]="","",SUMIFS(DATOS!$AT$49:$AT$57,DATOS!$AR$49:$AR$57,Tabla46[[#This Row],[RESULTADO EVALUACIÓN DEL DISEÑO DEL CONTROL]],DATOS!$AS$49:$AS$57,Tabla46[[#This Row],[RESULTADO EVALUACION DE LA EJECUCION]]))</f>
        <v/>
      </c>
    </row>
    <row r="436" spans="1:21" ht="15" customHeight="1" x14ac:dyDescent="0.25">
      <c r="A436" s="3"/>
      <c r="B436" s="2"/>
      <c r="C436" s="2"/>
      <c r="D436" s="72"/>
      <c r="E436" s="4"/>
      <c r="F436" s="178"/>
      <c r="G436" s="455" t="str">
        <f>IFERROR(VLOOKUP(Tabla46[[#This Row],[ID RIESGO]],'1. IDENTIFICACION DEL RIESGO'!$AB$27:$AL$52,11,0),"")</f>
        <v/>
      </c>
      <c r="H436" s="178"/>
      <c r="I436" s="178"/>
      <c r="J436" s="178"/>
      <c r="K436" s="178"/>
      <c r="L436" s="180"/>
      <c r="M436" s="180"/>
      <c r="N436" s="178" t="str">
        <f>IF(Tabla46[[#This Row],[ID RIESGO]]="","",IF(Tabla46[[#This Row],[DESCRIPCION DEL CONTROL]]="",0,15))</f>
        <v/>
      </c>
      <c r="O436" s="174" t="str">
        <f>IF(Tabla46[[#This Row],[ID RIESGO]]="","",IF(Tabla46[[#This Row],[RESPONSABLE DEL CONTROL (CARGO)]]="",0,20))</f>
        <v/>
      </c>
      <c r="P436" s="353">
        <f>IF(Tabla46[[#This Row],[PERIODICIDAD DE EJECUCIÓN DEL CONTROL]]="",0,20)</f>
        <v>0</v>
      </c>
      <c r="Q43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6" s="353" t="str">
        <f>IF(ISTEXT(Tabla46[[#This Row],[VALOR EVALUACION DISENO]]),"",IF(Tabla46[[#This Row],[VALOR EVALUACION DISENO]]&gt;96,DATOS!$AV$21,IF(Tabla46[[#This Row],[VALOR EVALUACION DISENO]]&gt;=86,DATOS!$AV$22,DATOS!$AV$23)))</f>
        <v/>
      </c>
      <c r="S436" s="286"/>
      <c r="T436" s="133" t="str">
        <f>IFERROR(VLOOKUP(Tabla46[[#This Row],[% DE CUMPLIMIENTO DE LA EJECUCION DEL CONTROL]],DATOS!$AS$38:$AT$40,2,0),"")</f>
        <v/>
      </c>
      <c r="U436" s="134" t="str">
        <f>IF(Tabla46[[#This Row],[RESULTADO EVALUACIÓN DEL DISEÑO DEL CONTROL]]="","",SUMIFS(DATOS!$AT$49:$AT$57,DATOS!$AR$49:$AR$57,Tabla46[[#This Row],[RESULTADO EVALUACIÓN DEL DISEÑO DEL CONTROL]],DATOS!$AS$49:$AS$57,Tabla46[[#This Row],[RESULTADO EVALUACION DE LA EJECUCION]]))</f>
        <v/>
      </c>
    </row>
    <row r="437" spans="1:21" ht="15" customHeight="1" x14ac:dyDescent="0.25">
      <c r="A437" s="3"/>
      <c r="B437" s="2"/>
      <c r="C437" s="2"/>
      <c r="D437" s="72"/>
      <c r="E437" s="4"/>
      <c r="F437" s="178"/>
      <c r="G437" s="455" t="str">
        <f>IFERROR(VLOOKUP(Tabla46[[#This Row],[ID RIESGO]],'1. IDENTIFICACION DEL RIESGO'!$AB$27:$AL$52,11,0),"")</f>
        <v/>
      </c>
      <c r="H437" s="178"/>
      <c r="I437" s="178"/>
      <c r="J437" s="178"/>
      <c r="K437" s="178"/>
      <c r="L437" s="180"/>
      <c r="M437" s="180"/>
      <c r="N437" s="178" t="str">
        <f>IF(Tabla46[[#This Row],[ID RIESGO]]="","",IF(Tabla46[[#This Row],[DESCRIPCION DEL CONTROL]]="",0,15))</f>
        <v/>
      </c>
      <c r="O437" s="174" t="str">
        <f>IF(Tabla46[[#This Row],[ID RIESGO]]="","",IF(Tabla46[[#This Row],[RESPONSABLE DEL CONTROL (CARGO)]]="",0,20))</f>
        <v/>
      </c>
      <c r="P437" s="353">
        <f>IF(Tabla46[[#This Row],[PERIODICIDAD DE EJECUCIÓN DEL CONTROL]]="",0,20)</f>
        <v>0</v>
      </c>
      <c r="Q43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7" s="353" t="str">
        <f>IF(ISTEXT(Tabla46[[#This Row],[VALOR EVALUACION DISENO]]),"",IF(Tabla46[[#This Row],[VALOR EVALUACION DISENO]]&gt;96,DATOS!$AV$21,IF(Tabla46[[#This Row],[VALOR EVALUACION DISENO]]&gt;=86,DATOS!$AV$22,DATOS!$AV$23)))</f>
        <v/>
      </c>
      <c r="S437" s="286"/>
      <c r="T437" s="133" t="str">
        <f>IFERROR(VLOOKUP(Tabla46[[#This Row],[% DE CUMPLIMIENTO DE LA EJECUCION DEL CONTROL]],DATOS!$AS$38:$AT$40,2,0),"")</f>
        <v/>
      </c>
      <c r="U437" s="134" t="str">
        <f>IF(Tabla46[[#This Row],[RESULTADO EVALUACIÓN DEL DISEÑO DEL CONTROL]]="","",SUMIFS(DATOS!$AT$49:$AT$57,DATOS!$AR$49:$AR$57,Tabla46[[#This Row],[RESULTADO EVALUACIÓN DEL DISEÑO DEL CONTROL]],DATOS!$AS$49:$AS$57,Tabla46[[#This Row],[RESULTADO EVALUACION DE LA EJECUCION]]))</f>
        <v/>
      </c>
    </row>
    <row r="438" spans="1:21" ht="15" customHeight="1" x14ac:dyDescent="0.25">
      <c r="A438" s="3"/>
      <c r="B438" s="2"/>
      <c r="C438" s="2"/>
      <c r="D438" s="72"/>
      <c r="E438" s="4"/>
      <c r="F438" s="178"/>
      <c r="G438" s="455" t="str">
        <f>IFERROR(VLOOKUP(Tabla46[[#This Row],[ID RIESGO]],'1. IDENTIFICACION DEL RIESGO'!$AB$27:$AL$52,11,0),"")</f>
        <v/>
      </c>
      <c r="H438" s="178"/>
      <c r="I438" s="178"/>
      <c r="J438" s="178"/>
      <c r="K438" s="178"/>
      <c r="L438" s="180"/>
      <c r="M438" s="180"/>
      <c r="N438" s="178" t="str">
        <f>IF(Tabla46[[#This Row],[ID RIESGO]]="","",IF(Tabla46[[#This Row],[DESCRIPCION DEL CONTROL]]="",0,15))</f>
        <v/>
      </c>
      <c r="O438" s="174" t="str">
        <f>IF(Tabla46[[#This Row],[ID RIESGO]]="","",IF(Tabla46[[#This Row],[RESPONSABLE DEL CONTROL (CARGO)]]="",0,20))</f>
        <v/>
      </c>
      <c r="P438" s="353">
        <f>IF(Tabla46[[#This Row],[PERIODICIDAD DE EJECUCIÓN DEL CONTROL]]="",0,20)</f>
        <v>0</v>
      </c>
      <c r="Q43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8" s="353" t="str">
        <f>IF(ISTEXT(Tabla46[[#This Row],[VALOR EVALUACION DISENO]]),"",IF(Tabla46[[#This Row],[VALOR EVALUACION DISENO]]&gt;96,DATOS!$AV$21,IF(Tabla46[[#This Row],[VALOR EVALUACION DISENO]]&gt;=86,DATOS!$AV$22,DATOS!$AV$23)))</f>
        <v/>
      </c>
      <c r="S438" s="286"/>
      <c r="T438" s="133" t="str">
        <f>IFERROR(VLOOKUP(Tabla46[[#This Row],[% DE CUMPLIMIENTO DE LA EJECUCION DEL CONTROL]],DATOS!$AS$38:$AT$40,2,0),"")</f>
        <v/>
      </c>
      <c r="U438" s="134" t="str">
        <f>IF(Tabla46[[#This Row],[RESULTADO EVALUACIÓN DEL DISEÑO DEL CONTROL]]="","",SUMIFS(DATOS!$AT$49:$AT$57,DATOS!$AR$49:$AR$57,Tabla46[[#This Row],[RESULTADO EVALUACIÓN DEL DISEÑO DEL CONTROL]],DATOS!$AS$49:$AS$57,Tabla46[[#This Row],[RESULTADO EVALUACION DE LA EJECUCION]]))</f>
        <v/>
      </c>
    </row>
    <row r="439" spans="1:21" ht="15" customHeight="1" x14ac:dyDescent="0.25">
      <c r="A439" s="3"/>
      <c r="B439" s="2"/>
      <c r="C439" s="2"/>
      <c r="D439" s="72"/>
      <c r="E439" s="4"/>
      <c r="F439" s="178"/>
      <c r="G439" s="455" t="str">
        <f>IFERROR(VLOOKUP(Tabla46[[#This Row],[ID RIESGO]],'1. IDENTIFICACION DEL RIESGO'!$AB$27:$AL$52,11,0),"")</f>
        <v/>
      </c>
      <c r="H439" s="178"/>
      <c r="I439" s="178"/>
      <c r="J439" s="178"/>
      <c r="K439" s="178"/>
      <c r="L439" s="180"/>
      <c r="M439" s="180"/>
      <c r="N439" s="178" t="str">
        <f>IF(Tabla46[[#This Row],[ID RIESGO]]="","",IF(Tabla46[[#This Row],[DESCRIPCION DEL CONTROL]]="",0,15))</f>
        <v/>
      </c>
      <c r="O439" s="174" t="str">
        <f>IF(Tabla46[[#This Row],[ID RIESGO]]="","",IF(Tabla46[[#This Row],[RESPONSABLE DEL CONTROL (CARGO)]]="",0,20))</f>
        <v/>
      </c>
      <c r="P439" s="353">
        <f>IF(Tabla46[[#This Row],[PERIODICIDAD DE EJECUCIÓN DEL CONTROL]]="",0,20)</f>
        <v>0</v>
      </c>
      <c r="Q43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9" s="353" t="str">
        <f>IF(ISTEXT(Tabla46[[#This Row],[VALOR EVALUACION DISENO]]),"",IF(Tabla46[[#This Row],[VALOR EVALUACION DISENO]]&gt;96,DATOS!$AV$21,IF(Tabla46[[#This Row],[VALOR EVALUACION DISENO]]&gt;=86,DATOS!$AV$22,DATOS!$AV$23)))</f>
        <v/>
      </c>
      <c r="S439" s="286"/>
      <c r="T439" s="133" t="str">
        <f>IFERROR(VLOOKUP(Tabla46[[#This Row],[% DE CUMPLIMIENTO DE LA EJECUCION DEL CONTROL]],DATOS!$AS$38:$AT$40,2,0),"")</f>
        <v/>
      </c>
      <c r="U439" s="134" t="str">
        <f>IF(Tabla46[[#This Row],[RESULTADO EVALUACIÓN DEL DISEÑO DEL CONTROL]]="","",SUMIFS(DATOS!$AT$49:$AT$57,DATOS!$AR$49:$AR$57,Tabla46[[#This Row],[RESULTADO EVALUACIÓN DEL DISEÑO DEL CONTROL]],DATOS!$AS$49:$AS$57,Tabla46[[#This Row],[RESULTADO EVALUACION DE LA EJECUCION]]))</f>
        <v/>
      </c>
    </row>
    <row r="440" spans="1:21" ht="15" customHeight="1" x14ac:dyDescent="0.25">
      <c r="A440" s="3"/>
      <c r="B440" s="2"/>
      <c r="C440" s="2"/>
      <c r="D440" s="72"/>
      <c r="E440" s="4"/>
      <c r="F440" s="178"/>
      <c r="G440" s="455" t="str">
        <f>IFERROR(VLOOKUP(Tabla46[[#This Row],[ID RIESGO]],'1. IDENTIFICACION DEL RIESGO'!$AB$27:$AL$52,11,0),"")</f>
        <v/>
      </c>
      <c r="H440" s="178"/>
      <c r="I440" s="178"/>
      <c r="J440" s="178"/>
      <c r="K440" s="178"/>
      <c r="L440" s="180"/>
      <c r="M440" s="180"/>
      <c r="N440" s="178" t="str">
        <f>IF(Tabla46[[#This Row],[ID RIESGO]]="","",IF(Tabla46[[#This Row],[DESCRIPCION DEL CONTROL]]="",0,15))</f>
        <v/>
      </c>
      <c r="O440" s="174" t="str">
        <f>IF(Tabla46[[#This Row],[ID RIESGO]]="","",IF(Tabla46[[#This Row],[RESPONSABLE DEL CONTROL (CARGO)]]="",0,20))</f>
        <v/>
      </c>
      <c r="P440" s="353">
        <f>IF(Tabla46[[#This Row],[PERIODICIDAD DE EJECUCIÓN DEL CONTROL]]="",0,20)</f>
        <v>0</v>
      </c>
      <c r="Q44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0" s="353" t="str">
        <f>IF(ISTEXT(Tabla46[[#This Row],[VALOR EVALUACION DISENO]]),"",IF(Tabla46[[#This Row],[VALOR EVALUACION DISENO]]&gt;96,DATOS!$AV$21,IF(Tabla46[[#This Row],[VALOR EVALUACION DISENO]]&gt;=86,DATOS!$AV$22,DATOS!$AV$23)))</f>
        <v/>
      </c>
      <c r="S440" s="286"/>
      <c r="T440" s="133" t="str">
        <f>IFERROR(VLOOKUP(Tabla46[[#This Row],[% DE CUMPLIMIENTO DE LA EJECUCION DEL CONTROL]],DATOS!$AS$38:$AT$40,2,0),"")</f>
        <v/>
      </c>
      <c r="U440" s="134" t="str">
        <f>IF(Tabla46[[#This Row],[RESULTADO EVALUACIÓN DEL DISEÑO DEL CONTROL]]="","",SUMIFS(DATOS!$AT$49:$AT$57,DATOS!$AR$49:$AR$57,Tabla46[[#This Row],[RESULTADO EVALUACIÓN DEL DISEÑO DEL CONTROL]],DATOS!$AS$49:$AS$57,Tabla46[[#This Row],[RESULTADO EVALUACION DE LA EJECUCION]]))</f>
        <v/>
      </c>
    </row>
    <row r="441" spans="1:21" ht="15" customHeight="1" x14ac:dyDescent="0.25">
      <c r="A441" s="3"/>
      <c r="B441" s="2"/>
      <c r="C441" s="2"/>
      <c r="D441" s="72"/>
      <c r="E441" s="4"/>
      <c r="F441" s="178"/>
      <c r="G441" s="455" t="str">
        <f>IFERROR(VLOOKUP(Tabla46[[#This Row],[ID RIESGO]],'1. IDENTIFICACION DEL RIESGO'!$AB$27:$AL$52,11,0),"")</f>
        <v/>
      </c>
      <c r="H441" s="178"/>
      <c r="I441" s="178"/>
      <c r="J441" s="178"/>
      <c r="K441" s="178"/>
      <c r="L441" s="180"/>
      <c r="M441" s="180"/>
      <c r="N441" s="178" t="str">
        <f>IF(Tabla46[[#This Row],[ID RIESGO]]="","",IF(Tabla46[[#This Row],[DESCRIPCION DEL CONTROL]]="",0,15))</f>
        <v/>
      </c>
      <c r="O441" s="174" t="str">
        <f>IF(Tabla46[[#This Row],[ID RIESGO]]="","",IF(Tabla46[[#This Row],[RESPONSABLE DEL CONTROL (CARGO)]]="",0,20))</f>
        <v/>
      </c>
      <c r="P441" s="353">
        <f>IF(Tabla46[[#This Row],[PERIODICIDAD DE EJECUCIÓN DEL CONTROL]]="",0,20)</f>
        <v>0</v>
      </c>
      <c r="Q44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1" s="353" t="str">
        <f>IF(ISTEXT(Tabla46[[#This Row],[VALOR EVALUACION DISENO]]),"",IF(Tabla46[[#This Row],[VALOR EVALUACION DISENO]]&gt;96,DATOS!$AV$21,IF(Tabla46[[#This Row],[VALOR EVALUACION DISENO]]&gt;=86,DATOS!$AV$22,DATOS!$AV$23)))</f>
        <v/>
      </c>
      <c r="S441" s="286"/>
      <c r="T441" s="133" t="str">
        <f>IFERROR(VLOOKUP(Tabla46[[#This Row],[% DE CUMPLIMIENTO DE LA EJECUCION DEL CONTROL]],DATOS!$AS$38:$AT$40,2,0),"")</f>
        <v/>
      </c>
      <c r="U441" s="134" t="str">
        <f>IF(Tabla46[[#This Row],[RESULTADO EVALUACIÓN DEL DISEÑO DEL CONTROL]]="","",SUMIFS(DATOS!$AT$49:$AT$57,DATOS!$AR$49:$AR$57,Tabla46[[#This Row],[RESULTADO EVALUACIÓN DEL DISEÑO DEL CONTROL]],DATOS!$AS$49:$AS$57,Tabla46[[#This Row],[RESULTADO EVALUACION DE LA EJECUCION]]))</f>
        <v/>
      </c>
    </row>
    <row r="442" spans="1:21" ht="15" customHeight="1" x14ac:dyDescent="0.25">
      <c r="A442" s="3"/>
      <c r="B442" s="2"/>
      <c r="C442" s="2"/>
      <c r="D442" s="72"/>
      <c r="E442" s="4"/>
      <c r="F442" s="178"/>
      <c r="G442" s="455" t="str">
        <f>IFERROR(VLOOKUP(Tabla46[[#This Row],[ID RIESGO]],'1. IDENTIFICACION DEL RIESGO'!$AB$27:$AL$52,11,0),"")</f>
        <v/>
      </c>
      <c r="H442" s="178"/>
      <c r="I442" s="178"/>
      <c r="J442" s="178"/>
      <c r="K442" s="178"/>
      <c r="L442" s="180"/>
      <c r="M442" s="180"/>
      <c r="N442" s="178" t="str">
        <f>IF(Tabla46[[#This Row],[ID RIESGO]]="","",IF(Tabla46[[#This Row],[DESCRIPCION DEL CONTROL]]="",0,15))</f>
        <v/>
      </c>
      <c r="O442" s="174" t="str">
        <f>IF(Tabla46[[#This Row],[ID RIESGO]]="","",IF(Tabla46[[#This Row],[RESPONSABLE DEL CONTROL (CARGO)]]="",0,20))</f>
        <v/>
      </c>
      <c r="P442" s="353">
        <f>IF(Tabla46[[#This Row],[PERIODICIDAD DE EJECUCIÓN DEL CONTROL]]="",0,20)</f>
        <v>0</v>
      </c>
      <c r="Q44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2" s="353" t="str">
        <f>IF(ISTEXT(Tabla46[[#This Row],[VALOR EVALUACION DISENO]]),"",IF(Tabla46[[#This Row],[VALOR EVALUACION DISENO]]&gt;96,DATOS!$AV$21,IF(Tabla46[[#This Row],[VALOR EVALUACION DISENO]]&gt;=86,DATOS!$AV$22,DATOS!$AV$23)))</f>
        <v/>
      </c>
      <c r="S442" s="286"/>
      <c r="T442" s="133" t="str">
        <f>IFERROR(VLOOKUP(Tabla46[[#This Row],[% DE CUMPLIMIENTO DE LA EJECUCION DEL CONTROL]],DATOS!$AS$38:$AT$40,2,0),"")</f>
        <v/>
      </c>
      <c r="U442" s="134" t="str">
        <f>IF(Tabla46[[#This Row],[RESULTADO EVALUACIÓN DEL DISEÑO DEL CONTROL]]="","",SUMIFS(DATOS!$AT$49:$AT$57,DATOS!$AR$49:$AR$57,Tabla46[[#This Row],[RESULTADO EVALUACIÓN DEL DISEÑO DEL CONTROL]],DATOS!$AS$49:$AS$57,Tabla46[[#This Row],[RESULTADO EVALUACION DE LA EJECUCION]]))</f>
        <v/>
      </c>
    </row>
    <row r="443" spans="1:21" ht="15" customHeight="1" x14ac:dyDescent="0.25">
      <c r="A443" s="3"/>
      <c r="B443" s="2"/>
      <c r="C443" s="2"/>
      <c r="D443" s="72"/>
      <c r="E443" s="4"/>
      <c r="F443" s="178"/>
      <c r="G443" s="455" t="str">
        <f>IFERROR(VLOOKUP(Tabla46[[#This Row],[ID RIESGO]],'1. IDENTIFICACION DEL RIESGO'!$AB$27:$AL$52,11,0),"")</f>
        <v/>
      </c>
      <c r="H443" s="178"/>
      <c r="I443" s="178"/>
      <c r="J443" s="178"/>
      <c r="K443" s="178"/>
      <c r="L443" s="180"/>
      <c r="M443" s="180"/>
      <c r="N443" s="178" t="str">
        <f>IF(Tabla46[[#This Row],[ID RIESGO]]="","",IF(Tabla46[[#This Row],[DESCRIPCION DEL CONTROL]]="",0,15))</f>
        <v/>
      </c>
      <c r="O443" s="174" t="str">
        <f>IF(Tabla46[[#This Row],[ID RIESGO]]="","",IF(Tabla46[[#This Row],[RESPONSABLE DEL CONTROL (CARGO)]]="",0,20))</f>
        <v/>
      </c>
      <c r="P443" s="353">
        <f>IF(Tabla46[[#This Row],[PERIODICIDAD DE EJECUCIÓN DEL CONTROL]]="",0,20)</f>
        <v>0</v>
      </c>
      <c r="Q44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3" s="353" t="str">
        <f>IF(ISTEXT(Tabla46[[#This Row],[VALOR EVALUACION DISENO]]),"",IF(Tabla46[[#This Row],[VALOR EVALUACION DISENO]]&gt;96,DATOS!$AV$21,IF(Tabla46[[#This Row],[VALOR EVALUACION DISENO]]&gt;=86,DATOS!$AV$22,DATOS!$AV$23)))</f>
        <v/>
      </c>
      <c r="S443" s="286"/>
      <c r="T443" s="133" t="str">
        <f>IFERROR(VLOOKUP(Tabla46[[#This Row],[% DE CUMPLIMIENTO DE LA EJECUCION DEL CONTROL]],DATOS!$AS$38:$AT$40,2,0),"")</f>
        <v/>
      </c>
      <c r="U443" s="134" t="str">
        <f>IF(Tabla46[[#This Row],[RESULTADO EVALUACIÓN DEL DISEÑO DEL CONTROL]]="","",SUMIFS(DATOS!$AT$49:$AT$57,DATOS!$AR$49:$AR$57,Tabla46[[#This Row],[RESULTADO EVALUACIÓN DEL DISEÑO DEL CONTROL]],DATOS!$AS$49:$AS$57,Tabla46[[#This Row],[RESULTADO EVALUACION DE LA EJECUCION]]))</f>
        <v/>
      </c>
    </row>
    <row r="444" spans="1:21" ht="15" customHeight="1" x14ac:dyDescent="0.25">
      <c r="A444" s="3"/>
      <c r="B444" s="2"/>
      <c r="C444" s="2"/>
      <c r="D444" s="72"/>
      <c r="E444" s="4"/>
      <c r="F444" s="178"/>
      <c r="G444" s="455" t="str">
        <f>IFERROR(VLOOKUP(Tabla46[[#This Row],[ID RIESGO]],'1. IDENTIFICACION DEL RIESGO'!$AB$27:$AL$52,11,0),"")</f>
        <v/>
      </c>
      <c r="H444" s="178"/>
      <c r="I444" s="178"/>
      <c r="J444" s="178"/>
      <c r="K444" s="178"/>
      <c r="L444" s="180"/>
      <c r="M444" s="180"/>
      <c r="N444" s="178" t="str">
        <f>IF(Tabla46[[#This Row],[ID RIESGO]]="","",IF(Tabla46[[#This Row],[DESCRIPCION DEL CONTROL]]="",0,15))</f>
        <v/>
      </c>
      <c r="O444" s="174" t="str">
        <f>IF(Tabla46[[#This Row],[ID RIESGO]]="","",IF(Tabla46[[#This Row],[RESPONSABLE DEL CONTROL (CARGO)]]="",0,20))</f>
        <v/>
      </c>
      <c r="P444" s="353">
        <f>IF(Tabla46[[#This Row],[PERIODICIDAD DE EJECUCIÓN DEL CONTROL]]="",0,20)</f>
        <v>0</v>
      </c>
      <c r="Q44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4" s="353" t="str">
        <f>IF(ISTEXT(Tabla46[[#This Row],[VALOR EVALUACION DISENO]]),"",IF(Tabla46[[#This Row],[VALOR EVALUACION DISENO]]&gt;96,DATOS!$AV$21,IF(Tabla46[[#This Row],[VALOR EVALUACION DISENO]]&gt;=86,DATOS!$AV$22,DATOS!$AV$23)))</f>
        <v/>
      </c>
      <c r="S444" s="286"/>
      <c r="T444" s="133" t="str">
        <f>IFERROR(VLOOKUP(Tabla46[[#This Row],[% DE CUMPLIMIENTO DE LA EJECUCION DEL CONTROL]],DATOS!$AS$38:$AT$40,2,0),"")</f>
        <v/>
      </c>
      <c r="U444" s="134" t="str">
        <f>IF(Tabla46[[#This Row],[RESULTADO EVALUACIÓN DEL DISEÑO DEL CONTROL]]="","",SUMIFS(DATOS!$AT$49:$AT$57,DATOS!$AR$49:$AR$57,Tabla46[[#This Row],[RESULTADO EVALUACIÓN DEL DISEÑO DEL CONTROL]],DATOS!$AS$49:$AS$57,Tabla46[[#This Row],[RESULTADO EVALUACION DE LA EJECUCION]]))</f>
        <v/>
      </c>
    </row>
    <row r="445" spans="1:21" ht="15" customHeight="1" x14ac:dyDescent="0.25">
      <c r="A445" s="3"/>
      <c r="B445" s="2"/>
      <c r="C445" s="2"/>
      <c r="D445" s="72"/>
      <c r="E445" s="4"/>
      <c r="F445" s="178"/>
      <c r="G445" s="455" t="str">
        <f>IFERROR(VLOOKUP(Tabla46[[#This Row],[ID RIESGO]],'1. IDENTIFICACION DEL RIESGO'!$AB$27:$AL$52,11,0),"")</f>
        <v/>
      </c>
      <c r="H445" s="178"/>
      <c r="I445" s="178"/>
      <c r="J445" s="178"/>
      <c r="K445" s="178"/>
      <c r="L445" s="180"/>
      <c r="M445" s="180"/>
      <c r="N445" s="178" t="str">
        <f>IF(Tabla46[[#This Row],[ID RIESGO]]="","",IF(Tabla46[[#This Row],[DESCRIPCION DEL CONTROL]]="",0,15))</f>
        <v/>
      </c>
      <c r="O445" s="174" t="str">
        <f>IF(Tabla46[[#This Row],[ID RIESGO]]="","",IF(Tabla46[[#This Row],[RESPONSABLE DEL CONTROL (CARGO)]]="",0,20))</f>
        <v/>
      </c>
      <c r="P445" s="353">
        <f>IF(Tabla46[[#This Row],[PERIODICIDAD DE EJECUCIÓN DEL CONTROL]]="",0,20)</f>
        <v>0</v>
      </c>
      <c r="Q44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5" s="353" t="str">
        <f>IF(ISTEXT(Tabla46[[#This Row],[VALOR EVALUACION DISENO]]),"",IF(Tabla46[[#This Row],[VALOR EVALUACION DISENO]]&gt;96,DATOS!$AV$21,IF(Tabla46[[#This Row],[VALOR EVALUACION DISENO]]&gt;=86,DATOS!$AV$22,DATOS!$AV$23)))</f>
        <v/>
      </c>
      <c r="S445" s="286"/>
      <c r="T445" s="133" t="str">
        <f>IFERROR(VLOOKUP(Tabla46[[#This Row],[% DE CUMPLIMIENTO DE LA EJECUCION DEL CONTROL]],DATOS!$AS$38:$AT$40,2,0),"")</f>
        <v/>
      </c>
      <c r="U445" s="134" t="str">
        <f>IF(Tabla46[[#This Row],[RESULTADO EVALUACIÓN DEL DISEÑO DEL CONTROL]]="","",SUMIFS(DATOS!$AT$49:$AT$57,DATOS!$AR$49:$AR$57,Tabla46[[#This Row],[RESULTADO EVALUACIÓN DEL DISEÑO DEL CONTROL]],DATOS!$AS$49:$AS$57,Tabla46[[#This Row],[RESULTADO EVALUACION DE LA EJECUCION]]))</f>
        <v/>
      </c>
    </row>
    <row r="446" spans="1:21" ht="15" customHeight="1" x14ac:dyDescent="0.25">
      <c r="A446" s="3"/>
      <c r="B446" s="2"/>
      <c r="C446" s="2"/>
      <c r="D446" s="72"/>
      <c r="E446" s="4"/>
      <c r="F446" s="178"/>
      <c r="G446" s="455" t="str">
        <f>IFERROR(VLOOKUP(Tabla46[[#This Row],[ID RIESGO]],'1. IDENTIFICACION DEL RIESGO'!$AB$27:$AL$52,11,0),"")</f>
        <v/>
      </c>
      <c r="H446" s="178"/>
      <c r="I446" s="178"/>
      <c r="J446" s="178"/>
      <c r="K446" s="178"/>
      <c r="L446" s="180"/>
      <c r="M446" s="180"/>
      <c r="N446" s="178" t="str">
        <f>IF(Tabla46[[#This Row],[ID RIESGO]]="","",IF(Tabla46[[#This Row],[DESCRIPCION DEL CONTROL]]="",0,15))</f>
        <v/>
      </c>
      <c r="O446" s="174" t="str">
        <f>IF(Tabla46[[#This Row],[ID RIESGO]]="","",IF(Tabla46[[#This Row],[RESPONSABLE DEL CONTROL (CARGO)]]="",0,20))</f>
        <v/>
      </c>
      <c r="P446" s="353">
        <f>IF(Tabla46[[#This Row],[PERIODICIDAD DE EJECUCIÓN DEL CONTROL]]="",0,20)</f>
        <v>0</v>
      </c>
      <c r="Q44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6" s="353" t="str">
        <f>IF(ISTEXT(Tabla46[[#This Row],[VALOR EVALUACION DISENO]]),"",IF(Tabla46[[#This Row],[VALOR EVALUACION DISENO]]&gt;96,DATOS!$AV$21,IF(Tabla46[[#This Row],[VALOR EVALUACION DISENO]]&gt;=86,DATOS!$AV$22,DATOS!$AV$23)))</f>
        <v/>
      </c>
      <c r="S446" s="286"/>
      <c r="T446" s="133" t="str">
        <f>IFERROR(VLOOKUP(Tabla46[[#This Row],[% DE CUMPLIMIENTO DE LA EJECUCION DEL CONTROL]],DATOS!$AS$38:$AT$40,2,0),"")</f>
        <v/>
      </c>
      <c r="U446" s="134" t="str">
        <f>IF(Tabla46[[#This Row],[RESULTADO EVALUACIÓN DEL DISEÑO DEL CONTROL]]="","",SUMIFS(DATOS!$AT$49:$AT$57,DATOS!$AR$49:$AR$57,Tabla46[[#This Row],[RESULTADO EVALUACIÓN DEL DISEÑO DEL CONTROL]],DATOS!$AS$49:$AS$57,Tabla46[[#This Row],[RESULTADO EVALUACION DE LA EJECUCION]]))</f>
        <v/>
      </c>
    </row>
    <row r="447" spans="1:21" ht="15" customHeight="1" x14ac:dyDescent="0.25">
      <c r="A447" s="3"/>
      <c r="B447" s="2"/>
      <c r="C447" s="2"/>
      <c r="D447" s="72"/>
      <c r="E447" s="4"/>
      <c r="F447" s="178"/>
      <c r="G447" s="455" t="str">
        <f>IFERROR(VLOOKUP(Tabla46[[#This Row],[ID RIESGO]],'1. IDENTIFICACION DEL RIESGO'!$AB$27:$AL$52,11,0),"")</f>
        <v/>
      </c>
      <c r="H447" s="178"/>
      <c r="I447" s="178"/>
      <c r="J447" s="178"/>
      <c r="K447" s="178"/>
      <c r="L447" s="180"/>
      <c r="M447" s="180"/>
      <c r="N447" s="178" t="str">
        <f>IF(Tabla46[[#This Row],[ID RIESGO]]="","",IF(Tabla46[[#This Row],[DESCRIPCION DEL CONTROL]]="",0,15))</f>
        <v/>
      </c>
      <c r="O447" s="174" t="str">
        <f>IF(Tabla46[[#This Row],[ID RIESGO]]="","",IF(Tabla46[[#This Row],[RESPONSABLE DEL CONTROL (CARGO)]]="",0,20))</f>
        <v/>
      </c>
      <c r="P447" s="353">
        <f>IF(Tabla46[[#This Row],[PERIODICIDAD DE EJECUCIÓN DEL CONTROL]]="",0,20)</f>
        <v>0</v>
      </c>
      <c r="Q44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7" s="353" t="str">
        <f>IF(ISTEXT(Tabla46[[#This Row],[VALOR EVALUACION DISENO]]),"",IF(Tabla46[[#This Row],[VALOR EVALUACION DISENO]]&gt;96,DATOS!$AV$21,IF(Tabla46[[#This Row],[VALOR EVALUACION DISENO]]&gt;=86,DATOS!$AV$22,DATOS!$AV$23)))</f>
        <v/>
      </c>
      <c r="S447" s="286"/>
      <c r="T447" s="133" t="str">
        <f>IFERROR(VLOOKUP(Tabla46[[#This Row],[% DE CUMPLIMIENTO DE LA EJECUCION DEL CONTROL]],DATOS!$AS$38:$AT$40,2,0),"")</f>
        <v/>
      </c>
      <c r="U447" s="134" t="str">
        <f>IF(Tabla46[[#This Row],[RESULTADO EVALUACIÓN DEL DISEÑO DEL CONTROL]]="","",SUMIFS(DATOS!$AT$49:$AT$57,DATOS!$AR$49:$AR$57,Tabla46[[#This Row],[RESULTADO EVALUACIÓN DEL DISEÑO DEL CONTROL]],DATOS!$AS$49:$AS$57,Tabla46[[#This Row],[RESULTADO EVALUACION DE LA EJECUCION]]))</f>
        <v/>
      </c>
    </row>
    <row r="448" spans="1:21" ht="15" customHeight="1" x14ac:dyDescent="0.25">
      <c r="A448" s="3"/>
      <c r="B448" s="2"/>
      <c r="C448" s="2"/>
      <c r="D448" s="72"/>
      <c r="E448" s="4"/>
      <c r="F448" s="178"/>
      <c r="G448" s="455" t="str">
        <f>IFERROR(VLOOKUP(Tabla46[[#This Row],[ID RIESGO]],'1. IDENTIFICACION DEL RIESGO'!$AB$27:$AL$52,11,0),"")</f>
        <v/>
      </c>
      <c r="H448" s="178"/>
      <c r="I448" s="178"/>
      <c r="J448" s="178"/>
      <c r="K448" s="178"/>
      <c r="L448" s="180"/>
      <c r="M448" s="180"/>
      <c r="N448" s="178" t="str">
        <f>IF(Tabla46[[#This Row],[ID RIESGO]]="","",IF(Tabla46[[#This Row],[DESCRIPCION DEL CONTROL]]="",0,15))</f>
        <v/>
      </c>
      <c r="O448" s="174" t="str">
        <f>IF(Tabla46[[#This Row],[ID RIESGO]]="","",IF(Tabla46[[#This Row],[RESPONSABLE DEL CONTROL (CARGO)]]="",0,20))</f>
        <v/>
      </c>
      <c r="P448" s="353">
        <f>IF(Tabla46[[#This Row],[PERIODICIDAD DE EJECUCIÓN DEL CONTROL]]="",0,20)</f>
        <v>0</v>
      </c>
      <c r="Q44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8" s="353" t="str">
        <f>IF(ISTEXT(Tabla46[[#This Row],[VALOR EVALUACION DISENO]]),"",IF(Tabla46[[#This Row],[VALOR EVALUACION DISENO]]&gt;96,DATOS!$AV$21,IF(Tabla46[[#This Row],[VALOR EVALUACION DISENO]]&gt;=86,DATOS!$AV$22,DATOS!$AV$23)))</f>
        <v/>
      </c>
      <c r="S448" s="286"/>
      <c r="T448" s="133" t="str">
        <f>IFERROR(VLOOKUP(Tabla46[[#This Row],[% DE CUMPLIMIENTO DE LA EJECUCION DEL CONTROL]],DATOS!$AS$38:$AT$40,2,0),"")</f>
        <v/>
      </c>
      <c r="U448" s="134" t="str">
        <f>IF(Tabla46[[#This Row],[RESULTADO EVALUACIÓN DEL DISEÑO DEL CONTROL]]="","",SUMIFS(DATOS!$AT$49:$AT$57,DATOS!$AR$49:$AR$57,Tabla46[[#This Row],[RESULTADO EVALUACIÓN DEL DISEÑO DEL CONTROL]],DATOS!$AS$49:$AS$57,Tabla46[[#This Row],[RESULTADO EVALUACION DE LA EJECUCION]]))</f>
        <v/>
      </c>
    </row>
    <row r="449" spans="1:21" ht="15" customHeight="1" x14ac:dyDescent="0.25">
      <c r="A449" s="3"/>
      <c r="B449" s="2"/>
      <c r="C449" s="2"/>
      <c r="D449" s="72"/>
      <c r="E449" s="4"/>
      <c r="F449" s="178"/>
      <c r="G449" s="455" t="str">
        <f>IFERROR(VLOOKUP(Tabla46[[#This Row],[ID RIESGO]],'1. IDENTIFICACION DEL RIESGO'!$AB$27:$AL$52,11,0),"")</f>
        <v/>
      </c>
      <c r="H449" s="178"/>
      <c r="I449" s="178"/>
      <c r="J449" s="178"/>
      <c r="K449" s="178"/>
      <c r="L449" s="180"/>
      <c r="M449" s="180"/>
      <c r="N449" s="178" t="str">
        <f>IF(Tabla46[[#This Row],[ID RIESGO]]="","",IF(Tabla46[[#This Row],[DESCRIPCION DEL CONTROL]]="",0,15))</f>
        <v/>
      </c>
      <c r="O449" s="174" t="str">
        <f>IF(Tabla46[[#This Row],[ID RIESGO]]="","",IF(Tabla46[[#This Row],[RESPONSABLE DEL CONTROL (CARGO)]]="",0,20))</f>
        <v/>
      </c>
      <c r="P449" s="353">
        <f>IF(Tabla46[[#This Row],[PERIODICIDAD DE EJECUCIÓN DEL CONTROL]]="",0,20)</f>
        <v>0</v>
      </c>
      <c r="Q44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9" s="353" t="str">
        <f>IF(ISTEXT(Tabla46[[#This Row],[VALOR EVALUACION DISENO]]),"",IF(Tabla46[[#This Row],[VALOR EVALUACION DISENO]]&gt;96,DATOS!$AV$21,IF(Tabla46[[#This Row],[VALOR EVALUACION DISENO]]&gt;=86,DATOS!$AV$22,DATOS!$AV$23)))</f>
        <v/>
      </c>
      <c r="S449" s="286"/>
      <c r="T449" s="133" t="str">
        <f>IFERROR(VLOOKUP(Tabla46[[#This Row],[% DE CUMPLIMIENTO DE LA EJECUCION DEL CONTROL]],DATOS!$AS$38:$AT$40,2,0),"")</f>
        <v/>
      </c>
      <c r="U449" s="134" t="str">
        <f>IF(Tabla46[[#This Row],[RESULTADO EVALUACIÓN DEL DISEÑO DEL CONTROL]]="","",SUMIFS(DATOS!$AT$49:$AT$57,DATOS!$AR$49:$AR$57,Tabla46[[#This Row],[RESULTADO EVALUACIÓN DEL DISEÑO DEL CONTROL]],DATOS!$AS$49:$AS$57,Tabla46[[#This Row],[RESULTADO EVALUACION DE LA EJECUCION]]))</f>
        <v/>
      </c>
    </row>
    <row r="450" spans="1:21" ht="15" customHeight="1" x14ac:dyDescent="0.25">
      <c r="A450" s="3"/>
      <c r="B450" s="2"/>
      <c r="C450" s="2"/>
      <c r="D450" s="72"/>
      <c r="E450" s="4"/>
      <c r="F450" s="178"/>
      <c r="G450" s="455" t="str">
        <f>IFERROR(VLOOKUP(Tabla46[[#This Row],[ID RIESGO]],'1. IDENTIFICACION DEL RIESGO'!$AB$27:$AL$52,11,0),"")</f>
        <v/>
      </c>
      <c r="H450" s="178"/>
      <c r="I450" s="178"/>
      <c r="J450" s="178"/>
      <c r="K450" s="178"/>
      <c r="L450" s="180"/>
      <c r="M450" s="180"/>
      <c r="N450" s="178" t="str">
        <f>IF(Tabla46[[#This Row],[ID RIESGO]]="","",IF(Tabla46[[#This Row],[DESCRIPCION DEL CONTROL]]="",0,15))</f>
        <v/>
      </c>
      <c r="O450" s="174" t="str">
        <f>IF(Tabla46[[#This Row],[ID RIESGO]]="","",IF(Tabla46[[#This Row],[RESPONSABLE DEL CONTROL (CARGO)]]="",0,20))</f>
        <v/>
      </c>
      <c r="P450" s="353">
        <f>IF(Tabla46[[#This Row],[PERIODICIDAD DE EJECUCIÓN DEL CONTROL]]="",0,20)</f>
        <v>0</v>
      </c>
      <c r="Q45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0" s="353" t="str">
        <f>IF(ISTEXT(Tabla46[[#This Row],[VALOR EVALUACION DISENO]]),"",IF(Tabla46[[#This Row],[VALOR EVALUACION DISENO]]&gt;96,DATOS!$AV$21,IF(Tabla46[[#This Row],[VALOR EVALUACION DISENO]]&gt;=86,DATOS!$AV$22,DATOS!$AV$23)))</f>
        <v/>
      </c>
      <c r="S450" s="286"/>
      <c r="T450" s="133" t="str">
        <f>IFERROR(VLOOKUP(Tabla46[[#This Row],[% DE CUMPLIMIENTO DE LA EJECUCION DEL CONTROL]],DATOS!$AS$38:$AT$40,2,0),"")</f>
        <v/>
      </c>
      <c r="U450" s="134" t="str">
        <f>IF(Tabla46[[#This Row],[RESULTADO EVALUACIÓN DEL DISEÑO DEL CONTROL]]="","",SUMIFS(DATOS!$AT$49:$AT$57,DATOS!$AR$49:$AR$57,Tabla46[[#This Row],[RESULTADO EVALUACIÓN DEL DISEÑO DEL CONTROL]],DATOS!$AS$49:$AS$57,Tabla46[[#This Row],[RESULTADO EVALUACION DE LA EJECUCION]]))</f>
        <v/>
      </c>
    </row>
    <row r="451" spans="1:21" ht="15" customHeight="1" x14ac:dyDescent="0.25">
      <c r="A451" s="3"/>
      <c r="B451" s="2"/>
      <c r="C451" s="2"/>
      <c r="D451" s="72"/>
      <c r="E451" s="4"/>
      <c r="F451" s="178"/>
      <c r="G451" s="455" t="str">
        <f>IFERROR(VLOOKUP(Tabla46[[#This Row],[ID RIESGO]],'1. IDENTIFICACION DEL RIESGO'!$AB$27:$AL$52,11,0),"")</f>
        <v/>
      </c>
      <c r="H451" s="178"/>
      <c r="I451" s="178"/>
      <c r="J451" s="178"/>
      <c r="K451" s="178"/>
      <c r="L451" s="180"/>
      <c r="M451" s="180"/>
      <c r="N451" s="178" t="str">
        <f>IF(Tabla46[[#This Row],[ID RIESGO]]="","",IF(Tabla46[[#This Row],[DESCRIPCION DEL CONTROL]]="",0,15))</f>
        <v/>
      </c>
      <c r="O451" s="174" t="str">
        <f>IF(Tabla46[[#This Row],[ID RIESGO]]="","",IF(Tabla46[[#This Row],[RESPONSABLE DEL CONTROL (CARGO)]]="",0,20))</f>
        <v/>
      </c>
      <c r="P451" s="353">
        <f>IF(Tabla46[[#This Row],[PERIODICIDAD DE EJECUCIÓN DEL CONTROL]]="",0,20)</f>
        <v>0</v>
      </c>
      <c r="Q45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1" s="353" t="str">
        <f>IF(ISTEXT(Tabla46[[#This Row],[VALOR EVALUACION DISENO]]),"",IF(Tabla46[[#This Row],[VALOR EVALUACION DISENO]]&gt;96,DATOS!$AV$21,IF(Tabla46[[#This Row],[VALOR EVALUACION DISENO]]&gt;=86,DATOS!$AV$22,DATOS!$AV$23)))</f>
        <v/>
      </c>
      <c r="S451" s="286"/>
      <c r="T451" s="133" t="str">
        <f>IFERROR(VLOOKUP(Tabla46[[#This Row],[% DE CUMPLIMIENTO DE LA EJECUCION DEL CONTROL]],DATOS!$AS$38:$AT$40,2,0),"")</f>
        <v/>
      </c>
      <c r="U451" s="134" t="str">
        <f>IF(Tabla46[[#This Row],[RESULTADO EVALUACIÓN DEL DISEÑO DEL CONTROL]]="","",SUMIFS(DATOS!$AT$49:$AT$57,DATOS!$AR$49:$AR$57,Tabla46[[#This Row],[RESULTADO EVALUACIÓN DEL DISEÑO DEL CONTROL]],DATOS!$AS$49:$AS$57,Tabla46[[#This Row],[RESULTADO EVALUACION DE LA EJECUCION]]))</f>
        <v/>
      </c>
    </row>
    <row r="452" spans="1:21" ht="15" customHeight="1" x14ac:dyDescent="0.25">
      <c r="A452" s="3"/>
      <c r="B452" s="2"/>
      <c r="C452" s="2"/>
      <c r="D452" s="72"/>
      <c r="E452" s="4"/>
      <c r="F452" s="178"/>
      <c r="G452" s="455" t="str">
        <f>IFERROR(VLOOKUP(Tabla46[[#This Row],[ID RIESGO]],'1. IDENTIFICACION DEL RIESGO'!$AB$27:$AL$52,11,0),"")</f>
        <v/>
      </c>
      <c r="H452" s="178"/>
      <c r="I452" s="178"/>
      <c r="J452" s="178"/>
      <c r="K452" s="178"/>
      <c r="L452" s="180"/>
      <c r="M452" s="180"/>
      <c r="N452" s="178" t="str">
        <f>IF(Tabla46[[#This Row],[ID RIESGO]]="","",IF(Tabla46[[#This Row],[DESCRIPCION DEL CONTROL]]="",0,15))</f>
        <v/>
      </c>
      <c r="O452" s="174" t="str">
        <f>IF(Tabla46[[#This Row],[ID RIESGO]]="","",IF(Tabla46[[#This Row],[RESPONSABLE DEL CONTROL (CARGO)]]="",0,20))</f>
        <v/>
      </c>
      <c r="P452" s="353">
        <f>IF(Tabla46[[#This Row],[PERIODICIDAD DE EJECUCIÓN DEL CONTROL]]="",0,20)</f>
        <v>0</v>
      </c>
      <c r="Q45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2" s="353" t="str">
        <f>IF(ISTEXT(Tabla46[[#This Row],[VALOR EVALUACION DISENO]]),"",IF(Tabla46[[#This Row],[VALOR EVALUACION DISENO]]&gt;96,DATOS!$AV$21,IF(Tabla46[[#This Row],[VALOR EVALUACION DISENO]]&gt;=86,DATOS!$AV$22,DATOS!$AV$23)))</f>
        <v/>
      </c>
      <c r="S452" s="286"/>
      <c r="T452" s="133" t="str">
        <f>IFERROR(VLOOKUP(Tabla46[[#This Row],[% DE CUMPLIMIENTO DE LA EJECUCION DEL CONTROL]],DATOS!$AS$38:$AT$40,2,0),"")</f>
        <v/>
      </c>
      <c r="U452" s="134" t="str">
        <f>IF(Tabla46[[#This Row],[RESULTADO EVALUACIÓN DEL DISEÑO DEL CONTROL]]="","",SUMIFS(DATOS!$AT$49:$AT$57,DATOS!$AR$49:$AR$57,Tabla46[[#This Row],[RESULTADO EVALUACIÓN DEL DISEÑO DEL CONTROL]],DATOS!$AS$49:$AS$57,Tabla46[[#This Row],[RESULTADO EVALUACION DE LA EJECUCION]]))</f>
        <v/>
      </c>
    </row>
    <row r="453" spans="1:21" ht="15" customHeight="1" x14ac:dyDescent="0.25">
      <c r="A453" s="3"/>
      <c r="B453" s="2"/>
      <c r="C453" s="2"/>
      <c r="D453" s="72"/>
      <c r="E453" s="4"/>
      <c r="F453" s="178"/>
      <c r="G453" s="455" t="str">
        <f>IFERROR(VLOOKUP(Tabla46[[#This Row],[ID RIESGO]],'1. IDENTIFICACION DEL RIESGO'!$AB$27:$AL$52,11,0),"")</f>
        <v/>
      </c>
      <c r="H453" s="178"/>
      <c r="I453" s="178"/>
      <c r="J453" s="178"/>
      <c r="K453" s="178"/>
      <c r="L453" s="180"/>
      <c r="M453" s="180"/>
      <c r="N453" s="178" t="str">
        <f>IF(Tabla46[[#This Row],[ID RIESGO]]="","",IF(Tabla46[[#This Row],[DESCRIPCION DEL CONTROL]]="",0,15))</f>
        <v/>
      </c>
      <c r="O453" s="174" t="str">
        <f>IF(Tabla46[[#This Row],[ID RIESGO]]="","",IF(Tabla46[[#This Row],[RESPONSABLE DEL CONTROL (CARGO)]]="",0,20))</f>
        <v/>
      </c>
      <c r="P453" s="353">
        <f>IF(Tabla46[[#This Row],[PERIODICIDAD DE EJECUCIÓN DEL CONTROL]]="",0,20)</f>
        <v>0</v>
      </c>
      <c r="Q45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3" s="353" t="str">
        <f>IF(ISTEXT(Tabla46[[#This Row],[VALOR EVALUACION DISENO]]),"",IF(Tabla46[[#This Row],[VALOR EVALUACION DISENO]]&gt;96,DATOS!$AV$21,IF(Tabla46[[#This Row],[VALOR EVALUACION DISENO]]&gt;=86,DATOS!$AV$22,DATOS!$AV$23)))</f>
        <v/>
      </c>
      <c r="S453" s="286"/>
      <c r="T453" s="133" t="str">
        <f>IFERROR(VLOOKUP(Tabla46[[#This Row],[% DE CUMPLIMIENTO DE LA EJECUCION DEL CONTROL]],DATOS!$AS$38:$AT$40,2,0),"")</f>
        <v/>
      </c>
      <c r="U453" s="134" t="str">
        <f>IF(Tabla46[[#This Row],[RESULTADO EVALUACIÓN DEL DISEÑO DEL CONTROL]]="","",SUMIFS(DATOS!$AT$49:$AT$57,DATOS!$AR$49:$AR$57,Tabla46[[#This Row],[RESULTADO EVALUACIÓN DEL DISEÑO DEL CONTROL]],DATOS!$AS$49:$AS$57,Tabla46[[#This Row],[RESULTADO EVALUACION DE LA EJECUCION]]))</f>
        <v/>
      </c>
    </row>
    <row r="454" spans="1:21" ht="15" customHeight="1" x14ac:dyDescent="0.25">
      <c r="A454" s="3"/>
      <c r="B454" s="2"/>
      <c r="C454" s="2"/>
      <c r="D454" s="72"/>
      <c r="E454" s="4"/>
      <c r="F454" s="178"/>
      <c r="G454" s="455" t="str">
        <f>IFERROR(VLOOKUP(Tabla46[[#This Row],[ID RIESGO]],'1. IDENTIFICACION DEL RIESGO'!$AB$27:$AL$52,11,0),"")</f>
        <v/>
      </c>
      <c r="H454" s="178"/>
      <c r="I454" s="178"/>
      <c r="J454" s="178"/>
      <c r="K454" s="178"/>
      <c r="L454" s="180"/>
      <c r="M454" s="180"/>
      <c r="N454" s="178" t="str">
        <f>IF(Tabla46[[#This Row],[ID RIESGO]]="","",IF(Tabla46[[#This Row],[DESCRIPCION DEL CONTROL]]="",0,15))</f>
        <v/>
      </c>
      <c r="O454" s="174" t="str">
        <f>IF(Tabla46[[#This Row],[ID RIESGO]]="","",IF(Tabla46[[#This Row],[RESPONSABLE DEL CONTROL (CARGO)]]="",0,20))</f>
        <v/>
      </c>
      <c r="P454" s="353">
        <f>IF(Tabla46[[#This Row],[PERIODICIDAD DE EJECUCIÓN DEL CONTROL]]="",0,20)</f>
        <v>0</v>
      </c>
      <c r="Q45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4" s="353" t="str">
        <f>IF(ISTEXT(Tabla46[[#This Row],[VALOR EVALUACION DISENO]]),"",IF(Tabla46[[#This Row],[VALOR EVALUACION DISENO]]&gt;96,DATOS!$AV$21,IF(Tabla46[[#This Row],[VALOR EVALUACION DISENO]]&gt;=86,DATOS!$AV$22,DATOS!$AV$23)))</f>
        <v/>
      </c>
      <c r="S454" s="286"/>
      <c r="T454" s="133" t="str">
        <f>IFERROR(VLOOKUP(Tabla46[[#This Row],[% DE CUMPLIMIENTO DE LA EJECUCION DEL CONTROL]],DATOS!$AS$38:$AT$40,2,0),"")</f>
        <v/>
      </c>
      <c r="U454" s="134" t="str">
        <f>IF(Tabla46[[#This Row],[RESULTADO EVALUACIÓN DEL DISEÑO DEL CONTROL]]="","",SUMIFS(DATOS!$AT$49:$AT$57,DATOS!$AR$49:$AR$57,Tabla46[[#This Row],[RESULTADO EVALUACIÓN DEL DISEÑO DEL CONTROL]],DATOS!$AS$49:$AS$57,Tabla46[[#This Row],[RESULTADO EVALUACION DE LA EJECUCION]]))</f>
        <v/>
      </c>
    </row>
    <row r="455" spans="1:21" ht="15" customHeight="1" x14ac:dyDescent="0.25">
      <c r="A455" s="3"/>
      <c r="B455" s="2"/>
      <c r="C455" s="2"/>
      <c r="D455" s="72"/>
      <c r="E455" s="4"/>
      <c r="F455" s="178"/>
      <c r="G455" s="455" t="str">
        <f>IFERROR(VLOOKUP(Tabla46[[#This Row],[ID RIESGO]],'1. IDENTIFICACION DEL RIESGO'!$AB$27:$AL$52,11,0),"")</f>
        <v/>
      </c>
      <c r="H455" s="178"/>
      <c r="I455" s="178"/>
      <c r="J455" s="178"/>
      <c r="K455" s="178"/>
      <c r="L455" s="180"/>
      <c r="M455" s="180"/>
      <c r="N455" s="178" t="str">
        <f>IF(Tabla46[[#This Row],[ID RIESGO]]="","",IF(Tabla46[[#This Row],[DESCRIPCION DEL CONTROL]]="",0,15))</f>
        <v/>
      </c>
      <c r="O455" s="174" t="str">
        <f>IF(Tabla46[[#This Row],[ID RIESGO]]="","",IF(Tabla46[[#This Row],[RESPONSABLE DEL CONTROL (CARGO)]]="",0,20))</f>
        <v/>
      </c>
      <c r="P455" s="353">
        <f>IF(Tabla46[[#This Row],[PERIODICIDAD DE EJECUCIÓN DEL CONTROL]]="",0,20)</f>
        <v>0</v>
      </c>
      <c r="Q45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5" s="353" t="str">
        <f>IF(ISTEXT(Tabla46[[#This Row],[VALOR EVALUACION DISENO]]),"",IF(Tabla46[[#This Row],[VALOR EVALUACION DISENO]]&gt;96,DATOS!$AV$21,IF(Tabla46[[#This Row],[VALOR EVALUACION DISENO]]&gt;=86,DATOS!$AV$22,DATOS!$AV$23)))</f>
        <v/>
      </c>
      <c r="S455" s="286"/>
      <c r="T455" s="133" t="str">
        <f>IFERROR(VLOOKUP(Tabla46[[#This Row],[% DE CUMPLIMIENTO DE LA EJECUCION DEL CONTROL]],DATOS!$AS$38:$AT$40,2,0),"")</f>
        <v/>
      </c>
      <c r="U455" s="134" t="str">
        <f>IF(Tabla46[[#This Row],[RESULTADO EVALUACIÓN DEL DISEÑO DEL CONTROL]]="","",SUMIFS(DATOS!$AT$49:$AT$57,DATOS!$AR$49:$AR$57,Tabla46[[#This Row],[RESULTADO EVALUACIÓN DEL DISEÑO DEL CONTROL]],DATOS!$AS$49:$AS$57,Tabla46[[#This Row],[RESULTADO EVALUACION DE LA EJECUCION]]))</f>
        <v/>
      </c>
    </row>
    <row r="456" spans="1:21" ht="15" customHeight="1" x14ac:dyDescent="0.25">
      <c r="A456" s="3"/>
      <c r="B456" s="2"/>
      <c r="C456" s="2"/>
      <c r="D456" s="72"/>
      <c r="E456" s="4"/>
      <c r="F456" s="178"/>
      <c r="G456" s="455" t="str">
        <f>IFERROR(VLOOKUP(Tabla46[[#This Row],[ID RIESGO]],'1. IDENTIFICACION DEL RIESGO'!$AB$27:$AL$52,11,0),"")</f>
        <v/>
      </c>
      <c r="H456" s="178"/>
      <c r="I456" s="178"/>
      <c r="J456" s="178"/>
      <c r="K456" s="178"/>
      <c r="L456" s="180"/>
      <c r="M456" s="180"/>
      <c r="N456" s="178" t="str">
        <f>IF(Tabla46[[#This Row],[ID RIESGO]]="","",IF(Tabla46[[#This Row],[DESCRIPCION DEL CONTROL]]="",0,15))</f>
        <v/>
      </c>
      <c r="O456" s="174" t="str">
        <f>IF(Tabla46[[#This Row],[ID RIESGO]]="","",IF(Tabla46[[#This Row],[RESPONSABLE DEL CONTROL (CARGO)]]="",0,20))</f>
        <v/>
      </c>
      <c r="P456" s="353">
        <f>IF(Tabla46[[#This Row],[PERIODICIDAD DE EJECUCIÓN DEL CONTROL]]="",0,20)</f>
        <v>0</v>
      </c>
      <c r="Q45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6" s="353" t="str">
        <f>IF(ISTEXT(Tabla46[[#This Row],[VALOR EVALUACION DISENO]]),"",IF(Tabla46[[#This Row],[VALOR EVALUACION DISENO]]&gt;96,DATOS!$AV$21,IF(Tabla46[[#This Row],[VALOR EVALUACION DISENO]]&gt;=86,DATOS!$AV$22,DATOS!$AV$23)))</f>
        <v/>
      </c>
      <c r="S456" s="286"/>
      <c r="T456" s="133" t="str">
        <f>IFERROR(VLOOKUP(Tabla46[[#This Row],[% DE CUMPLIMIENTO DE LA EJECUCION DEL CONTROL]],DATOS!$AS$38:$AT$40,2,0),"")</f>
        <v/>
      </c>
      <c r="U456" s="134" t="str">
        <f>IF(Tabla46[[#This Row],[RESULTADO EVALUACIÓN DEL DISEÑO DEL CONTROL]]="","",SUMIFS(DATOS!$AT$49:$AT$57,DATOS!$AR$49:$AR$57,Tabla46[[#This Row],[RESULTADO EVALUACIÓN DEL DISEÑO DEL CONTROL]],DATOS!$AS$49:$AS$57,Tabla46[[#This Row],[RESULTADO EVALUACION DE LA EJECUCION]]))</f>
        <v/>
      </c>
    </row>
    <row r="457" spans="1:21" ht="15" customHeight="1" x14ac:dyDescent="0.25">
      <c r="A457" s="3"/>
      <c r="B457" s="2"/>
      <c r="C457" s="2"/>
      <c r="D457" s="72"/>
      <c r="E457" s="4"/>
      <c r="F457" s="178"/>
      <c r="G457" s="455" t="str">
        <f>IFERROR(VLOOKUP(Tabla46[[#This Row],[ID RIESGO]],'1. IDENTIFICACION DEL RIESGO'!$AB$27:$AL$52,11,0),"")</f>
        <v/>
      </c>
      <c r="H457" s="178"/>
      <c r="I457" s="178"/>
      <c r="J457" s="178"/>
      <c r="K457" s="178"/>
      <c r="L457" s="180"/>
      <c r="M457" s="180"/>
      <c r="N457" s="178" t="str">
        <f>IF(Tabla46[[#This Row],[ID RIESGO]]="","",IF(Tabla46[[#This Row],[DESCRIPCION DEL CONTROL]]="",0,15))</f>
        <v/>
      </c>
      <c r="O457" s="174" t="str">
        <f>IF(Tabla46[[#This Row],[ID RIESGO]]="","",IF(Tabla46[[#This Row],[RESPONSABLE DEL CONTROL (CARGO)]]="",0,20))</f>
        <v/>
      </c>
      <c r="P457" s="353">
        <f>IF(Tabla46[[#This Row],[PERIODICIDAD DE EJECUCIÓN DEL CONTROL]]="",0,20)</f>
        <v>0</v>
      </c>
      <c r="Q45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7" s="353" t="str">
        <f>IF(ISTEXT(Tabla46[[#This Row],[VALOR EVALUACION DISENO]]),"",IF(Tabla46[[#This Row],[VALOR EVALUACION DISENO]]&gt;96,DATOS!$AV$21,IF(Tabla46[[#This Row],[VALOR EVALUACION DISENO]]&gt;=86,DATOS!$AV$22,DATOS!$AV$23)))</f>
        <v/>
      </c>
      <c r="S457" s="286"/>
      <c r="T457" s="133" t="str">
        <f>IFERROR(VLOOKUP(Tabla46[[#This Row],[% DE CUMPLIMIENTO DE LA EJECUCION DEL CONTROL]],DATOS!$AS$38:$AT$40,2,0),"")</f>
        <v/>
      </c>
      <c r="U457" s="134" t="str">
        <f>IF(Tabla46[[#This Row],[RESULTADO EVALUACIÓN DEL DISEÑO DEL CONTROL]]="","",SUMIFS(DATOS!$AT$49:$AT$57,DATOS!$AR$49:$AR$57,Tabla46[[#This Row],[RESULTADO EVALUACIÓN DEL DISEÑO DEL CONTROL]],DATOS!$AS$49:$AS$57,Tabla46[[#This Row],[RESULTADO EVALUACION DE LA EJECUCION]]))</f>
        <v/>
      </c>
    </row>
    <row r="458" spans="1:21" ht="15" customHeight="1" x14ac:dyDescent="0.25">
      <c r="A458" s="3"/>
      <c r="B458" s="2"/>
      <c r="C458" s="2"/>
      <c r="D458" s="72"/>
      <c r="E458" s="4"/>
      <c r="F458" s="178"/>
      <c r="G458" s="455" t="str">
        <f>IFERROR(VLOOKUP(Tabla46[[#This Row],[ID RIESGO]],'1. IDENTIFICACION DEL RIESGO'!$AB$27:$AL$52,11,0),"")</f>
        <v/>
      </c>
      <c r="H458" s="178"/>
      <c r="I458" s="178"/>
      <c r="J458" s="178"/>
      <c r="K458" s="178"/>
      <c r="L458" s="180"/>
      <c r="M458" s="180"/>
      <c r="N458" s="178" t="str">
        <f>IF(Tabla46[[#This Row],[ID RIESGO]]="","",IF(Tabla46[[#This Row],[DESCRIPCION DEL CONTROL]]="",0,15))</f>
        <v/>
      </c>
      <c r="O458" s="174" t="str">
        <f>IF(Tabla46[[#This Row],[ID RIESGO]]="","",IF(Tabla46[[#This Row],[RESPONSABLE DEL CONTROL (CARGO)]]="",0,20))</f>
        <v/>
      </c>
      <c r="P458" s="353">
        <f>IF(Tabla46[[#This Row],[PERIODICIDAD DE EJECUCIÓN DEL CONTROL]]="",0,20)</f>
        <v>0</v>
      </c>
      <c r="Q45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8" s="353" t="str">
        <f>IF(ISTEXT(Tabla46[[#This Row],[VALOR EVALUACION DISENO]]),"",IF(Tabla46[[#This Row],[VALOR EVALUACION DISENO]]&gt;96,DATOS!$AV$21,IF(Tabla46[[#This Row],[VALOR EVALUACION DISENO]]&gt;=86,DATOS!$AV$22,DATOS!$AV$23)))</f>
        <v/>
      </c>
      <c r="S458" s="286"/>
      <c r="T458" s="133" t="str">
        <f>IFERROR(VLOOKUP(Tabla46[[#This Row],[% DE CUMPLIMIENTO DE LA EJECUCION DEL CONTROL]],DATOS!$AS$38:$AT$40,2,0),"")</f>
        <v/>
      </c>
      <c r="U458" s="134" t="str">
        <f>IF(Tabla46[[#This Row],[RESULTADO EVALUACIÓN DEL DISEÑO DEL CONTROL]]="","",SUMIFS(DATOS!$AT$49:$AT$57,DATOS!$AR$49:$AR$57,Tabla46[[#This Row],[RESULTADO EVALUACIÓN DEL DISEÑO DEL CONTROL]],DATOS!$AS$49:$AS$57,Tabla46[[#This Row],[RESULTADO EVALUACION DE LA EJECUCION]]))</f>
        <v/>
      </c>
    </row>
    <row r="459" spans="1:21" ht="15" customHeight="1" x14ac:dyDescent="0.25">
      <c r="A459" s="3"/>
      <c r="B459" s="2"/>
      <c r="C459" s="2"/>
      <c r="D459" s="72"/>
      <c r="E459" s="4"/>
      <c r="F459" s="178"/>
      <c r="G459" s="455" t="str">
        <f>IFERROR(VLOOKUP(Tabla46[[#This Row],[ID RIESGO]],'1. IDENTIFICACION DEL RIESGO'!$AB$27:$AL$52,11,0),"")</f>
        <v/>
      </c>
      <c r="H459" s="178"/>
      <c r="I459" s="178"/>
      <c r="J459" s="178"/>
      <c r="K459" s="178"/>
      <c r="L459" s="180"/>
      <c r="M459" s="180"/>
      <c r="N459" s="178" t="str">
        <f>IF(Tabla46[[#This Row],[ID RIESGO]]="","",IF(Tabla46[[#This Row],[DESCRIPCION DEL CONTROL]]="",0,15))</f>
        <v/>
      </c>
      <c r="O459" s="174" t="str">
        <f>IF(Tabla46[[#This Row],[ID RIESGO]]="","",IF(Tabla46[[#This Row],[RESPONSABLE DEL CONTROL (CARGO)]]="",0,20))</f>
        <v/>
      </c>
      <c r="P459" s="353">
        <f>IF(Tabla46[[#This Row],[PERIODICIDAD DE EJECUCIÓN DEL CONTROL]]="",0,20)</f>
        <v>0</v>
      </c>
      <c r="Q45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9" s="353" t="str">
        <f>IF(ISTEXT(Tabla46[[#This Row],[VALOR EVALUACION DISENO]]),"",IF(Tabla46[[#This Row],[VALOR EVALUACION DISENO]]&gt;96,DATOS!$AV$21,IF(Tabla46[[#This Row],[VALOR EVALUACION DISENO]]&gt;=86,DATOS!$AV$22,DATOS!$AV$23)))</f>
        <v/>
      </c>
      <c r="S459" s="286"/>
      <c r="T459" s="133" t="str">
        <f>IFERROR(VLOOKUP(Tabla46[[#This Row],[% DE CUMPLIMIENTO DE LA EJECUCION DEL CONTROL]],DATOS!$AS$38:$AT$40,2,0),"")</f>
        <v/>
      </c>
      <c r="U459" s="134" t="str">
        <f>IF(Tabla46[[#This Row],[RESULTADO EVALUACIÓN DEL DISEÑO DEL CONTROL]]="","",SUMIFS(DATOS!$AT$49:$AT$57,DATOS!$AR$49:$AR$57,Tabla46[[#This Row],[RESULTADO EVALUACIÓN DEL DISEÑO DEL CONTROL]],DATOS!$AS$49:$AS$57,Tabla46[[#This Row],[RESULTADO EVALUACION DE LA EJECUCION]]))</f>
        <v/>
      </c>
    </row>
    <row r="460" spans="1:21" ht="15" customHeight="1" x14ac:dyDescent="0.25">
      <c r="A460" s="3"/>
      <c r="B460" s="2"/>
      <c r="C460" s="2"/>
      <c r="D460" s="72"/>
      <c r="E460" s="4"/>
      <c r="F460" s="178"/>
      <c r="G460" s="455" t="str">
        <f>IFERROR(VLOOKUP(Tabla46[[#This Row],[ID RIESGO]],'1. IDENTIFICACION DEL RIESGO'!$AB$27:$AL$52,11,0),"")</f>
        <v/>
      </c>
      <c r="H460" s="178"/>
      <c r="I460" s="178"/>
      <c r="J460" s="178"/>
      <c r="K460" s="178"/>
      <c r="L460" s="180"/>
      <c r="M460" s="180"/>
      <c r="N460" s="178" t="str">
        <f>IF(Tabla46[[#This Row],[ID RIESGO]]="","",IF(Tabla46[[#This Row],[DESCRIPCION DEL CONTROL]]="",0,15))</f>
        <v/>
      </c>
      <c r="O460" s="174" t="str">
        <f>IF(Tabla46[[#This Row],[ID RIESGO]]="","",IF(Tabla46[[#This Row],[RESPONSABLE DEL CONTROL (CARGO)]]="",0,20))</f>
        <v/>
      </c>
      <c r="P460" s="353">
        <f>IF(Tabla46[[#This Row],[PERIODICIDAD DE EJECUCIÓN DEL CONTROL]]="",0,20)</f>
        <v>0</v>
      </c>
      <c r="Q46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0" s="353" t="str">
        <f>IF(ISTEXT(Tabla46[[#This Row],[VALOR EVALUACION DISENO]]),"",IF(Tabla46[[#This Row],[VALOR EVALUACION DISENO]]&gt;96,DATOS!$AV$21,IF(Tabla46[[#This Row],[VALOR EVALUACION DISENO]]&gt;=86,DATOS!$AV$22,DATOS!$AV$23)))</f>
        <v/>
      </c>
      <c r="S460" s="286"/>
      <c r="T460" s="133" t="str">
        <f>IFERROR(VLOOKUP(Tabla46[[#This Row],[% DE CUMPLIMIENTO DE LA EJECUCION DEL CONTROL]],DATOS!$AS$38:$AT$40,2,0),"")</f>
        <v/>
      </c>
      <c r="U460" s="134" t="str">
        <f>IF(Tabla46[[#This Row],[RESULTADO EVALUACIÓN DEL DISEÑO DEL CONTROL]]="","",SUMIFS(DATOS!$AT$49:$AT$57,DATOS!$AR$49:$AR$57,Tabla46[[#This Row],[RESULTADO EVALUACIÓN DEL DISEÑO DEL CONTROL]],DATOS!$AS$49:$AS$57,Tabla46[[#This Row],[RESULTADO EVALUACION DE LA EJECUCION]]))</f>
        <v/>
      </c>
    </row>
    <row r="461" spans="1:21" ht="15" customHeight="1" x14ac:dyDescent="0.25">
      <c r="A461" s="3"/>
      <c r="B461" s="2"/>
      <c r="C461" s="2"/>
      <c r="D461" s="72"/>
      <c r="E461" s="4"/>
      <c r="F461" s="178"/>
      <c r="G461" s="455" t="str">
        <f>IFERROR(VLOOKUP(Tabla46[[#This Row],[ID RIESGO]],'1. IDENTIFICACION DEL RIESGO'!$AB$27:$AL$52,11,0),"")</f>
        <v/>
      </c>
      <c r="H461" s="178"/>
      <c r="I461" s="178"/>
      <c r="J461" s="178"/>
      <c r="K461" s="178"/>
      <c r="L461" s="180"/>
      <c r="M461" s="180"/>
      <c r="N461" s="178" t="str">
        <f>IF(Tabla46[[#This Row],[ID RIESGO]]="","",IF(Tabla46[[#This Row],[DESCRIPCION DEL CONTROL]]="",0,15))</f>
        <v/>
      </c>
      <c r="O461" s="174" t="str">
        <f>IF(Tabla46[[#This Row],[ID RIESGO]]="","",IF(Tabla46[[#This Row],[RESPONSABLE DEL CONTROL (CARGO)]]="",0,20))</f>
        <v/>
      </c>
      <c r="P461" s="353">
        <f>IF(Tabla46[[#This Row],[PERIODICIDAD DE EJECUCIÓN DEL CONTROL]]="",0,20)</f>
        <v>0</v>
      </c>
      <c r="Q46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1" s="353" t="str">
        <f>IF(ISTEXT(Tabla46[[#This Row],[VALOR EVALUACION DISENO]]),"",IF(Tabla46[[#This Row],[VALOR EVALUACION DISENO]]&gt;96,DATOS!$AV$21,IF(Tabla46[[#This Row],[VALOR EVALUACION DISENO]]&gt;=86,DATOS!$AV$22,DATOS!$AV$23)))</f>
        <v/>
      </c>
      <c r="S461" s="286"/>
      <c r="T461" s="133" t="str">
        <f>IFERROR(VLOOKUP(Tabla46[[#This Row],[% DE CUMPLIMIENTO DE LA EJECUCION DEL CONTROL]],DATOS!$AS$38:$AT$40,2,0),"")</f>
        <v/>
      </c>
      <c r="U461" s="134" t="str">
        <f>IF(Tabla46[[#This Row],[RESULTADO EVALUACIÓN DEL DISEÑO DEL CONTROL]]="","",SUMIFS(DATOS!$AT$49:$AT$57,DATOS!$AR$49:$AR$57,Tabla46[[#This Row],[RESULTADO EVALUACIÓN DEL DISEÑO DEL CONTROL]],DATOS!$AS$49:$AS$57,Tabla46[[#This Row],[RESULTADO EVALUACION DE LA EJECUCION]]))</f>
        <v/>
      </c>
    </row>
    <row r="462" spans="1:21" ht="15" customHeight="1" x14ac:dyDescent="0.25">
      <c r="A462" s="3"/>
      <c r="B462" s="2"/>
      <c r="C462" s="2"/>
      <c r="D462" s="72"/>
      <c r="E462" s="4"/>
      <c r="F462" s="178"/>
      <c r="G462" s="455" t="str">
        <f>IFERROR(VLOOKUP(Tabla46[[#This Row],[ID RIESGO]],'1. IDENTIFICACION DEL RIESGO'!$AB$27:$AL$52,11,0),"")</f>
        <v/>
      </c>
      <c r="H462" s="178"/>
      <c r="I462" s="178"/>
      <c r="J462" s="178"/>
      <c r="K462" s="178"/>
      <c r="L462" s="180"/>
      <c r="M462" s="180"/>
      <c r="N462" s="178" t="str">
        <f>IF(Tabla46[[#This Row],[ID RIESGO]]="","",IF(Tabla46[[#This Row],[DESCRIPCION DEL CONTROL]]="",0,15))</f>
        <v/>
      </c>
      <c r="O462" s="174" t="str">
        <f>IF(Tabla46[[#This Row],[ID RIESGO]]="","",IF(Tabla46[[#This Row],[RESPONSABLE DEL CONTROL (CARGO)]]="",0,20))</f>
        <v/>
      </c>
      <c r="P462" s="353">
        <f>IF(Tabla46[[#This Row],[PERIODICIDAD DE EJECUCIÓN DEL CONTROL]]="",0,20)</f>
        <v>0</v>
      </c>
      <c r="Q46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2" s="353" t="str">
        <f>IF(ISTEXT(Tabla46[[#This Row],[VALOR EVALUACION DISENO]]),"",IF(Tabla46[[#This Row],[VALOR EVALUACION DISENO]]&gt;96,DATOS!$AV$21,IF(Tabla46[[#This Row],[VALOR EVALUACION DISENO]]&gt;=86,DATOS!$AV$22,DATOS!$AV$23)))</f>
        <v/>
      </c>
      <c r="S462" s="286"/>
      <c r="T462" s="133" t="str">
        <f>IFERROR(VLOOKUP(Tabla46[[#This Row],[% DE CUMPLIMIENTO DE LA EJECUCION DEL CONTROL]],DATOS!$AS$38:$AT$40,2,0),"")</f>
        <v/>
      </c>
      <c r="U462" s="134" t="str">
        <f>IF(Tabla46[[#This Row],[RESULTADO EVALUACIÓN DEL DISEÑO DEL CONTROL]]="","",SUMIFS(DATOS!$AT$49:$AT$57,DATOS!$AR$49:$AR$57,Tabla46[[#This Row],[RESULTADO EVALUACIÓN DEL DISEÑO DEL CONTROL]],DATOS!$AS$49:$AS$57,Tabla46[[#This Row],[RESULTADO EVALUACION DE LA EJECUCION]]))</f>
        <v/>
      </c>
    </row>
    <row r="463" spans="1:21" ht="15" customHeight="1" x14ac:dyDescent="0.25">
      <c r="A463" s="3"/>
      <c r="B463" s="2"/>
      <c r="C463" s="2"/>
      <c r="D463" s="72"/>
      <c r="E463" s="4"/>
      <c r="F463" s="178"/>
      <c r="G463" s="455" t="str">
        <f>IFERROR(VLOOKUP(Tabla46[[#This Row],[ID RIESGO]],'1. IDENTIFICACION DEL RIESGO'!$AB$27:$AL$52,11,0),"")</f>
        <v/>
      </c>
      <c r="H463" s="178"/>
      <c r="I463" s="178"/>
      <c r="J463" s="178"/>
      <c r="K463" s="178"/>
      <c r="L463" s="180"/>
      <c r="M463" s="180"/>
      <c r="N463" s="178" t="str">
        <f>IF(Tabla46[[#This Row],[ID RIESGO]]="","",IF(Tabla46[[#This Row],[DESCRIPCION DEL CONTROL]]="",0,15))</f>
        <v/>
      </c>
      <c r="O463" s="174" t="str">
        <f>IF(Tabla46[[#This Row],[ID RIESGO]]="","",IF(Tabla46[[#This Row],[RESPONSABLE DEL CONTROL (CARGO)]]="",0,20))</f>
        <v/>
      </c>
      <c r="P463" s="353">
        <f>IF(Tabla46[[#This Row],[PERIODICIDAD DE EJECUCIÓN DEL CONTROL]]="",0,20)</f>
        <v>0</v>
      </c>
      <c r="Q46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3" s="353" t="str">
        <f>IF(ISTEXT(Tabla46[[#This Row],[VALOR EVALUACION DISENO]]),"",IF(Tabla46[[#This Row],[VALOR EVALUACION DISENO]]&gt;96,DATOS!$AV$21,IF(Tabla46[[#This Row],[VALOR EVALUACION DISENO]]&gt;=86,DATOS!$AV$22,DATOS!$AV$23)))</f>
        <v/>
      </c>
      <c r="S463" s="286"/>
      <c r="T463" s="133" t="str">
        <f>IFERROR(VLOOKUP(Tabla46[[#This Row],[% DE CUMPLIMIENTO DE LA EJECUCION DEL CONTROL]],DATOS!$AS$38:$AT$40,2,0),"")</f>
        <v/>
      </c>
      <c r="U463" s="134" t="str">
        <f>IF(Tabla46[[#This Row],[RESULTADO EVALUACIÓN DEL DISEÑO DEL CONTROL]]="","",SUMIFS(DATOS!$AT$49:$AT$57,DATOS!$AR$49:$AR$57,Tabla46[[#This Row],[RESULTADO EVALUACIÓN DEL DISEÑO DEL CONTROL]],DATOS!$AS$49:$AS$57,Tabla46[[#This Row],[RESULTADO EVALUACION DE LA EJECUCION]]))</f>
        <v/>
      </c>
    </row>
    <row r="464" spans="1:21" ht="15" customHeight="1" x14ac:dyDescent="0.25">
      <c r="A464" s="3"/>
      <c r="B464" s="2"/>
      <c r="C464" s="2"/>
      <c r="D464" s="72"/>
      <c r="E464" s="4"/>
      <c r="F464" s="178"/>
      <c r="G464" s="455" t="str">
        <f>IFERROR(VLOOKUP(Tabla46[[#This Row],[ID RIESGO]],'1. IDENTIFICACION DEL RIESGO'!$AB$27:$AL$52,11,0),"")</f>
        <v/>
      </c>
      <c r="H464" s="178"/>
      <c r="I464" s="178"/>
      <c r="J464" s="178"/>
      <c r="K464" s="178"/>
      <c r="L464" s="180"/>
      <c r="M464" s="180"/>
      <c r="N464" s="178" t="str">
        <f>IF(Tabla46[[#This Row],[ID RIESGO]]="","",IF(Tabla46[[#This Row],[DESCRIPCION DEL CONTROL]]="",0,15))</f>
        <v/>
      </c>
      <c r="O464" s="174" t="str">
        <f>IF(Tabla46[[#This Row],[ID RIESGO]]="","",IF(Tabla46[[#This Row],[RESPONSABLE DEL CONTROL (CARGO)]]="",0,20))</f>
        <v/>
      </c>
      <c r="P464" s="353">
        <f>IF(Tabla46[[#This Row],[PERIODICIDAD DE EJECUCIÓN DEL CONTROL]]="",0,20)</f>
        <v>0</v>
      </c>
      <c r="Q46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4" s="353" t="str">
        <f>IF(ISTEXT(Tabla46[[#This Row],[VALOR EVALUACION DISENO]]),"",IF(Tabla46[[#This Row],[VALOR EVALUACION DISENO]]&gt;96,DATOS!$AV$21,IF(Tabla46[[#This Row],[VALOR EVALUACION DISENO]]&gt;=86,DATOS!$AV$22,DATOS!$AV$23)))</f>
        <v/>
      </c>
      <c r="S464" s="286"/>
      <c r="T464" s="133" t="str">
        <f>IFERROR(VLOOKUP(Tabla46[[#This Row],[% DE CUMPLIMIENTO DE LA EJECUCION DEL CONTROL]],DATOS!$AS$38:$AT$40,2,0),"")</f>
        <v/>
      </c>
      <c r="U464" s="134" t="str">
        <f>IF(Tabla46[[#This Row],[RESULTADO EVALUACIÓN DEL DISEÑO DEL CONTROL]]="","",SUMIFS(DATOS!$AT$49:$AT$57,DATOS!$AR$49:$AR$57,Tabla46[[#This Row],[RESULTADO EVALUACIÓN DEL DISEÑO DEL CONTROL]],DATOS!$AS$49:$AS$57,Tabla46[[#This Row],[RESULTADO EVALUACION DE LA EJECUCION]]))</f>
        <v/>
      </c>
    </row>
    <row r="465" spans="1:21" ht="15" customHeight="1" x14ac:dyDescent="0.25">
      <c r="A465" s="3"/>
      <c r="B465" s="2"/>
      <c r="C465" s="2"/>
      <c r="D465" s="72"/>
      <c r="E465" s="4"/>
      <c r="F465" s="178"/>
      <c r="G465" s="455" t="str">
        <f>IFERROR(VLOOKUP(Tabla46[[#This Row],[ID RIESGO]],'1. IDENTIFICACION DEL RIESGO'!$AB$27:$AL$52,11,0),"")</f>
        <v/>
      </c>
      <c r="H465" s="178"/>
      <c r="I465" s="178"/>
      <c r="J465" s="178"/>
      <c r="K465" s="178"/>
      <c r="L465" s="180"/>
      <c r="M465" s="180"/>
      <c r="N465" s="178" t="str">
        <f>IF(Tabla46[[#This Row],[ID RIESGO]]="","",IF(Tabla46[[#This Row],[DESCRIPCION DEL CONTROL]]="",0,15))</f>
        <v/>
      </c>
      <c r="O465" s="174" t="str">
        <f>IF(Tabla46[[#This Row],[ID RIESGO]]="","",IF(Tabla46[[#This Row],[RESPONSABLE DEL CONTROL (CARGO)]]="",0,20))</f>
        <v/>
      </c>
      <c r="P465" s="353">
        <f>IF(Tabla46[[#This Row],[PERIODICIDAD DE EJECUCIÓN DEL CONTROL]]="",0,20)</f>
        <v>0</v>
      </c>
      <c r="Q46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5" s="353" t="str">
        <f>IF(ISTEXT(Tabla46[[#This Row],[VALOR EVALUACION DISENO]]),"",IF(Tabla46[[#This Row],[VALOR EVALUACION DISENO]]&gt;96,DATOS!$AV$21,IF(Tabla46[[#This Row],[VALOR EVALUACION DISENO]]&gt;=86,DATOS!$AV$22,DATOS!$AV$23)))</f>
        <v/>
      </c>
      <c r="S465" s="286"/>
      <c r="T465" s="133" t="str">
        <f>IFERROR(VLOOKUP(Tabla46[[#This Row],[% DE CUMPLIMIENTO DE LA EJECUCION DEL CONTROL]],DATOS!$AS$38:$AT$40,2,0),"")</f>
        <v/>
      </c>
      <c r="U465" s="134" t="str">
        <f>IF(Tabla46[[#This Row],[RESULTADO EVALUACIÓN DEL DISEÑO DEL CONTROL]]="","",SUMIFS(DATOS!$AT$49:$AT$57,DATOS!$AR$49:$AR$57,Tabla46[[#This Row],[RESULTADO EVALUACIÓN DEL DISEÑO DEL CONTROL]],DATOS!$AS$49:$AS$57,Tabla46[[#This Row],[RESULTADO EVALUACION DE LA EJECUCION]]))</f>
        <v/>
      </c>
    </row>
    <row r="466" spans="1:21" ht="15" customHeight="1" x14ac:dyDescent="0.25">
      <c r="A466" s="3"/>
      <c r="B466" s="2"/>
      <c r="C466" s="2"/>
      <c r="D466" s="72"/>
      <c r="E466" s="4"/>
      <c r="F466" s="178"/>
      <c r="G466" s="455" t="str">
        <f>IFERROR(VLOOKUP(Tabla46[[#This Row],[ID RIESGO]],'1. IDENTIFICACION DEL RIESGO'!$AB$27:$AL$52,11,0),"")</f>
        <v/>
      </c>
      <c r="H466" s="178"/>
      <c r="I466" s="178"/>
      <c r="J466" s="178"/>
      <c r="K466" s="178"/>
      <c r="L466" s="180"/>
      <c r="M466" s="180"/>
      <c r="N466" s="178" t="str">
        <f>IF(Tabla46[[#This Row],[ID RIESGO]]="","",IF(Tabla46[[#This Row],[DESCRIPCION DEL CONTROL]]="",0,15))</f>
        <v/>
      </c>
      <c r="O466" s="174" t="str">
        <f>IF(Tabla46[[#This Row],[ID RIESGO]]="","",IF(Tabla46[[#This Row],[RESPONSABLE DEL CONTROL (CARGO)]]="",0,20))</f>
        <v/>
      </c>
      <c r="P466" s="353">
        <f>IF(Tabla46[[#This Row],[PERIODICIDAD DE EJECUCIÓN DEL CONTROL]]="",0,20)</f>
        <v>0</v>
      </c>
      <c r="Q46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6" s="353" t="str">
        <f>IF(ISTEXT(Tabla46[[#This Row],[VALOR EVALUACION DISENO]]),"",IF(Tabla46[[#This Row],[VALOR EVALUACION DISENO]]&gt;96,DATOS!$AV$21,IF(Tabla46[[#This Row],[VALOR EVALUACION DISENO]]&gt;=86,DATOS!$AV$22,DATOS!$AV$23)))</f>
        <v/>
      </c>
      <c r="S466" s="286"/>
      <c r="T466" s="133" t="str">
        <f>IFERROR(VLOOKUP(Tabla46[[#This Row],[% DE CUMPLIMIENTO DE LA EJECUCION DEL CONTROL]],DATOS!$AS$38:$AT$40,2,0),"")</f>
        <v/>
      </c>
      <c r="U466" s="134" t="str">
        <f>IF(Tabla46[[#This Row],[RESULTADO EVALUACIÓN DEL DISEÑO DEL CONTROL]]="","",SUMIFS(DATOS!$AT$49:$AT$57,DATOS!$AR$49:$AR$57,Tabla46[[#This Row],[RESULTADO EVALUACIÓN DEL DISEÑO DEL CONTROL]],DATOS!$AS$49:$AS$57,Tabla46[[#This Row],[RESULTADO EVALUACION DE LA EJECUCION]]))</f>
        <v/>
      </c>
    </row>
    <row r="467" spans="1:21" ht="15" customHeight="1" x14ac:dyDescent="0.25">
      <c r="A467" s="3"/>
      <c r="B467" s="2"/>
      <c r="C467" s="2"/>
      <c r="D467" s="72"/>
      <c r="E467" s="4"/>
      <c r="F467" s="178"/>
      <c r="G467" s="455" t="str">
        <f>IFERROR(VLOOKUP(Tabla46[[#This Row],[ID RIESGO]],'1. IDENTIFICACION DEL RIESGO'!$AB$27:$AL$52,11,0),"")</f>
        <v/>
      </c>
      <c r="H467" s="178"/>
      <c r="I467" s="178"/>
      <c r="J467" s="178"/>
      <c r="K467" s="178"/>
      <c r="L467" s="180"/>
      <c r="M467" s="180"/>
      <c r="N467" s="178" t="str">
        <f>IF(Tabla46[[#This Row],[ID RIESGO]]="","",IF(Tabla46[[#This Row],[DESCRIPCION DEL CONTROL]]="",0,15))</f>
        <v/>
      </c>
      <c r="O467" s="174" t="str">
        <f>IF(Tabla46[[#This Row],[ID RIESGO]]="","",IF(Tabla46[[#This Row],[RESPONSABLE DEL CONTROL (CARGO)]]="",0,20))</f>
        <v/>
      </c>
      <c r="P467" s="353">
        <f>IF(Tabla46[[#This Row],[PERIODICIDAD DE EJECUCIÓN DEL CONTROL]]="",0,20)</f>
        <v>0</v>
      </c>
      <c r="Q46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7" s="353" t="str">
        <f>IF(ISTEXT(Tabla46[[#This Row],[VALOR EVALUACION DISENO]]),"",IF(Tabla46[[#This Row],[VALOR EVALUACION DISENO]]&gt;96,DATOS!$AV$21,IF(Tabla46[[#This Row],[VALOR EVALUACION DISENO]]&gt;=86,DATOS!$AV$22,DATOS!$AV$23)))</f>
        <v/>
      </c>
      <c r="S467" s="286"/>
      <c r="T467" s="133" t="str">
        <f>IFERROR(VLOOKUP(Tabla46[[#This Row],[% DE CUMPLIMIENTO DE LA EJECUCION DEL CONTROL]],DATOS!$AS$38:$AT$40,2,0),"")</f>
        <v/>
      </c>
      <c r="U467" s="134" t="str">
        <f>IF(Tabla46[[#This Row],[RESULTADO EVALUACIÓN DEL DISEÑO DEL CONTROL]]="","",SUMIFS(DATOS!$AT$49:$AT$57,DATOS!$AR$49:$AR$57,Tabla46[[#This Row],[RESULTADO EVALUACIÓN DEL DISEÑO DEL CONTROL]],DATOS!$AS$49:$AS$57,Tabla46[[#This Row],[RESULTADO EVALUACION DE LA EJECUCION]]))</f>
        <v/>
      </c>
    </row>
    <row r="468" spans="1:21" ht="15" customHeight="1" x14ac:dyDescent="0.25">
      <c r="A468" s="3"/>
      <c r="B468" s="2"/>
      <c r="C468" s="2"/>
      <c r="D468" s="72"/>
      <c r="E468" s="4"/>
      <c r="F468" s="178"/>
      <c r="G468" s="455" t="str">
        <f>IFERROR(VLOOKUP(Tabla46[[#This Row],[ID RIESGO]],'1. IDENTIFICACION DEL RIESGO'!$AB$27:$AL$52,11,0),"")</f>
        <v/>
      </c>
      <c r="H468" s="178"/>
      <c r="I468" s="178"/>
      <c r="J468" s="178"/>
      <c r="K468" s="178"/>
      <c r="L468" s="180"/>
      <c r="M468" s="180"/>
      <c r="N468" s="178" t="str">
        <f>IF(Tabla46[[#This Row],[ID RIESGO]]="","",IF(Tabla46[[#This Row],[DESCRIPCION DEL CONTROL]]="",0,15))</f>
        <v/>
      </c>
      <c r="O468" s="174" t="str">
        <f>IF(Tabla46[[#This Row],[ID RIESGO]]="","",IF(Tabla46[[#This Row],[RESPONSABLE DEL CONTROL (CARGO)]]="",0,20))</f>
        <v/>
      </c>
      <c r="P468" s="353">
        <f>IF(Tabla46[[#This Row],[PERIODICIDAD DE EJECUCIÓN DEL CONTROL]]="",0,20)</f>
        <v>0</v>
      </c>
      <c r="Q46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8" s="353" t="str">
        <f>IF(ISTEXT(Tabla46[[#This Row],[VALOR EVALUACION DISENO]]),"",IF(Tabla46[[#This Row],[VALOR EVALUACION DISENO]]&gt;96,DATOS!$AV$21,IF(Tabla46[[#This Row],[VALOR EVALUACION DISENO]]&gt;=86,DATOS!$AV$22,DATOS!$AV$23)))</f>
        <v/>
      </c>
      <c r="S468" s="286"/>
      <c r="T468" s="133" t="str">
        <f>IFERROR(VLOOKUP(Tabla46[[#This Row],[% DE CUMPLIMIENTO DE LA EJECUCION DEL CONTROL]],DATOS!$AS$38:$AT$40,2,0),"")</f>
        <v/>
      </c>
      <c r="U468" s="134" t="str">
        <f>IF(Tabla46[[#This Row],[RESULTADO EVALUACIÓN DEL DISEÑO DEL CONTROL]]="","",SUMIFS(DATOS!$AT$49:$AT$57,DATOS!$AR$49:$AR$57,Tabla46[[#This Row],[RESULTADO EVALUACIÓN DEL DISEÑO DEL CONTROL]],DATOS!$AS$49:$AS$57,Tabla46[[#This Row],[RESULTADO EVALUACION DE LA EJECUCION]]))</f>
        <v/>
      </c>
    </row>
    <row r="469" spans="1:21" ht="15" customHeight="1" x14ac:dyDescent="0.25">
      <c r="A469" s="3"/>
      <c r="B469" s="2"/>
      <c r="C469" s="2"/>
      <c r="D469" s="72"/>
      <c r="E469" s="4"/>
      <c r="F469" s="178"/>
      <c r="G469" s="455" t="str">
        <f>IFERROR(VLOOKUP(Tabla46[[#This Row],[ID RIESGO]],'1. IDENTIFICACION DEL RIESGO'!$AB$27:$AL$52,11,0),"")</f>
        <v/>
      </c>
      <c r="H469" s="178"/>
      <c r="I469" s="178"/>
      <c r="J469" s="178"/>
      <c r="K469" s="178"/>
      <c r="L469" s="180"/>
      <c r="M469" s="180"/>
      <c r="N469" s="178" t="str">
        <f>IF(Tabla46[[#This Row],[ID RIESGO]]="","",IF(Tabla46[[#This Row],[DESCRIPCION DEL CONTROL]]="",0,15))</f>
        <v/>
      </c>
      <c r="O469" s="174" t="str">
        <f>IF(Tabla46[[#This Row],[ID RIESGO]]="","",IF(Tabla46[[#This Row],[RESPONSABLE DEL CONTROL (CARGO)]]="",0,20))</f>
        <v/>
      </c>
      <c r="P469" s="353">
        <f>IF(Tabla46[[#This Row],[PERIODICIDAD DE EJECUCIÓN DEL CONTROL]]="",0,20)</f>
        <v>0</v>
      </c>
      <c r="Q46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9" s="353" t="str">
        <f>IF(ISTEXT(Tabla46[[#This Row],[VALOR EVALUACION DISENO]]),"",IF(Tabla46[[#This Row],[VALOR EVALUACION DISENO]]&gt;96,DATOS!$AV$21,IF(Tabla46[[#This Row],[VALOR EVALUACION DISENO]]&gt;=86,DATOS!$AV$22,DATOS!$AV$23)))</f>
        <v/>
      </c>
      <c r="S469" s="286"/>
      <c r="T469" s="133" t="str">
        <f>IFERROR(VLOOKUP(Tabla46[[#This Row],[% DE CUMPLIMIENTO DE LA EJECUCION DEL CONTROL]],DATOS!$AS$38:$AT$40,2,0),"")</f>
        <v/>
      </c>
      <c r="U469" s="134" t="str">
        <f>IF(Tabla46[[#This Row],[RESULTADO EVALUACIÓN DEL DISEÑO DEL CONTROL]]="","",SUMIFS(DATOS!$AT$49:$AT$57,DATOS!$AR$49:$AR$57,Tabla46[[#This Row],[RESULTADO EVALUACIÓN DEL DISEÑO DEL CONTROL]],DATOS!$AS$49:$AS$57,Tabla46[[#This Row],[RESULTADO EVALUACION DE LA EJECUCION]]))</f>
        <v/>
      </c>
    </row>
    <row r="470" spans="1:21" ht="15" customHeight="1" x14ac:dyDescent="0.25">
      <c r="A470" s="3"/>
      <c r="B470" s="2"/>
      <c r="C470" s="2"/>
      <c r="D470" s="72"/>
      <c r="E470" s="4"/>
      <c r="F470" s="178"/>
      <c r="G470" s="455" t="str">
        <f>IFERROR(VLOOKUP(Tabla46[[#This Row],[ID RIESGO]],'1. IDENTIFICACION DEL RIESGO'!$AB$27:$AL$52,11,0),"")</f>
        <v/>
      </c>
      <c r="H470" s="178"/>
      <c r="I470" s="178"/>
      <c r="J470" s="178"/>
      <c r="K470" s="178"/>
      <c r="L470" s="180"/>
      <c r="M470" s="180"/>
      <c r="N470" s="178" t="str">
        <f>IF(Tabla46[[#This Row],[ID RIESGO]]="","",IF(Tabla46[[#This Row],[DESCRIPCION DEL CONTROL]]="",0,15))</f>
        <v/>
      </c>
      <c r="O470" s="174" t="str">
        <f>IF(Tabla46[[#This Row],[ID RIESGO]]="","",IF(Tabla46[[#This Row],[RESPONSABLE DEL CONTROL (CARGO)]]="",0,20))</f>
        <v/>
      </c>
      <c r="P470" s="353">
        <f>IF(Tabla46[[#This Row],[PERIODICIDAD DE EJECUCIÓN DEL CONTROL]]="",0,20)</f>
        <v>0</v>
      </c>
      <c r="Q47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0" s="353" t="str">
        <f>IF(ISTEXT(Tabla46[[#This Row],[VALOR EVALUACION DISENO]]),"",IF(Tabla46[[#This Row],[VALOR EVALUACION DISENO]]&gt;96,DATOS!$AV$21,IF(Tabla46[[#This Row],[VALOR EVALUACION DISENO]]&gt;=86,DATOS!$AV$22,DATOS!$AV$23)))</f>
        <v/>
      </c>
      <c r="S470" s="286"/>
      <c r="T470" s="133" t="str">
        <f>IFERROR(VLOOKUP(Tabla46[[#This Row],[% DE CUMPLIMIENTO DE LA EJECUCION DEL CONTROL]],DATOS!$AS$38:$AT$40,2,0),"")</f>
        <v/>
      </c>
      <c r="U470" s="134" t="str">
        <f>IF(Tabla46[[#This Row],[RESULTADO EVALUACIÓN DEL DISEÑO DEL CONTROL]]="","",SUMIFS(DATOS!$AT$49:$AT$57,DATOS!$AR$49:$AR$57,Tabla46[[#This Row],[RESULTADO EVALUACIÓN DEL DISEÑO DEL CONTROL]],DATOS!$AS$49:$AS$57,Tabla46[[#This Row],[RESULTADO EVALUACION DE LA EJECUCION]]))</f>
        <v/>
      </c>
    </row>
    <row r="471" spans="1:21" ht="15" customHeight="1" x14ac:dyDescent="0.25">
      <c r="A471" s="3"/>
      <c r="B471" s="2"/>
      <c r="C471" s="2"/>
      <c r="D471" s="72"/>
      <c r="E471" s="4"/>
      <c r="F471" s="178"/>
      <c r="G471" s="455" t="str">
        <f>IFERROR(VLOOKUP(Tabla46[[#This Row],[ID RIESGO]],'1. IDENTIFICACION DEL RIESGO'!$AB$27:$AL$52,11,0),"")</f>
        <v/>
      </c>
      <c r="H471" s="178"/>
      <c r="I471" s="178"/>
      <c r="J471" s="178"/>
      <c r="K471" s="178"/>
      <c r="L471" s="180"/>
      <c r="M471" s="180"/>
      <c r="N471" s="178" t="str">
        <f>IF(Tabla46[[#This Row],[ID RIESGO]]="","",IF(Tabla46[[#This Row],[DESCRIPCION DEL CONTROL]]="",0,15))</f>
        <v/>
      </c>
      <c r="O471" s="174" t="str">
        <f>IF(Tabla46[[#This Row],[ID RIESGO]]="","",IF(Tabla46[[#This Row],[RESPONSABLE DEL CONTROL (CARGO)]]="",0,20))</f>
        <v/>
      </c>
      <c r="P471" s="353">
        <f>IF(Tabla46[[#This Row],[PERIODICIDAD DE EJECUCIÓN DEL CONTROL]]="",0,20)</f>
        <v>0</v>
      </c>
      <c r="Q47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1" s="353" t="str">
        <f>IF(ISTEXT(Tabla46[[#This Row],[VALOR EVALUACION DISENO]]),"",IF(Tabla46[[#This Row],[VALOR EVALUACION DISENO]]&gt;96,DATOS!$AV$21,IF(Tabla46[[#This Row],[VALOR EVALUACION DISENO]]&gt;=86,DATOS!$AV$22,DATOS!$AV$23)))</f>
        <v/>
      </c>
      <c r="S471" s="286"/>
      <c r="T471" s="133" t="str">
        <f>IFERROR(VLOOKUP(Tabla46[[#This Row],[% DE CUMPLIMIENTO DE LA EJECUCION DEL CONTROL]],DATOS!$AS$38:$AT$40,2,0),"")</f>
        <v/>
      </c>
      <c r="U471" s="134" t="str">
        <f>IF(Tabla46[[#This Row],[RESULTADO EVALUACIÓN DEL DISEÑO DEL CONTROL]]="","",SUMIFS(DATOS!$AT$49:$AT$57,DATOS!$AR$49:$AR$57,Tabla46[[#This Row],[RESULTADO EVALUACIÓN DEL DISEÑO DEL CONTROL]],DATOS!$AS$49:$AS$57,Tabla46[[#This Row],[RESULTADO EVALUACION DE LA EJECUCION]]))</f>
        <v/>
      </c>
    </row>
    <row r="472" spans="1:21" ht="15" customHeight="1" x14ac:dyDescent="0.25">
      <c r="A472" s="3"/>
      <c r="B472" s="2"/>
      <c r="C472" s="2"/>
      <c r="D472" s="72"/>
      <c r="E472" s="4"/>
      <c r="F472" s="178"/>
      <c r="G472" s="455" t="str">
        <f>IFERROR(VLOOKUP(Tabla46[[#This Row],[ID RIESGO]],'1. IDENTIFICACION DEL RIESGO'!$AB$27:$AL$52,11,0),"")</f>
        <v/>
      </c>
      <c r="H472" s="178"/>
      <c r="I472" s="178"/>
      <c r="J472" s="178"/>
      <c r="K472" s="178"/>
      <c r="L472" s="180"/>
      <c r="M472" s="180"/>
      <c r="N472" s="178" t="str">
        <f>IF(Tabla46[[#This Row],[ID RIESGO]]="","",IF(Tabla46[[#This Row],[DESCRIPCION DEL CONTROL]]="",0,15))</f>
        <v/>
      </c>
      <c r="O472" s="174" t="str">
        <f>IF(Tabla46[[#This Row],[ID RIESGO]]="","",IF(Tabla46[[#This Row],[RESPONSABLE DEL CONTROL (CARGO)]]="",0,20))</f>
        <v/>
      </c>
      <c r="P472" s="353">
        <f>IF(Tabla46[[#This Row],[PERIODICIDAD DE EJECUCIÓN DEL CONTROL]]="",0,20)</f>
        <v>0</v>
      </c>
      <c r="Q47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2" s="353" t="str">
        <f>IF(ISTEXT(Tabla46[[#This Row],[VALOR EVALUACION DISENO]]),"",IF(Tabla46[[#This Row],[VALOR EVALUACION DISENO]]&gt;96,DATOS!$AV$21,IF(Tabla46[[#This Row],[VALOR EVALUACION DISENO]]&gt;=86,DATOS!$AV$22,DATOS!$AV$23)))</f>
        <v/>
      </c>
      <c r="S472" s="286"/>
      <c r="T472" s="133" t="str">
        <f>IFERROR(VLOOKUP(Tabla46[[#This Row],[% DE CUMPLIMIENTO DE LA EJECUCION DEL CONTROL]],DATOS!$AS$38:$AT$40,2,0),"")</f>
        <v/>
      </c>
      <c r="U472" s="134" t="str">
        <f>IF(Tabla46[[#This Row],[RESULTADO EVALUACIÓN DEL DISEÑO DEL CONTROL]]="","",SUMIFS(DATOS!$AT$49:$AT$57,DATOS!$AR$49:$AR$57,Tabla46[[#This Row],[RESULTADO EVALUACIÓN DEL DISEÑO DEL CONTROL]],DATOS!$AS$49:$AS$57,Tabla46[[#This Row],[RESULTADO EVALUACION DE LA EJECUCION]]))</f>
        <v/>
      </c>
    </row>
    <row r="473" spans="1:21" ht="15" customHeight="1" x14ac:dyDescent="0.25">
      <c r="A473" s="3"/>
      <c r="B473" s="2"/>
      <c r="C473" s="2"/>
      <c r="D473" s="72"/>
      <c r="E473" s="4"/>
      <c r="F473" s="178"/>
      <c r="G473" s="455" t="str">
        <f>IFERROR(VLOOKUP(Tabla46[[#This Row],[ID RIESGO]],'1. IDENTIFICACION DEL RIESGO'!$AB$27:$AL$52,11,0),"")</f>
        <v/>
      </c>
      <c r="H473" s="178"/>
      <c r="I473" s="178"/>
      <c r="J473" s="178"/>
      <c r="K473" s="178"/>
      <c r="L473" s="180"/>
      <c r="M473" s="180"/>
      <c r="N473" s="178" t="str">
        <f>IF(Tabla46[[#This Row],[ID RIESGO]]="","",IF(Tabla46[[#This Row],[DESCRIPCION DEL CONTROL]]="",0,15))</f>
        <v/>
      </c>
      <c r="O473" s="174" t="str">
        <f>IF(Tabla46[[#This Row],[ID RIESGO]]="","",IF(Tabla46[[#This Row],[RESPONSABLE DEL CONTROL (CARGO)]]="",0,20))</f>
        <v/>
      </c>
      <c r="P473" s="353">
        <f>IF(Tabla46[[#This Row],[PERIODICIDAD DE EJECUCIÓN DEL CONTROL]]="",0,20)</f>
        <v>0</v>
      </c>
      <c r="Q47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3" s="353" t="str">
        <f>IF(ISTEXT(Tabla46[[#This Row],[VALOR EVALUACION DISENO]]),"",IF(Tabla46[[#This Row],[VALOR EVALUACION DISENO]]&gt;96,DATOS!$AV$21,IF(Tabla46[[#This Row],[VALOR EVALUACION DISENO]]&gt;=86,DATOS!$AV$22,DATOS!$AV$23)))</f>
        <v/>
      </c>
      <c r="S473" s="286"/>
      <c r="T473" s="133" t="str">
        <f>IFERROR(VLOOKUP(Tabla46[[#This Row],[% DE CUMPLIMIENTO DE LA EJECUCION DEL CONTROL]],DATOS!$AS$38:$AT$40,2,0),"")</f>
        <v/>
      </c>
      <c r="U473" s="134" t="str">
        <f>IF(Tabla46[[#This Row],[RESULTADO EVALUACIÓN DEL DISEÑO DEL CONTROL]]="","",SUMIFS(DATOS!$AT$49:$AT$57,DATOS!$AR$49:$AR$57,Tabla46[[#This Row],[RESULTADO EVALUACIÓN DEL DISEÑO DEL CONTROL]],DATOS!$AS$49:$AS$57,Tabla46[[#This Row],[RESULTADO EVALUACION DE LA EJECUCION]]))</f>
        <v/>
      </c>
    </row>
    <row r="474" spans="1:21" ht="15" customHeight="1" x14ac:dyDescent="0.25">
      <c r="A474" s="3"/>
      <c r="B474" s="2"/>
      <c r="C474" s="2"/>
      <c r="D474" s="72"/>
      <c r="E474" s="4"/>
      <c r="F474" s="178"/>
      <c r="G474" s="455" t="str">
        <f>IFERROR(VLOOKUP(Tabla46[[#This Row],[ID RIESGO]],'1. IDENTIFICACION DEL RIESGO'!$AB$27:$AL$52,11,0),"")</f>
        <v/>
      </c>
      <c r="H474" s="178"/>
      <c r="I474" s="178"/>
      <c r="J474" s="178"/>
      <c r="K474" s="178"/>
      <c r="L474" s="180"/>
      <c r="M474" s="180"/>
      <c r="N474" s="178" t="str">
        <f>IF(Tabla46[[#This Row],[ID RIESGO]]="","",IF(Tabla46[[#This Row],[DESCRIPCION DEL CONTROL]]="",0,15))</f>
        <v/>
      </c>
      <c r="O474" s="174" t="str">
        <f>IF(Tabla46[[#This Row],[ID RIESGO]]="","",IF(Tabla46[[#This Row],[RESPONSABLE DEL CONTROL (CARGO)]]="",0,20))</f>
        <v/>
      </c>
      <c r="P474" s="353">
        <f>IF(Tabla46[[#This Row],[PERIODICIDAD DE EJECUCIÓN DEL CONTROL]]="",0,20)</f>
        <v>0</v>
      </c>
      <c r="Q47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4" s="353" t="str">
        <f>IF(ISTEXT(Tabla46[[#This Row],[VALOR EVALUACION DISENO]]),"",IF(Tabla46[[#This Row],[VALOR EVALUACION DISENO]]&gt;96,DATOS!$AV$21,IF(Tabla46[[#This Row],[VALOR EVALUACION DISENO]]&gt;=86,DATOS!$AV$22,DATOS!$AV$23)))</f>
        <v/>
      </c>
      <c r="S474" s="286"/>
      <c r="T474" s="133" t="str">
        <f>IFERROR(VLOOKUP(Tabla46[[#This Row],[% DE CUMPLIMIENTO DE LA EJECUCION DEL CONTROL]],DATOS!$AS$38:$AT$40,2,0),"")</f>
        <v/>
      </c>
      <c r="U474" s="134" t="str">
        <f>IF(Tabla46[[#This Row],[RESULTADO EVALUACIÓN DEL DISEÑO DEL CONTROL]]="","",SUMIFS(DATOS!$AT$49:$AT$57,DATOS!$AR$49:$AR$57,Tabla46[[#This Row],[RESULTADO EVALUACIÓN DEL DISEÑO DEL CONTROL]],DATOS!$AS$49:$AS$57,Tabla46[[#This Row],[RESULTADO EVALUACION DE LA EJECUCION]]))</f>
        <v/>
      </c>
    </row>
    <row r="475" spans="1:21" ht="15" customHeight="1" x14ac:dyDescent="0.25">
      <c r="A475" s="3"/>
      <c r="B475" s="2"/>
      <c r="C475" s="2"/>
      <c r="D475" s="72"/>
      <c r="E475" s="4"/>
      <c r="F475" s="178"/>
      <c r="G475" s="455" t="str">
        <f>IFERROR(VLOOKUP(Tabla46[[#This Row],[ID RIESGO]],'1. IDENTIFICACION DEL RIESGO'!$AB$27:$AL$52,11,0),"")</f>
        <v/>
      </c>
      <c r="H475" s="178"/>
      <c r="I475" s="178"/>
      <c r="J475" s="178"/>
      <c r="K475" s="178"/>
      <c r="L475" s="180"/>
      <c r="M475" s="180"/>
      <c r="N475" s="178" t="str">
        <f>IF(Tabla46[[#This Row],[ID RIESGO]]="","",IF(Tabla46[[#This Row],[DESCRIPCION DEL CONTROL]]="",0,15))</f>
        <v/>
      </c>
      <c r="O475" s="174" t="str">
        <f>IF(Tabla46[[#This Row],[ID RIESGO]]="","",IF(Tabla46[[#This Row],[RESPONSABLE DEL CONTROL (CARGO)]]="",0,20))</f>
        <v/>
      </c>
      <c r="P475" s="353">
        <f>IF(Tabla46[[#This Row],[PERIODICIDAD DE EJECUCIÓN DEL CONTROL]]="",0,20)</f>
        <v>0</v>
      </c>
      <c r="Q47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5" s="353" t="str">
        <f>IF(ISTEXT(Tabla46[[#This Row],[VALOR EVALUACION DISENO]]),"",IF(Tabla46[[#This Row],[VALOR EVALUACION DISENO]]&gt;96,DATOS!$AV$21,IF(Tabla46[[#This Row],[VALOR EVALUACION DISENO]]&gt;=86,DATOS!$AV$22,DATOS!$AV$23)))</f>
        <v/>
      </c>
      <c r="S475" s="286"/>
      <c r="T475" s="133" t="str">
        <f>IFERROR(VLOOKUP(Tabla46[[#This Row],[% DE CUMPLIMIENTO DE LA EJECUCION DEL CONTROL]],DATOS!$AS$38:$AT$40,2,0),"")</f>
        <v/>
      </c>
      <c r="U475" s="134" t="str">
        <f>IF(Tabla46[[#This Row],[RESULTADO EVALUACIÓN DEL DISEÑO DEL CONTROL]]="","",SUMIFS(DATOS!$AT$49:$AT$57,DATOS!$AR$49:$AR$57,Tabla46[[#This Row],[RESULTADO EVALUACIÓN DEL DISEÑO DEL CONTROL]],DATOS!$AS$49:$AS$57,Tabla46[[#This Row],[RESULTADO EVALUACION DE LA EJECUCION]]))</f>
        <v/>
      </c>
    </row>
    <row r="476" spans="1:21" ht="15" customHeight="1" x14ac:dyDescent="0.25">
      <c r="A476" s="3"/>
      <c r="B476" s="2"/>
      <c r="C476" s="2"/>
      <c r="D476" s="72"/>
      <c r="E476" s="4"/>
      <c r="F476" s="178"/>
      <c r="G476" s="455" t="str">
        <f>IFERROR(VLOOKUP(Tabla46[[#This Row],[ID RIESGO]],'1. IDENTIFICACION DEL RIESGO'!$AB$27:$AL$52,11,0),"")</f>
        <v/>
      </c>
      <c r="H476" s="178"/>
      <c r="I476" s="178"/>
      <c r="J476" s="178"/>
      <c r="K476" s="178"/>
      <c r="L476" s="180"/>
      <c r="M476" s="180"/>
      <c r="N476" s="178" t="str">
        <f>IF(Tabla46[[#This Row],[ID RIESGO]]="","",IF(Tabla46[[#This Row],[DESCRIPCION DEL CONTROL]]="",0,15))</f>
        <v/>
      </c>
      <c r="O476" s="174" t="str">
        <f>IF(Tabla46[[#This Row],[ID RIESGO]]="","",IF(Tabla46[[#This Row],[RESPONSABLE DEL CONTROL (CARGO)]]="",0,20))</f>
        <v/>
      </c>
      <c r="P476" s="353">
        <f>IF(Tabla46[[#This Row],[PERIODICIDAD DE EJECUCIÓN DEL CONTROL]]="",0,20)</f>
        <v>0</v>
      </c>
      <c r="Q47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6" s="353" t="str">
        <f>IF(ISTEXT(Tabla46[[#This Row],[VALOR EVALUACION DISENO]]),"",IF(Tabla46[[#This Row],[VALOR EVALUACION DISENO]]&gt;96,DATOS!$AV$21,IF(Tabla46[[#This Row],[VALOR EVALUACION DISENO]]&gt;=86,DATOS!$AV$22,DATOS!$AV$23)))</f>
        <v/>
      </c>
      <c r="S476" s="286"/>
      <c r="T476" s="133" t="str">
        <f>IFERROR(VLOOKUP(Tabla46[[#This Row],[% DE CUMPLIMIENTO DE LA EJECUCION DEL CONTROL]],DATOS!$AS$38:$AT$40,2,0),"")</f>
        <v/>
      </c>
      <c r="U476" s="134" t="str">
        <f>IF(Tabla46[[#This Row],[RESULTADO EVALUACIÓN DEL DISEÑO DEL CONTROL]]="","",SUMIFS(DATOS!$AT$49:$AT$57,DATOS!$AR$49:$AR$57,Tabla46[[#This Row],[RESULTADO EVALUACIÓN DEL DISEÑO DEL CONTROL]],DATOS!$AS$49:$AS$57,Tabla46[[#This Row],[RESULTADO EVALUACION DE LA EJECUCION]]))</f>
        <v/>
      </c>
    </row>
    <row r="477" spans="1:21" ht="15" customHeight="1" x14ac:dyDescent="0.25">
      <c r="A477" s="3"/>
      <c r="B477" s="2"/>
      <c r="C477" s="2"/>
      <c r="D477" s="72"/>
      <c r="E477" s="4"/>
      <c r="F477" s="178"/>
      <c r="G477" s="455" t="str">
        <f>IFERROR(VLOOKUP(Tabla46[[#This Row],[ID RIESGO]],'1. IDENTIFICACION DEL RIESGO'!$AB$27:$AL$52,11,0),"")</f>
        <v/>
      </c>
      <c r="H477" s="178"/>
      <c r="I477" s="178"/>
      <c r="J477" s="178"/>
      <c r="K477" s="178"/>
      <c r="L477" s="180"/>
      <c r="M477" s="180"/>
      <c r="N477" s="178" t="str">
        <f>IF(Tabla46[[#This Row],[ID RIESGO]]="","",IF(Tabla46[[#This Row],[DESCRIPCION DEL CONTROL]]="",0,15))</f>
        <v/>
      </c>
      <c r="O477" s="174" t="str">
        <f>IF(Tabla46[[#This Row],[ID RIESGO]]="","",IF(Tabla46[[#This Row],[RESPONSABLE DEL CONTROL (CARGO)]]="",0,20))</f>
        <v/>
      </c>
      <c r="P477" s="353">
        <f>IF(Tabla46[[#This Row],[PERIODICIDAD DE EJECUCIÓN DEL CONTROL]]="",0,20)</f>
        <v>0</v>
      </c>
      <c r="Q47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7" s="353" t="str">
        <f>IF(ISTEXT(Tabla46[[#This Row],[VALOR EVALUACION DISENO]]),"",IF(Tabla46[[#This Row],[VALOR EVALUACION DISENO]]&gt;96,DATOS!$AV$21,IF(Tabla46[[#This Row],[VALOR EVALUACION DISENO]]&gt;=86,DATOS!$AV$22,DATOS!$AV$23)))</f>
        <v/>
      </c>
      <c r="S477" s="286"/>
      <c r="T477" s="133" t="str">
        <f>IFERROR(VLOOKUP(Tabla46[[#This Row],[% DE CUMPLIMIENTO DE LA EJECUCION DEL CONTROL]],DATOS!$AS$38:$AT$40,2,0),"")</f>
        <v/>
      </c>
      <c r="U477" s="134" t="str">
        <f>IF(Tabla46[[#This Row],[RESULTADO EVALUACIÓN DEL DISEÑO DEL CONTROL]]="","",SUMIFS(DATOS!$AT$49:$AT$57,DATOS!$AR$49:$AR$57,Tabla46[[#This Row],[RESULTADO EVALUACIÓN DEL DISEÑO DEL CONTROL]],DATOS!$AS$49:$AS$57,Tabla46[[#This Row],[RESULTADO EVALUACION DE LA EJECUCION]]))</f>
        <v/>
      </c>
    </row>
    <row r="478" spans="1:21" ht="15" customHeight="1" x14ac:dyDescent="0.25">
      <c r="A478" s="3"/>
      <c r="B478" s="2"/>
      <c r="C478" s="2"/>
      <c r="D478" s="72"/>
      <c r="E478" s="4"/>
      <c r="F478" s="178"/>
      <c r="G478" s="455" t="str">
        <f>IFERROR(VLOOKUP(Tabla46[[#This Row],[ID RIESGO]],'1. IDENTIFICACION DEL RIESGO'!$AB$27:$AL$52,11,0),"")</f>
        <v/>
      </c>
      <c r="H478" s="178"/>
      <c r="I478" s="178"/>
      <c r="J478" s="178"/>
      <c r="K478" s="178"/>
      <c r="L478" s="180"/>
      <c r="M478" s="180"/>
      <c r="N478" s="178" t="str">
        <f>IF(Tabla46[[#This Row],[ID RIESGO]]="","",IF(Tabla46[[#This Row],[DESCRIPCION DEL CONTROL]]="",0,15))</f>
        <v/>
      </c>
      <c r="O478" s="174" t="str">
        <f>IF(Tabla46[[#This Row],[ID RIESGO]]="","",IF(Tabla46[[#This Row],[RESPONSABLE DEL CONTROL (CARGO)]]="",0,20))</f>
        <v/>
      </c>
      <c r="P478" s="353">
        <f>IF(Tabla46[[#This Row],[PERIODICIDAD DE EJECUCIÓN DEL CONTROL]]="",0,20)</f>
        <v>0</v>
      </c>
      <c r="Q47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8" s="353" t="str">
        <f>IF(ISTEXT(Tabla46[[#This Row],[VALOR EVALUACION DISENO]]),"",IF(Tabla46[[#This Row],[VALOR EVALUACION DISENO]]&gt;96,DATOS!$AV$21,IF(Tabla46[[#This Row],[VALOR EVALUACION DISENO]]&gt;=86,DATOS!$AV$22,DATOS!$AV$23)))</f>
        <v/>
      </c>
      <c r="S478" s="286"/>
      <c r="T478" s="133" t="str">
        <f>IFERROR(VLOOKUP(Tabla46[[#This Row],[% DE CUMPLIMIENTO DE LA EJECUCION DEL CONTROL]],DATOS!$AS$38:$AT$40,2,0),"")</f>
        <v/>
      </c>
      <c r="U478" s="134" t="str">
        <f>IF(Tabla46[[#This Row],[RESULTADO EVALUACIÓN DEL DISEÑO DEL CONTROL]]="","",SUMIFS(DATOS!$AT$49:$AT$57,DATOS!$AR$49:$AR$57,Tabla46[[#This Row],[RESULTADO EVALUACIÓN DEL DISEÑO DEL CONTROL]],DATOS!$AS$49:$AS$57,Tabla46[[#This Row],[RESULTADO EVALUACION DE LA EJECUCION]]))</f>
        <v/>
      </c>
    </row>
    <row r="479" spans="1:21" ht="15" customHeight="1" x14ac:dyDescent="0.25">
      <c r="A479" s="3"/>
      <c r="B479" s="2"/>
      <c r="C479" s="2"/>
      <c r="D479" s="72"/>
      <c r="E479" s="4"/>
      <c r="F479" s="178"/>
      <c r="G479" s="455" t="str">
        <f>IFERROR(VLOOKUP(Tabla46[[#This Row],[ID RIESGO]],'1. IDENTIFICACION DEL RIESGO'!$AB$27:$AL$52,11,0),"")</f>
        <v/>
      </c>
      <c r="H479" s="178"/>
      <c r="I479" s="178"/>
      <c r="J479" s="178"/>
      <c r="K479" s="178"/>
      <c r="L479" s="180"/>
      <c r="M479" s="180"/>
      <c r="N479" s="178" t="str">
        <f>IF(Tabla46[[#This Row],[ID RIESGO]]="","",IF(Tabla46[[#This Row],[DESCRIPCION DEL CONTROL]]="",0,15))</f>
        <v/>
      </c>
      <c r="O479" s="174" t="str">
        <f>IF(Tabla46[[#This Row],[ID RIESGO]]="","",IF(Tabla46[[#This Row],[RESPONSABLE DEL CONTROL (CARGO)]]="",0,20))</f>
        <v/>
      </c>
      <c r="P479" s="353">
        <f>IF(Tabla46[[#This Row],[PERIODICIDAD DE EJECUCIÓN DEL CONTROL]]="",0,20)</f>
        <v>0</v>
      </c>
      <c r="Q47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9" s="353" t="str">
        <f>IF(ISTEXT(Tabla46[[#This Row],[VALOR EVALUACION DISENO]]),"",IF(Tabla46[[#This Row],[VALOR EVALUACION DISENO]]&gt;96,DATOS!$AV$21,IF(Tabla46[[#This Row],[VALOR EVALUACION DISENO]]&gt;=86,DATOS!$AV$22,DATOS!$AV$23)))</f>
        <v/>
      </c>
      <c r="S479" s="286"/>
      <c r="T479" s="133" t="str">
        <f>IFERROR(VLOOKUP(Tabla46[[#This Row],[% DE CUMPLIMIENTO DE LA EJECUCION DEL CONTROL]],DATOS!$AS$38:$AT$40,2,0),"")</f>
        <v/>
      </c>
      <c r="U479" s="134" t="str">
        <f>IF(Tabla46[[#This Row],[RESULTADO EVALUACIÓN DEL DISEÑO DEL CONTROL]]="","",SUMIFS(DATOS!$AT$49:$AT$57,DATOS!$AR$49:$AR$57,Tabla46[[#This Row],[RESULTADO EVALUACIÓN DEL DISEÑO DEL CONTROL]],DATOS!$AS$49:$AS$57,Tabla46[[#This Row],[RESULTADO EVALUACION DE LA EJECUCION]]))</f>
        <v/>
      </c>
    </row>
    <row r="480" spans="1:21" ht="15" customHeight="1" x14ac:dyDescent="0.25">
      <c r="A480" s="3"/>
      <c r="B480" s="2"/>
      <c r="C480" s="2"/>
      <c r="D480" s="72"/>
      <c r="E480" s="4"/>
      <c r="F480" s="178"/>
      <c r="G480" s="455" t="str">
        <f>IFERROR(VLOOKUP(Tabla46[[#This Row],[ID RIESGO]],'1. IDENTIFICACION DEL RIESGO'!$AB$27:$AL$52,11,0),"")</f>
        <v/>
      </c>
      <c r="H480" s="178"/>
      <c r="I480" s="178"/>
      <c r="J480" s="178"/>
      <c r="K480" s="178"/>
      <c r="L480" s="180"/>
      <c r="M480" s="180"/>
      <c r="N480" s="178" t="str">
        <f>IF(Tabla46[[#This Row],[ID RIESGO]]="","",IF(Tabla46[[#This Row],[DESCRIPCION DEL CONTROL]]="",0,15))</f>
        <v/>
      </c>
      <c r="O480" s="174" t="str">
        <f>IF(Tabla46[[#This Row],[ID RIESGO]]="","",IF(Tabla46[[#This Row],[RESPONSABLE DEL CONTROL (CARGO)]]="",0,20))</f>
        <v/>
      </c>
      <c r="P480" s="353">
        <f>IF(Tabla46[[#This Row],[PERIODICIDAD DE EJECUCIÓN DEL CONTROL]]="",0,20)</f>
        <v>0</v>
      </c>
      <c r="Q48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0" s="353" t="str">
        <f>IF(ISTEXT(Tabla46[[#This Row],[VALOR EVALUACION DISENO]]),"",IF(Tabla46[[#This Row],[VALOR EVALUACION DISENO]]&gt;96,DATOS!$AV$21,IF(Tabla46[[#This Row],[VALOR EVALUACION DISENO]]&gt;=86,DATOS!$AV$22,DATOS!$AV$23)))</f>
        <v/>
      </c>
      <c r="S480" s="286"/>
      <c r="T480" s="133" t="str">
        <f>IFERROR(VLOOKUP(Tabla46[[#This Row],[% DE CUMPLIMIENTO DE LA EJECUCION DEL CONTROL]],DATOS!$AS$38:$AT$40,2,0),"")</f>
        <v/>
      </c>
      <c r="U480" s="134" t="str">
        <f>IF(Tabla46[[#This Row],[RESULTADO EVALUACIÓN DEL DISEÑO DEL CONTROL]]="","",SUMIFS(DATOS!$AT$49:$AT$57,DATOS!$AR$49:$AR$57,Tabla46[[#This Row],[RESULTADO EVALUACIÓN DEL DISEÑO DEL CONTROL]],DATOS!$AS$49:$AS$57,Tabla46[[#This Row],[RESULTADO EVALUACION DE LA EJECUCION]]))</f>
        <v/>
      </c>
    </row>
    <row r="481" spans="1:21" ht="15" customHeight="1" x14ac:dyDescent="0.25">
      <c r="A481" s="3"/>
      <c r="B481" s="2"/>
      <c r="C481" s="2"/>
      <c r="D481" s="72"/>
      <c r="E481" s="4"/>
      <c r="F481" s="178"/>
      <c r="G481" s="455" t="str">
        <f>IFERROR(VLOOKUP(Tabla46[[#This Row],[ID RIESGO]],'1. IDENTIFICACION DEL RIESGO'!$AB$27:$AL$52,11,0),"")</f>
        <v/>
      </c>
      <c r="H481" s="178"/>
      <c r="I481" s="178"/>
      <c r="J481" s="178"/>
      <c r="K481" s="178"/>
      <c r="L481" s="180"/>
      <c r="M481" s="180"/>
      <c r="N481" s="178" t="str">
        <f>IF(Tabla46[[#This Row],[ID RIESGO]]="","",IF(Tabla46[[#This Row],[DESCRIPCION DEL CONTROL]]="",0,15))</f>
        <v/>
      </c>
      <c r="O481" s="174" t="str">
        <f>IF(Tabla46[[#This Row],[ID RIESGO]]="","",IF(Tabla46[[#This Row],[RESPONSABLE DEL CONTROL (CARGO)]]="",0,20))</f>
        <v/>
      </c>
      <c r="P481" s="353">
        <f>IF(Tabla46[[#This Row],[PERIODICIDAD DE EJECUCIÓN DEL CONTROL]]="",0,20)</f>
        <v>0</v>
      </c>
      <c r="Q48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1" s="353" t="str">
        <f>IF(ISTEXT(Tabla46[[#This Row],[VALOR EVALUACION DISENO]]),"",IF(Tabla46[[#This Row],[VALOR EVALUACION DISENO]]&gt;96,DATOS!$AV$21,IF(Tabla46[[#This Row],[VALOR EVALUACION DISENO]]&gt;=86,DATOS!$AV$22,DATOS!$AV$23)))</f>
        <v/>
      </c>
      <c r="S481" s="286"/>
      <c r="T481" s="133" t="str">
        <f>IFERROR(VLOOKUP(Tabla46[[#This Row],[% DE CUMPLIMIENTO DE LA EJECUCION DEL CONTROL]],DATOS!$AS$38:$AT$40,2,0),"")</f>
        <v/>
      </c>
      <c r="U481" s="134" t="str">
        <f>IF(Tabla46[[#This Row],[RESULTADO EVALUACIÓN DEL DISEÑO DEL CONTROL]]="","",SUMIFS(DATOS!$AT$49:$AT$57,DATOS!$AR$49:$AR$57,Tabla46[[#This Row],[RESULTADO EVALUACIÓN DEL DISEÑO DEL CONTROL]],DATOS!$AS$49:$AS$57,Tabla46[[#This Row],[RESULTADO EVALUACION DE LA EJECUCION]]))</f>
        <v/>
      </c>
    </row>
    <row r="482" spans="1:21" ht="15" customHeight="1" x14ac:dyDescent="0.25">
      <c r="A482" s="3"/>
      <c r="B482" s="2"/>
      <c r="C482" s="2"/>
      <c r="D482" s="72"/>
      <c r="E482" s="4"/>
      <c r="F482" s="178"/>
      <c r="G482" s="455" t="str">
        <f>IFERROR(VLOOKUP(Tabla46[[#This Row],[ID RIESGO]],'1. IDENTIFICACION DEL RIESGO'!$AB$27:$AL$52,11,0),"")</f>
        <v/>
      </c>
      <c r="H482" s="178"/>
      <c r="I482" s="178"/>
      <c r="J482" s="178"/>
      <c r="K482" s="178"/>
      <c r="L482" s="180"/>
      <c r="M482" s="180"/>
      <c r="N482" s="178" t="str">
        <f>IF(Tabla46[[#This Row],[ID RIESGO]]="","",IF(Tabla46[[#This Row],[DESCRIPCION DEL CONTROL]]="",0,15))</f>
        <v/>
      </c>
      <c r="O482" s="174" t="str">
        <f>IF(Tabla46[[#This Row],[ID RIESGO]]="","",IF(Tabla46[[#This Row],[RESPONSABLE DEL CONTROL (CARGO)]]="",0,20))</f>
        <v/>
      </c>
      <c r="P482" s="353">
        <f>IF(Tabla46[[#This Row],[PERIODICIDAD DE EJECUCIÓN DEL CONTROL]]="",0,20)</f>
        <v>0</v>
      </c>
      <c r="Q48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2" s="353" t="str">
        <f>IF(ISTEXT(Tabla46[[#This Row],[VALOR EVALUACION DISENO]]),"",IF(Tabla46[[#This Row],[VALOR EVALUACION DISENO]]&gt;96,DATOS!$AV$21,IF(Tabla46[[#This Row],[VALOR EVALUACION DISENO]]&gt;=86,DATOS!$AV$22,DATOS!$AV$23)))</f>
        <v/>
      </c>
      <c r="S482" s="286"/>
      <c r="T482" s="133" t="str">
        <f>IFERROR(VLOOKUP(Tabla46[[#This Row],[% DE CUMPLIMIENTO DE LA EJECUCION DEL CONTROL]],DATOS!$AS$38:$AT$40,2,0),"")</f>
        <v/>
      </c>
      <c r="U482" s="134" t="str">
        <f>IF(Tabla46[[#This Row],[RESULTADO EVALUACIÓN DEL DISEÑO DEL CONTROL]]="","",SUMIFS(DATOS!$AT$49:$AT$57,DATOS!$AR$49:$AR$57,Tabla46[[#This Row],[RESULTADO EVALUACIÓN DEL DISEÑO DEL CONTROL]],DATOS!$AS$49:$AS$57,Tabla46[[#This Row],[RESULTADO EVALUACION DE LA EJECUCION]]))</f>
        <v/>
      </c>
    </row>
    <row r="483" spans="1:21" ht="15" customHeight="1" x14ac:dyDescent="0.25">
      <c r="A483" s="3"/>
      <c r="B483" s="2"/>
      <c r="C483" s="2"/>
      <c r="D483" s="72"/>
      <c r="E483" s="4"/>
      <c r="F483" s="178"/>
      <c r="G483" s="455" t="str">
        <f>IFERROR(VLOOKUP(Tabla46[[#This Row],[ID RIESGO]],'1. IDENTIFICACION DEL RIESGO'!$AB$27:$AL$52,11,0),"")</f>
        <v/>
      </c>
      <c r="H483" s="178"/>
      <c r="I483" s="178"/>
      <c r="J483" s="178"/>
      <c r="K483" s="178"/>
      <c r="L483" s="180"/>
      <c r="M483" s="180"/>
      <c r="N483" s="178" t="str">
        <f>IF(Tabla46[[#This Row],[ID RIESGO]]="","",IF(Tabla46[[#This Row],[DESCRIPCION DEL CONTROL]]="",0,15))</f>
        <v/>
      </c>
      <c r="O483" s="174" t="str">
        <f>IF(Tabla46[[#This Row],[ID RIESGO]]="","",IF(Tabla46[[#This Row],[RESPONSABLE DEL CONTROL (CARGO)]]="",0,20))</f>
        <v/>
      </c>
      <c r="P483" s="353">
        <f>IF(Tabla46[[#This Row],[PERIODICIDAD DE EJECUCIÓN DEL CONTROL]]="",0,20)</f>
        <v>0</v>
      </c>
      <c r="Q48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3" s="353" t="str">
        <f>IF(ISTEXT(Tabla46[[#This Row],[VALOR EVALUACION DISENO]]),"",IF(Tabla46[[#This Row],[VALOR EVALUACION DISENO]]&gt;96,DATOS!$AV$21,IF(Tabla46[[#This Row],[VALOR EVALUACION DISENO]]&gt;=86,DATOS!$AV$22,DATOS!$AV$23)))</f>
        <v/>
      </c>
      <c r="S483" s="286"/>
      <c r="T483" s="133" t="str">
        <f>IFERROR(VLOOKUP(Tabla46[[#This Row],[% DE CUMPLIMIENTO DE LA EJECUCION DEL CONTROL]],DATOS!$AS$38:$AT$40,2,0),"")</f>
        <v/>
      </c>
      <c r="U483" s="134" t="str">
        <f>IF(Tabla46[[#This Row],[RESULTADO EVALUACIÓN DEL DISEÑO DEL CONTROL]]="","",SUMIFS(DATOS!$AT$49:$AT$57,DATOS!$AR$49:$AR$57,Tabla46[[#This Row],[RESULTADO EVALUACIÓN DEL DISEÑO DEL CONTROL]],DATOS!$AS$49:$AS$57,Tabla46[[#This Row],[RESULTADO EVALUACION DE LA EJECUCION]]))</f>
        <v/>
      </c>
    </row>
    <row r="484" spans="1:21" ht="15" customHeight="1" x14ac:dyDescent="0.25">
      <c r="A484" s="3"/>
      <c r="B484" s="2"/>
      <c r="C484" s="2"/>
      <c r="D484" s="72"/>
      <c r="E484" s="4"/>
      <c r="F484" s="178"/>
      <c r="G484" s="455" t="str">
        <f>IFERROR(VLOOKUP(Tabla46[[#This Row],[ID RIESGO]],'1. IDENTIFICACION DEL RIESGO'!$AB$27:$AL$52,11,0),"")</f>
        <v/>
      </c>
      <c r="H484" s="178"/>
      <c r="I484" s="178"/>
      <c r="J484" s="178"/>
      <c r="K484" s="178"/>
      <c r="L484" s="180"/>
      <c r="M484" s="180"/>
      <c r="N484" s="178" t="str">
        <f>IF(Tabla46[[#This Row],[ID RIESGO]]="","",IF(Tabla46[[#This Row],[DESCRIPCION DEL CONTROL]]="",0,15))</f>
        <v/>
      </c>
      <c r="O484" s="174" t="str">
        <f>IF(Tabla46[[#This Row],[ID RIESGO]]="","",IF(Tabla46[[#This Row],[RESPONSABLE DEL CONTROL (CARGO)]]="",0,20))</f>
        <v/>
      </c>
      <c r="P484" s="353">
        <f>IF(Tabla46[[#This Row],[PERIODICIDAD DE EJECUCIÓN DEL CONTROL]]="",0,20)</f>
        <v>0</v>
      </c>
      <c r="Q48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4" s="353" t="str">
        <f>IF(ISTEXT(Tabla46[[#This Row],[VALOR EVALUACION DISENO]]),"",IF(Tabla46[[#This Row],[VALOR EVALUACION DISENO]]&gt;96,DATOS!$AV$21,IF(Tabla46[[#This Row],[VALOR EVALUACION DISENO]]&gt;=86,DATOS!$AV$22,DATOS!$AV$23)))</f>
        <v/>
      </c>
      <c r="S484" s="286"/>
      <c r="T484" s="133" t="str">
        <f>IFERROR(VLOOKUP(Tabla46[[#This Row],[% DE CUMPLIMIENTO DE LA EJECUCION DEL CONTROL]],DATOS!$AS$38:$AT$40,2,0),"")</f>
        <v/>
      </c>
      <c r="U484" s="134" t="str">
        <f>IF(Tabla46[[#This Row],[RESULTADO EVALUACIÓN DEL DISEÑO DEL CONTROL]]="","",SUMIFS(DATOS!$AT$49:$AT$57,DATOS!$AR$49:$AR$57,Tabla46[[#This Row],[RESULTADO EVALUACIÓN DEL DISEÑO DEL CONTROL]],DATOS!$AS$49:$AS$57,Tabla46[[#This Row],[RESULTADO EVALUACION DE LA EJECUCION]]))</f>
        <v/>
      </c>
    </row>
    <row r="485" spans="1:21" ht="15" customHeight="1" x14ac:dyDescent="0.25">
      <c r="A485" s="3"/>
      <c r="B485" s="2"/>
      <c r="C485" s="2"/>
      <c r="D485" s="72"/>
      <c r="E485" s="4"/>
      <c r="F485" s="178"/>
      <c r="G485" s="455" t="str">
        <f>IFERROR(VLOOKUP(Tabla46[[#This Row],[ID RIESGO]],'1. IDENTIFICACION DEL RIESGO'!$AB$27:$AL$52,11,0),"")</f>
        <v/>
      </c>
      <c r="H485" s="178"/>
      <c r="I485" s="178"/>
      <c r="J485" s="178"/>
      <c r="K485" s="178"/>
      <c r="L485" s="180"/>
      <c r="M485" s="180"/>
      <c r="N485" s="178" t="str">
        <f>IF(Tabla46[[#This Row],[ID RIESGO]]="","",IF(Tabla46[[#This Row],[DESCRIPCION DEL CONTROL]]="",0,15))</f>
        <v/>
      </c>
      <c r="O485" s="174" t="str">
        <f>IF(Tabla46[[#This Row],[ID RIESGO]]="","",IF(Tabla46[[#This Row],[RESPONSABLE DEL CONTROL (CARGO)]]="",0,20))</f>
        <v/>
      </c>
      <c r="P485" s="353">
        <f>IF(Tabla46[[#This Row],[PERIODICIDAD DE EJECUCIÓN DEL CONTROL]]="",0,20)</f>
        <v>0</v>
      </c>
      <c r="Q48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5" s="353" t="str">
        <f>IF(ISTEXT(Tabla46[[#This Row],[VALOR EVALUACION DISENO]]),"",IF(Tabla46[[#This Row],[VALOR EVALUACION DISENO]]&gt;96,DATOS!$AV$21,IF(Tabla46[[#This Row],[VALOR EVALUACION DISENO]]&gt;=86,DATOS!$AV$22,DATOS!$AV$23)))</f>
        <v/>
      </c>
      <c r="S485" s="286"/>
      <c r="T485" s="133" t="str">
        <f>IFERROR(VLOOKUP(Tabla46[[#This Row],[% DE CUMPLIMIENTO DE LA EJECUCION DEL CONTROL]],DATOS!$AS$38:$AT$40,2,0),"")</f>
        <v/>
      </c>
      <c r="U485" s="134" t="str">
        <f>IF(Tabla46[[#This Row],[RESULTADO EVALUACIÓN DEL DISEÑO DEL CONTROL]]="","",SUMIFS(DATOS!$AT$49:$AT$57,DATOS!$AR$49:$AR$57,Tabla46[[#This Row],[RESULTADO EVALUACIÓN DEL DISEÑO DEL CONTROL]],DATOS!$AS$49:$AS$57,Tabla46[[#This Row],[RESULTADO EVALUACION DE LA EJECUCION]]))</f>
        <v/>
      </c>
    </row>
    <row r="486" spans="1:21" ht="15" customHeight="1" x14ac:dyDescent="0.25">
      <c r="A486" s="3"/>
      <c r="B486" s="2"/>
      <c r="C486" s="2"/>
      <c r="D486" s="72"/>
      <c r="E486" s="4"/>
      <c r="F486" s="178"/>
      <c r="G486" s="455" t="str">
        <f>IFERROR(VLOOKUP(Tabla46[[#This Row],[ID RIESGO]],'1. IDENTIFICACION DEL RIESGO'!$AB$27:$AL$52,11,0),"")</f>
        <v/>
      </c>
      <c r="H486" s="178"/>
      <c r="I486" s="178"/>
      <c r="J486" s="178"/>
      <c r="K486" s="178"/>
      <c r="L486" s="180"/>
      <c r="M486" s="180"/>
      <c r="N486" s="178" t="str">
        <f>IF(Tabla46[[#This Row],[ID RIESGO]]="","",IF(Tabla46[[#This Row],[DESCRIPCION DEL CONTROL]]="",0,15))</f>
        <v/>
      </c>
      <c r="O486" s="174" t="str">
        <f>IF(Tabla46[[#This Row],[ID RIESGO]]="","",IF(Tabla46[[#This Row],[RESPONSABLE DEL CONTROL (CARGO)]]="",0,20))</f>
        <v/>
      </c>
      <c r="P486" s="353">
        <f>IF(Tabla46[[#This Row],[PERIODICIDAD DE EJECUCIÓN DEL CONTROL]]="",0,20)</f>
        <v>0</v>
      </c>
      <c r="Q48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6" s="353" t="str">
        <f>IF(ISTEXT(Tabla46[[#This Row],[VALOR EVALUACION DISENO]]),"",IF(Tabla46[[#This Row],[VALOR EVALUACION DISENO]]&gt;96,DATOS!$AV$21,IF(Tabla46[[#This Row],[VALOR EVALUACION DISENO]]&gt;=86,DATOS!$AV$22,DATOS!$AV$23)))</f>
        <v/>
      </c>
      <c r="S486" s="286"/>
      <c r="T486" s="133" t="str">
        <f>IFERROR(VLOOKUP(Tabla46[[#This Row],[% DE CUMPLIMIENTO DE LA EJECUCION DEL CONTROL]],DATOS!$AS$38:$AT$40,2,0),"")</f>
        <v/>
      </c>
      <c r="U486" s="134" t="str">
        <f>IF(Tabla46[[#This Row],[RESULTADO EVALUACIÓN DEL DISEÑO DEL CONTROL]]="","",SUMIFS(DATOS!$AT$49:$AT$57,DATOS!$AR$49:$AR$57,Tabla46[[#This Row],[RESULTADO EVALUACIÓN DEL DISEÑO DEL CONTROL]],DATOS!$AS$49:$AS$57,Tabla46[[#This Row],[RESULTADO EVALUACION DE LA EJECUCION]]))</f>
        <v/>
      </c>
    </row>
    <row r="487" spans="1:21" ht="15" customHeight="1" x14ac:dyDescent="0.25">
      <c r="A487" s="3"/>
      <c r="B487" s="2"/>
      <c r="C487" s="2"/>
      <c r="D487" s="72"/>
      <c r="E487" s="4"/>
      <c r="F487" s="178"/>
      <c r="G487" s="455" t="str">
        <f>IFERROR(VLOOKUP(Tabla46[[#This Row],[ID RIESGO]],'1. IDENTIFICACION DEL RIESGO'!$AB$27:$AL$52,11,0),"")</f>
        <v/>
      </c>
      <c r="H487" s="178"/>
      <c r="I487" s="178"/>
      <c r="J487" s="178"/>
      <c r="K487" s="178"/>
      <c r="L487" s="180"/>
      <c r="M487" s="180"/>
      <c r="N487" s="178" t="str">
        <f>IF(Tabla46[[#This Row],[ID RIESGO]]="","",IF(Tabla46[[#This Row],[DESCRIPCION DEL CONTROL]]="",0,15))</f>
        <v/>
      </c>
      <c r="O487" s="174" t="str">
        <f>IF(Tabla46[[#This Row],[ID RIESGO]]="","",IF(Tabla46[[#This Row],[RESPONSABLE DEL CONTROL (CARGO)]]="",0,20))</f>
        <v/>
      </c>
      <c r="P487" s="353">
        <f>IF(Tabla46[[#This Row],[PERIODICIDAD DE EJECUCIÓN DEL CONTROL]]="",0,20)</f>
        <v>0</v>
      </c>
      <c r="Q48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7" s="353" t="str">
        <f>IF(ISTEXT(Tabla46[[#This Row],[VALOR EVALUACION DISENO]]),"",IF(Tabla46[[#This Row],[VALOR EVALUACION DISENO]]&gt;96,DATOS!$AV$21,IF(Tabla46[[#This Row],[VALOR EVALUACION DISENO]]&gt;=86,DATOS!$AV$22,DATOS!$AV$23)))</f>
        <v/>
      </c>
      <c r="S487" s="286"/>
      <c r="T487" s="133" t="str">
        <f>IFERROR(VLOOKUP(Tabla46[[#This Row],[% DE CUMPLIMIENTO DE LA EJECUCION DEL CONTROL]],DATOS!$AS$38:$AT$40,2,0),"")</f>
        <v/>
      </c>
      <c r="U487" s="134" t="str">
        <f>IF(Tabla46[[#This Row],[RESULTADO EVALUACIÓN DEL DISEÑO DEL CONTROL]]="","",SUMIFS(DATOS!$AT$49:$AT$57,DATOS!$AR$49:$AR$57,Tabla46[[#This Row],[RESULTADO EVALUACIÓN DEL DISEÑO DEL CONTROL]],DATOS!$AS$49:$AS$57,Tabla46[[#This Row],[RESULTADO EVALUACION DE LA EJECUCION]]))</f>
        <v/>
      </c>
    </row>
    <row r="488" spans="1:21" ht="15" customHeight="1" x14ac:dyDescent="0.25">
      <c r="A488" s="3"/>
      <c r="B488" s="2"/>
      <c r="C488" s="2"/>
      <c r="D488" s="72"/>
      <c r="E488" s="4"/>
      <c r="F488" s="178"/>
      <c r="G488" s="455" t="str">
        <f>IFERROR(VLOOKUP(Tabla46[[#This Row],[ID RIESGO]],'1. IDENTIFICACION DEL RIESGO'!$AB$27:$AL$52,11,0),"")</f>
        <v/>
      </c>
      <c r="H488" s="178"/>
      <c r="I488" s="178"/>
      <c r="J488" s="178"/>
      <c r="K488" s="178"/>
      <c r="L488" s="180"/>
      <c r="M488" s="180"/>
      <c r="N488" s="178" t="str">
        <f>IF(Tabla46[[#This Row],[ID RIESGO]]="","",IF(Tabla46[[#This Row],[DESCRIPCION DEL CONTROL]]="",0,15))</f>
        <v/>
      </c>
      <c r="O488" s="174" t="str">
        <f>IF(Tabla46[[#This Row],[ID RIESGO]]="","",IF(Tabla46[[#This Row],[RESPONSABLE DEL CONTROL (CARGO)]]="",0,20))</f>
        <v/>
      </c>
      <c r="P488" s="353">
        <f>IF(Tabla46[[#This Row],[PERIODICIDAD DE EJECUCIÓN DEL CONTROL]]="",0,20)</f>
        <v>0</v>
      </c>
      <c r="Q48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8" s="353" t="str">
        <f>IF(ISTEXT(Tabla46[[#This Row],[VALOR EVALUACION DISENO]]),"",IF(Tabla46[[#This Row],[VALOR EVALUACION DISENO]]&gt;96,DATOS!$AV$21,IF(Tabla46[[#This Row],[VALOR EVALUACION DISENO]]&gt;=86,DATOS!$AV$22,DATOS!$AV$23)))</f>
        <v/>
      </c>
      <c r="S488" s="286"/>
      <c r="T488" s="133" t="str">
        <f>IFERROR(VLOOKUP(Tabla46[[#This Row],[% DE CUMPLIMIENTO DE LA EJECUCION DEL CONTROL]],DATOS!$AS$38:$AT$40,2,0),"")</f>
        <v/>
      </c>
      <c r="U488" s="134" t="str">
        <f>IF(Tabla46[[#This Row],[RESULTADO EVALUACIÓN DEL DISEÑO DEL CONTROL]]="","",SUMIFS(DATOS!$AT$49:$AT$57,DATOS!$AR$49:$AR$57,Tabla46[[#This Row],[RESULTADO EVALUACIÓN DEL DISEÑO DEL CONTROL]],DATOS!$AS$49:$AS$57,Tabla46[[#This Row],[RESULTADO EVALUACION DE LA EJECUCION]]))</f>
        <v/>
      </c>
    </row>
    <row r="489" spans="1:21" ht="15" customHeight="1" x14ac:dyDescent="0.25">
      <c r="A489" s="3"/>
      <c r="B489" s="2"/>
      <c r="C489" s="2"/>
      <c r="D489" s="72"/>
      <c r="E489" s="4"/>
      <c r="F489" s="178"/>
      <c r="G489" s="455" t="str">
        <f>IFERROR(VLOOKUP(Tabla46[[#This Row],[ID RIESGO]],'1. IDENTIFICACION DEL RIESGO'!$AB$27:$AL$52,11,0),"")</f>
        <v/>
      </c>
      <c r="H489" s="178"/>
      <c r="I489" s="178"/>
      <c r="J489" s="178"/>
      <c r="K489" s="178"/>
      <c r="L489" s="180"/>
      <c r="M489" s="180"/>
      <c r="N489" s="178" t="str">
        <f>IF(Tabla46[[#This Row],[ID RIESGO]]="","",IF(Tabla46[[#This Row],[DESCRIPCION DEL CONTROL]]="",0,15))</f>
        <v/>
      </c>
      <c r="O489" s="174" t="str">
        <f>IF(Tabla46[[#This Row],[ID RIESGO]]="","",IF(Tabla46[[#This Row],[RESPONSABLE DEL CONTROL (CARGO)]]="",0,20))</f>
        <v/>
      </c>
      <c r="P489" s="353">
        <f>IF(Tabla46[[#This Row],[PERIODICIDAD DE EJECUCIÓN DEL CONTROL]]="",0,20)</f>
        <v>0</v>
      </c>
      <c r="Q48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9" s="353" t="str">
        <f>IF(ISTEXT(Tabla46[[#This Row],[VALOR EVALUACION DISENO]]),"",IF(Tabla46[[#This Row],[VALOR EVALUACION DISENO]]&gt;96,DATOS!$AV$21,IF(Tabla46[[#This Row],[VALOR EVALUACION DISENO]]&gt;=86,DATOS!$AV$22,DATOS!$AV$23)))</f>
        <v/>
      </c>
      <c r="S489" s="286"/>
      <c r="T489" s="133" t="str">
        <f>IFERROR(VLOOKUP(Tabla46[[#This Row],[% DE CUMPLIMIENTO DE LA EJECUCION DEL CONTROL]],DATOS!$AS$38:$AT$40,2,0),"")</f>
        <v/>
      </c>
      <c r="U489" s="134" t="str">
        <f>IF(Tabla46[[#This Row],[RESULTADO EVALUACIÓN DEL DISEÑO DEL CONTROL]]="","",SUMIFS(DATOS!$AT$49:$AT$57,DATOS!$AR$49:$AR$57,Tabla46[[#This Row],[RESULTADO EVALUACIÓN DEL DISEÑO DEL CONTROL]],DATOS!$AS$49:$AS$57,Tabla46[[#This Row],[RESULTADO EVALUACION DE LA EJECUCION]]))</f>
        <v/>
      </c>
    </row>
    <row r="490" spans="1:21" ht="15" customHeight="1" x14ac:dyDescent="0.25">
      <c r="A490" s="3"/>
      <c r="B490" s="2"/>
      <c r="C490" s="2"/>
      <c r="D490" s="72"/>
      <c r="E490" s="4"/>
      <c r="F490" s="178"/>
      <c r="G490" s="455" t="str">
        <f>IFERROR(VLOOKUP(Tabla46[[#This Row],[ID RIESGO]],'1. IDENTIFICACION DEL RIESGO'!$AB$27:$AL$52,11,0),"")</f>
        <v/>
      </c>
      <c r="H490" s="178"/>
      <c r="I490" s="178"/>
      <c r="J490" s="178"/>
      <c r="K490" s="178"/>
      <c r="L490" s="180"/>
      <c r="M490" s="180"/>
      <c r="N490" s="178" t="str">
        <f>IF(Tabla46[[#This Row],[ID RIESGO]]="","",IF(Tabla46[[#This Row],[DESCRIPCION DEL CONTROL]]="",0,15))</f>
        <v/>
      </c>
      <c r="O490" s="174" t="str">
        <f>IF(Tabla46[[#This Row],[ID RIESGO]]="","",IF(Tabla46[[#This Row],[RESPONSABLE DEL CONTROL (CARGO)]]="",0,20))</f>
        <v/>
      </c>
      <c r="P490" s="353">
        <f>IF(Tabla46[[#This Row],[PERIODICIDAD DE EJECUCIÓN DEL CONTROL]]="",0,20)</f>
        <v>0</v>
      </c>
      <c r="Q49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0" s="353" t="str">
        <f>IF(ISTEXT(Tabla46[[#This Row],[VALOR EVALUACION DISENO]]),"",IF(Tabla46[[#This Row],[VALOR EVALUACION DISENO]]&gt;96,DATOS!$AV$21,IF(Tabla46[[#This Row],[VALOR EVALUACION DISENO]]&gt;=86,DATOS!$AV$22,DATOS!$AV$23)))</f>
        <v/>
      </c>
      <c r="S490" s="286"/>
      <c r="T490" s="133" t="str">
        <f>IFERROR(VLOOKUP(Tabla46[[#This Row],[% DE CUMPLIMIENTO DE LA EJECUCION DEL CONTROL]],DATOS!$AS$38:$AT$40,2,0),"")</f>
        <v/>
      </c>
      <c r="U490" s="134" t="str">
        <f>IF(Tabla46[[#This Row],[RESULTADO EVALUACIÓN DEL DISEÑO DEL CONTROL]]="","",SUMIFS(DATOS!$AT$49:$AT$57,DATOS!$AR$49:$AR$57,Tabla46[[#This Row],[RESULTADO EVALUACIÓN DEL DISEÑO DEL CONTROL]],DATOS!$AS$49:$AS$57,Tabla46[[#This Row],[RESULTADO EVALUACION DE LA EJECUCION]]))</f>
        <v/>
      </c>
    </row>
    <row r="491" spans="1:21" ht="15" customHeight="1" x14ac:dyDescent="0.25">
      <c r="A491" s="3"/>
      <c r="B491" s="2"/>
      <c r="C491" s="2"/>
      <c r="D491" s="72"/>
      <c r="E491" s="4"/>
      <c r="F491" s="178"/>
      <c r="G491" s="455" t="str">
        <f>IFERROR(VLOOKUP(Tabla46[[#This Row],[ID RIESGO]],'1. IDENTIFICACION DEL RIESGO'!$AB$27:$AL$52,11,0),"")</f>
        <v/>
      </c>
      <c r="H491" s="178"/>
      <c r="I491" s="178"/>
      <c r="J491" s="178"/>
      <c r="K491" s="178"/>
      <c r="L491" s="180"/>
      <c r="M491" s="180"/>
      <c r="N491" s="178" t="str">
        <f>IF(Tabla46[[#This Row],[ID RIESGO]]="","",IF(Tabla46[[#This Row],[DESCRIPCION DEL CONTROL]]="",0,15))</f>
        <v/>
      </c>
      <c r="O491" s="174" t="str">
        <f>IF(Tabla46[[#This Row],[ID RIESGO]]="","",IF(Tabla46[[#This Row],[RESPONSABLE DEL CONTROL (CARGO)]]="",0,20))</f>
        <v/>
      </c>
      <c r="P491" s="353">
        <f>IF(Tabla46[[#This Row],[PERIODICIDAD DE EJECUCIÓN DEL CONTROL]]="",0,20)</f>
        <v>0</v>
      </c>
      <c r="Q49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1" s="353" t="str">
        <f>IF(ISTEXT(Tabla46[[#This Row],[VALOR EVALUACION DISENO]]),"",IF(Tabla46[[#This Row],[VALOR EVALUACION DISENO]]&gt;96,DATOS!$AV$21,IF(Tabla46[[#This Row],[VALOR EVALUACION DISENO]]&gt;=86,DATOS!$AV$22,DATOS!$AV$23)))</f>
        <v/>
      </c>
      <c r="S491" s="286"/>
      <c r="T491" s="133" t="str">
        <f>IFERROR(VLOOKUP(Tabla46[[#This Row],[% DE CUMPLIMIENTO DE LA EJECUCION DEL CONTROL]],DATOS!$AS$38:$AT$40,2,0),"")</f>
        <v/>
      </c>
      <c r="U491" s="134" t="str">
        <f>IF(Tabla46[[#This Row],[RESULTADO EVALUACIÓN DEL DISEÑO DEL CONTROL]]="","",SUMIFS(DATOS!$AT$49:$AT$57,DATOS!$AR$49:$AR$57,Tabla46[[#This Row],[RESULTADO EVALUACIÓN DEL DISEÑO DEL CONTROL]],DATOS!$AS$49:$AS$57,Tabla46[[#This Row],[RESULTADO EVALUACION DE LA EJECUCION]]))</f>
        <v/>
      </c>
    </row>
    <row r="492" spans="1:21" ht="15" customHeight="1" x14ac:dyDescent="0.25">
      <c r="A492" s="3"/>
      <c r="B492" s="2"/>
      <c r="C492" s="2"/>
      <c r="D492" s="72"/>
      <c r="E492" s="4"/>
      <c r="F492" s="178"/>
      <c r="G492" s="455" t="str">
        <f>IFERROR(VLOOKUP(Tabla46[[#This Row],[ID RIESGO]],'1. IDENTIFICACION DEL RIESGO'!$AB$27:$AL$52,11,0),"")</f>
        <v/>
      </c>
      <c r="H492" s="178"/>
      <c r="I492" s="178"/>
      <c r="J492" s="178"/>
      <c r="K492" s="178"/>
      <c r="L492" s="180"/>
      <c r="M492" s="180"/>
      <c r="N492" s="178" t="str">
        <f>IF(Tabla46[[#This Row],[ID RIESGO]]="","",IF(Tabla46[[#This Row],[DESCRIPCION DEL CONTROL]]="",0,15))</f>
        <v/>
      </c>
      <c r="O492" s="174" t="str">
        <f>IF(Tabla46[[#This Row],[ID RIESGO]]="","",IF(Tabla46[[#This Row],[RESPONSABLE DEL CONTROL (CARGO)]]="",0,20))</f>
        <v/>
      </c>
      <c r="P492" s="353">
        <f>IF(Tabla46[[#This Row],[PERIODICIDAD DE EJECUCIÓN DEL CONTROL]]="",0,20)</f>
        <v>0</v>
      </c>
      <c r="Q49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2" s="353" t="str">
        <f>IF(ISTEXT(Tabla46[[#This Row],[VALOR EVALUACION DISENO]]),"",IF(Tabla46[[#This Row],[VALOR EVALUACION DISENO]]&gt;96,DATOS!$AV$21,IF(Tabla46[[#This Row],[VALOR EVALUACION DISENO]]&gt;=86,DATOS!$AV$22,DATOS!$AV$23)))</f>
        <v/>
      </c>
      <c r="S492" s="286"/>
      <c r="T492" s="133" t="str">
        <f>IFERROR(VLOOKUP(Tabla46[[#This Row],[% DE CUMPLIMIENTO DE LA EJECUCION DEL CONTROL]],DATOS!$AS$38:$AT$40,2,0),"")</f>
        <v/>
      </c>
      <c r="U492" s="134" t="str">
        <f>IF(Tabla46[[#This Row],[RESULTADO EVALUACIÓN DEL DISEÑO DEL CONTROL]]="","",SUMIFS(DATOS!$AT$49:$AT$57,DATOS!$AR$49:$AR$57,Tabla46[[#This Row],[RESULTADO EVALUACIÓN DEL DISEÑO DEL CONTROL]],DATOS!$AS$49:$AS$57,Tabla46[[#This Row],[RESULTADO EVALUACION DE LA EJECUCION]]))</f>
        <v/>
      </c>
    </row>
    <row r="493" spans="1:21" ht="15" customHeight="1" x14ac:dyDescent="0.25">
      <c r="A493" s="3"/>
      <c r="B493" s="2"/>
      <c r="C493" s="2"/>
      <c r="D493" s="72"/>
      <c r="E493" s="4"/>
      <c r="F493" s="178"/>
      <c r="G493" s="455" t="str">
        <f>IFERROR(VLOOKUP(Tabla46[[#This Row],[ID RIESGO]],'1. IDENTIFICACION DEL RIESGO'!$AB$27:$AL$52,11,0),"")</f>
        <v/>
      </c>
      <c r="H493" s="178"/>
      <c r="I493" s="178"/>
      <c r="J493" s="178"/>
      <c r="K493" s="178"/>
      <c r="L493" s="180"/>
      <c r="M493" s="180"/>
      <c r="N493" s="178" t="str">
        <f>IF(Tabla46[[#This Row],[ID RIESGO]]="","",IF(Tabla46[[#This Row],[DESCRIPCION DEL CONTROL]]="",0,15))</f>
        <v/>
      </c>
      <c r="O493" s="174" t="str">
        <f>IF(Tabla46[[#This Row],[ID RIESGO]]="","",IF(Tabla46[[#This Row],[RESPONSABLE DEL CONTROL (CARGO)]]="",0,20))</f>
        <v/>
      </c>
      <c r="P493" s="353">
        <f>IF(Tabla46[[#This Row],[PERIODICIDAD DE EJECUCIÓN DEL CONTROL]]="",0,20)</f>
        <v>0</v>
      </c>
      <c r="Q49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3" s="353" t="str">
        <f>IF(ISTEXT(Tabla46[[#This Row],[VALOR EVALUACION DISENO]]),"",IF(Tabla46[[#This Row],[VALOR EVALUACION DISENO]]&gt;96,DATOS!$AV$21,IF(Tabla46[[#This Row],[VALOR EVALUACION DISENO]]&gt;=86,DATOS!$AV$22,DATOS!$AV$23)))</f>
        <v/>
      </c>
      <c r="S493" s="286"/>
      <c r="T493" s="133" t="str">
        <f>IFERROR(VLOOKUP(Tabla46[[#This Row],[% DE CUMPLIMIENTO DE LA EJECUCION DEL CONTROL]],DATOS!$AS$38:$AT$40,2,0),"")</f>
        <v/>
      </c>
      <c r="U493" s="134" t="str">
        <f>IF(Tabla46[[#This Row],[RESULTADO EVALUACIÓN DEL DISEÑO DEL CONTROL]]="","",SUMIFS(DATOS!$AT$49:$AT$57,DATOS!$AR$49:$AR$57,Tabla46[[#This Row],[RESULTADO EVALUACIÓN DEL DISEÑO DEL CONTROL]],DATOS!$AS$49:$AS$57,Tabla46[[#This Row],[RESULTADO EVALUACION DE LA EJECUCION]]))</f>
        <v/>
      </c>
    </row>
    <row r="494" spans="1:21" ht="15" customHeight="1" x14ac:dyDescent="0.25">
      <c r="A494" s="3"/>
      <c r="B494" s="2"/>
      <c r="C494" s="2"/>
      <c r="D494" s="72"/>
      <c r="E494" s="4"/>
      <c r="F494" s="178"/>
      <c r="G494" s="455" t="str">
        <f>IFERROR(VLOOKUP(Tabla46[[#This Row],[ID RIESGO]],'1. IDENTIFICACION DEL RIESGO'!$AB$27:$AL$52,11,0),"")</f>
        <v/>
      </c>
      <c r="H494" s="178"/>
      <c r="I494" s="178"/>
      <c r="J494" s="178"/>
      <c r="K494" s="178"/>
      <c r="L494" s="180"/>
      <c r="M494" s="180"/>
      <c r="N494" s="178" t="str">
        <f>IF(Tabla46[[#This Row],[ID RIESGO]]="","",IF(Tabla46[[#This Row],[DESCRIPCION DEL CONTROL]]="",0,15))</f>
        <v/>
      </c>
      <c r="O494" s="174" t="str">
        <f>IF(Tabla46[[#This Row],[ID RIESGO]]="","",IF(Tabla46[[#This Row],[RESPONSABLE DEL CONTROL (CARGO)]]="",0,20))</f>
        <v/>
      </c>
      <c r="P494" s="353">
        <f>IF(Tabla46[[#This Row],[PERIODICIDAD DE EJECUCIÓN DEL CONTROL]]="",0,20)</f>
        <v>0</v>
      </c>
      <c r="Q49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4" s="353" t="str">
        <f>IF(ISTEXT(Tabla46[[#This Row],[VALOR EVALUACION DISENO]]),"",IF(Tabla46[[#This Row],[VALOR EVALUACION DISENO]]&gt;96,DATOS!$AV$21,IF(Tabla46[[#This Row],[VALOR EVALUACION DISENO]]&gt;=86,DATOS!$AV$22,DATOS!$AV$23)))</f>
        <v/>
      </c>
      <c r="S494" s="286"/>
      <c r="T494" s="133" t="str">
        <f>IFERROR(VLOOKUP(Tabla46[[#This Row],[% DE CUMPLIMIENTO DE LA EJECUCION DEL CONTROL]],DATOS!$AS$38:$AT$40,2,0),"")</f>
        <v/>
      </c>
      <c r="U494" s="134" t="str">
        <f>IF(Tabla46[[#This Row],[RESULTADO EVALUACIÓN DEL DISEÑO DEL CONTROL]]="","",SUMIFS(DATOS!$AT$49:$AT$57,DATOS!$AR$49:$AR$57,Tabla46[[#This Row],[RESULTADO EVALUACIÓN DEL DISEÑO DEL CONTROL]],DATOS!$AS$49:$AS$57,Tabla46[[#This Row],[RESULTADO EVALUACION DE LA EJECUCION]]))</f>
        <v/>
      </c>
    </row>
    <row r="495" spans="1:21" ht="15" customHeight="1" x14ac:dyDescent="0.25">
      <c r="A495" s="3"/>
      <c r="B495" s="2"/>
      <c r="C495" s="2"/>
      <c r="D495" s="72"/>
      <c r="E495" s="4"/>
      <c r="F495" s="178"/>
      <c r="G495" s="455" t="str">
        <f>IFERROR(VLOOKUP(Tabla46[[#This Row],[ID RIESGO]],'1. IDENTIFICACION DEL RIESGO'!$AB$27:$AL$52,11,0),"")</f>
        <v/>
      </c>
      <c r="H495" s="178"/>
      <c r="I495" s="178"/>
      <c r="J495" s="178"/>
      <c r="K495" s="178"/>
      <c r="L495" s="180"/>
      <c r="M495" s="180"/>
      <c r="N495" s="178" t="str">
        <f>IF(Tabla46[[#This Row],[ID RIESGO]]="","",IF(Tabla46[[#This Row],[DESCRIPCION DEL CONTROL]]="",0,15))</f>
        <v/>
      </c>
      <c r="O495" s="174" t="str">
        <f>IF(Tabla46[[#This Row],[ID RIESGO]]="","",IF(Tabla46[[#This Row],[RESPONSABLE DEL CONTROL (CARGO)]]="",0,20))</f>
        <v/>
      </c>
      <c r="P495" s="353">
        <f>IF(Tabla46[[#This Row],[PERIODICIDAD DE EJECUCIÓN DEL CONTROL]]="",0,20)</f>
        <v>0</v>
      </c>
      <c r="Q49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5" s="353" t="str">
        <f>IF(ISTEXT(Tabla46[[#This Row],[VALOR EVALUACION DISENO]]),"",IF(Tabla46[[#This Row],[VALOR EVALUACION DISENO]]&gt;96,DATOS!$AV$21,IF(Tabla46[[#This Row],[VALOR EVALUACION DISENO]]&gt;=86,DATOS!$AV$22,DATOS!$AV$23)))</f>
        <v/>
      </c>
      <c r="S495" s="286"/>
      <c r="T495" s="133" t="str">
        <f>IFERROR(VLOOKUP(Tabla46[[#This Row],[% DE CUMPLIMIENTO DE LA EJECUCION DEL CONTROL]],DATOS!$AS$38:$AT$40,2,0),"")</f>
        <v/>
      </c>
      <c r="U495" s="134" t="str">
        <f>IF(Tabla46[[#This Row],[RESULTADO EVALUACIÓN DEL DISEÑO DEL CONTROL]]="","",SUMIFS(DATOS!$AT$49:$AT$57,DATOS!$AR$49:$AR$57,Tabla46[[#This Row],[RESULTADO EVALUACIÓN DEL DISEÑO DEL CONTROL]],DATOS!$AS$49:$AS$57,Tabla46[[#This Row],[RESULTADO EVALUACION DE LA EJECUCION]]))</f>
        <v/>
      </c>
    </row>
    <row r="496" spans="1:21" ht="15" customHeight="1" x14ac:dyDescent="0.25">
      <c r="A496" s="3"/>
      <c r="B496" s="2"/>
      <c r="C496" s="2"/>
      <c r="D496" s="72"/>
      <c r="E496" s="4"/>
      <c r="F496" s="178"/>
      <c r="G496" s="455" t="str">
        <f>IFERROR(VLOOKUP(Tabla46[[#This Row],[ID RIESGO]],'1. IDENTIFICACION DEL RIESGO'!$AB$27:$AL$52,11,0),"")</f>
        <v/>
      </c>
      <c r="H496" s="178"/>
      <c r="I496" s="178"/>
      <c r="J496" s="178"/>
      <c r="K496" s="178"/>
      <c r="L496" s="180"/>
      <c r="M496" s="180"/>
      <c r="N496" s="178" t="str">
        <f>IF(Tabla46[[#This Row],[ID RIESGO]]="","",IF(Tabla46[[#This Row],[DESCRIPCION DEL CONTROL]]="",0,15))</f>
        <v/>
      </c>
      <c r="O496" s="174" t="str">
        <f>IF(Tabla46[[#This Row],[ID RIESGO]]="","",IF(Tabla46[[#This Row],[RESPONSABLE DEL CONTROL (CARGO)]]="",0,20))</f>
        <v/>
      </c>
      <c r="P496" s="353">
        <f>IF(Tabla46[[#This Row],[PERIODICIDAD DE EJECUCIÓN DEL CONTROL]]="",0,20)</f>
        <v>0</v>
      </c>
      <c r="Q49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6" s="353" t="str">
        <f>IF(ISTEXT(Tabla46[[#This Row],[VALOR EVALUACION DISENO]]),"",IF(Tabla46[[#This Row],[VALOR EVALUACION DISENO]]&gt;96,DATOS!$AV$21,IF(Tabla46[[#This Row],[VALOR EVALUACION DISENO]]&gt;=86,DATOS!$AV$22,DATOS!$AV$23)))</f>
        <v/>
      </c>
      <c r="S496" s="286"/>
      <c r="T496" s="133" t="str">
        <f>IFERROR(VLOOKUP(Tabla46[[#This Row],[% DE CUMPLIMIENTO DE LA EJECUCION DEL CONTROL]],DATOS!$AS$38:$AT$40,2,0),"")</f>
        <v/>
      </c>
      <c r="U496" s="134" t="str">
        <f>IF(Tabla46[[#This Row],[RESULTADO EVALUACIÓN DEL DISEÑO DEL CONTROL]]="","",SUMIFS(DATOS!$AT$49:$AT$57,DATOS!$AR$49:$AR$57,Tabla46[[#This Row],[RESULTADO EVALUACIÓN DEL DISEÑO DEL CONTROL]],DATOS!$AS$49:$AS$57,Tabla46[[#This Row],[RESULTADO EVALUACION DE LA EJECUCION]]))</f>
        <v/>
      </c>
    </row>
    <row r="497" spans="1:21" ht="15" customHeight="1" x14ac:dyDescent="0.25">
      <c r="A497" s="3"/>
      <c r="B497" s="2"/>
      <c r="C497" s="2"/>
      <c r="D497" s="72"/>
      <c r="E497" s="4"/>
      <c r="F497" s="178"/>
      <c r="G497" s="455" t="str">
        <f>IFERROR(VLOOKUP(Tabla46[[#This Row],[ID RIESGO]],'1. IDENTIFICACION DEL RIESGO'!$AB$27:$AL$52,11,0),"")</f>
        <v/>
      </c>
      <c r="H497" s="178"/>
      <c r="I497" s="178"/>
      <c r="J497" s="178"/>
      <c r="K497" s="178"/>
      <c r="L497" s="180"/>
      <c r="M497" s="180"/>
      <c r="N497" s="178" t="str">
        <f>IF(Tabla46[[#This Row],[ID RIESGO]]="","",IF(Tabla46[[#This Row],[DESCRIPCION DEL CONTROL]]="",0,15))</f>
        <v/>
      </c>
      <c r="O497" s="174" t="str">
        <f>IF(Tabla46[[#This Row],[ID RIESGO]]="","",IF(Tabla46[[#This Row],[RESPONSABLE DEL CONTROL (CARGO)]]="",0,20))</f>
        <v/>
      </c>
      <c r="P497" s="353">
        <f>IF(Tabla46[[#This Row],[PERIODICIDAD DE EJECUCIÓN DEL CONTROL]]="",0,20)</f>
        <v>0</v>
      </c>
      <c r="Q49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7" s="353" t="str">
        <f>IF(ISTEXT(Tabla46[[#This Row],[VALOR EVALUACION DISENO]]),"",IF(Tabla46[[#This Row],[VALOR EVALUACION DISENO]]&gt;96,DATOS!$AV$21,IF(Tabla46[[#This Row],[VALOR EVALUACION DISENO]]&gt;=86,DATOS!$AV$22,DATOS!$AV$23)))</f>
        <v/>
      </c>
      <c r="S497" s="286"/>
      <c r="T497" s="133" t="str">
        <f>IFERROR(VLOOKUP(Tabla46[[#This Row],[% DE CUMPLIMIENTO DE LA EJECUCION DEL CONTROL]],DATOS!$AS$38:$AT$40,2,0),"")</f>
        <v/>
      </c>
      <c r="U497" s="134" t="str">
        <f>IF(Tabla46[[#This Row],[RESULTADO EVALUACIÓN DEL DISEÑO DEL CONTROL]]="","",SUMIFS(DATOS!$AT$49:$AT$57,DATOS!$AR$49:$AR$57,Tabla46[[#This Row],[RESULTADO EVALUACIÓN DEL DISEÑO DEL CONTROL]],DATOS!$AS$49:$AS$57,Tabla46[[#This Row],[RESULTADO EVALUACION DE LA EJECUCION]]))</f>
        <v/>
      </c>
    </row>
    <row r="498" spans="1:21" ht="15" customHeight="1" x14ac:dyDescent="0.25">
      <c r="A498" s="3"/>
      <c r="B498" s="2"/>
      <c r="C498" s="2"/>
      <c r="D498" s="72"/>
      <c r="E498" s="4"/>
      <c r="F498" s="178"/>
      <c r="G498" s="455" t="str">
        <f>IFERROR(VLOOKUP(Tabla46[[#This Row],[ID RIESGO]],'1. IDENTIFICACION DEL RIESGO'!$AB$27:$AL$52,11,0),"")</f>
        <v/>
      </c>
      <c r="H498" s="178"/>
      <c r="I498" s="178"/>
      <c r="J498" s="178"/>
      <c r="K498" s="178"/>
      <c r="L498" s="180"/>
      <c r="M498" s="180"/>
      <c r="N498" s="178" t="str">
        <f>IF(Tabla46[[#This Row],[ID RIESGO]]="","",IF(Tabla46[[#This Row],[DESCRIPCION DEL CONTROL]]="",0,15))</f>
        <v/>
      </c>
      <c r="O498" s="174" t="str">
        <f>IF(Tabla46[[#This Row],[ID RIESGO]]="","",IF(Tabla46[[#This Row],[RESPONSABLE DEL CONTROL (CARGO)]]="",0,20))</f>
        <v/>
      </c>
      <c r="P498" s="353">
        <f>IF(Tabla46[[#This Row],[PERIODICIDAD DE EJECUCIÓN DEL CONTROL]]="",0,20)</f>
        <v>0</v>
      </c>
      <c r="Q49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8" s="353" t="str">
        <f>IF(ISTEXT(Tabla46[[#This Row],[VALOR EVALUACION DISENO]]),"",IF(Tabla46[[#This Row],[VALOR EVALUACION DISENO]]&gt;96,DATOS!$AV$21,IF(Tabla46[[#This Row],[VALOR EVALUACION DISENO]]&gt;=86,DATOS!$AV$22,DATOS!$AV$23)))</f>
        <v/>
      </c>
      <c r="S498" s="286"/>
      <c r="T498" s="133" t="str">
        <f>IFERROR(VLOOKUP(Tabla46[[#This Row],[% DE CUMPLIMIENTO DE LA EJECUCION DEL CONTROL]],DATOS!$AS$38:$AT$40,2,0),"")</f>
        <v/>
      </c>
      <c r="U498" s="134" t="str">
        <f>IF(Tabla46[[#This Row],[RESULTADO EVALUACIÓN DEL DISEÑO DEL CONTROL]]="","",SUMIFS(DATOS!$AT$49:$AT$57,DATOS!$AR$49:$AR$57,Tabla46[[#This Row],[RESULTADO EVALUACIÓN DEL DISEÑO DEL CONTROL]],DATOS!$AS$49:$AS$57,Tabla46[[#This Row],[RESULTADO EVALUACION DE LA EJECUCION]]))</f>
        <v/>
      </c>
    </row>
    <row r="499" spans="1:21" ht="15" customHeight="1" x14ac:dyDescent="0.25">
      <c r="A499" s="3"/>
      <c r="B499" s="2"/>
      <c r="C499" s="2"/>
      <c r="D499" s="72"/>
      <c r="E499" s="4"/>
      <c r="F499" s="178"/>
      <c r="G499" s="455" t="str">
        <f>IFERROR(VLOOKUP(Tabla46[[#This Row],[ID RIESGO]],'1. IDENTIFICACION DEL RIESGO'!$AB$27:$AL$52,11,0),"")</f>
        <v/>
      </c>
      <c r="H499" s="178"/>
      <c r="I499" s="178"/>
      <c r="J499" s="178"/>
      <c r="K499" s="178"/>
      <c r="L499" s="180"/>
      <c r="M499" s="180"/>
      <c r="N499" s="178" t="str">
        <f>IF(Tabla46[[#This Row],[ID RIESGO]]="","",IF(Tabla46[[#This Row],[DESCRIPCION DEL CONTROL]]="",0,15))</f>
        <v/>
      </c>
      <c r="O499" s="174" t="str">
        <f>IF(Tabla46[[#This Row],[ID RIESGO]]="","",IF(Tabla46[[#This Row],[RESPONSABLE DEL CONTROL (CARGO)]]="",0,20))</f>
        <v/>
      </c>
      <c r="P499" s="353">
        <f>IF(Tabla46[[#This Row],[PERIODICIDAD DE EJECUCIÓN DEL CONTROL]]="",0,20)</f>
        <v>0</v>
      </c>
      <c r="Q49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9" s="353" t="str">
        <f>IF(ISTEXT(Tabla46[[#This Row],[VALOR EVALUACION DISENO]]),"",IF(Tabla46[[#This Row],[VALOR EVALUACION DISENO]]&gt;96,DATOS!$AV$21,IF(Tabla46[[#This Row],[VALOR EVALUACION DISENO]]&gt;=86,DATOS!$AV$22,DATOS!$AV$23)))</f>
        <v/>
      </c>
      <c r="S499" s="286"/>
      <c r="T499" s="133" t="str">
        <f>IFERROR(VLOOKUP(Tabla46[[#This Row],[% DE CUMPLIMIENTO DE LA EJECUCION DEL CONTROL]],DATOS!$AS$38:$AT$40,2,0),"")</f>
        <v/>
      </c>
      <c r="U499" s="134" t="str">
        <f>IF(Tabla46[[#This Row],[RESULTADO EVALUACIÓN DEL DISEÑO DEL CONTROL]]="","",SUMIFS(DATOS!$AT$49:$AT$57,DATOS!$AR$49:$AR$57,Tabla46[[#This Row],[RESULTADO EVALUACIÓN DEL DISEÑO DEL CONTROL]],DATOS!$AS$49:$AS$57,Tabla46[[#This Row],[RESULTADO EVALUACION DE LA EJECUCION]]))</f>
        <v/>
      </c>
    </row>
    <row r="500" spans="1:21" ht="15" customHeight="1" x14ac:dyDescent="0.25">
      <c r="A500" s="3"/>
      <c r="B500" s="2"/>
      <c r="C500" s="2"/>
      <c r="D500" s="72"/>
      <c r="E500" s="4"/>
      <c r="F500" s="178"/>
      <c r="G500" s="455" t="str">
        <f>IFERROR(VLOOKUP(Tabla46[[#This Row],[ID RIESGO]],'1. IDENTIFICACION DEL RIESGO'!$AB$27:$AL$52,11,0),"")</f>
        <v/>
      </c>
      <c r="H500" s="178"/>
      <c r="I500" s="178"/>
      <c r="J500" s="178"/>
      <c r="K500" s="178"/>
      <c r="L500" s="180"/>
      <c r="M500" s="180"/>
      <c r="N500" s="178" t="str">
        <f>IF(Tabla46[[#This Row],[ID RIESGO]]="","",IF(Tabla46[[#This Row],[DESCRIPCION DEL CONTROL]]="",0,15))</f>
        <v/>
      </c>
      <c r="O500" s="174" t="str">
        <f>IF(Tabla46[[#This Row],[ID RIESGO]]="","",IF(Tabla46[[#This Row],[RESPONSABLE DEL CONTROL (CARGO)]]="",0,20))</f>
        <v/>
      </c>
      <c r="P500" s="353">
        <f>IF(Tabla46[[#This Row],[PERIODICIDAD DE EJECUCIÓN DEL CONTROL]]="",0,20)</f>
        <v>0</v>
      </c>
      <c r="Q50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0" s="353" t="str">
        <f>IF(ISTEXT(Tabla46[[#This Row],[VALOR EVALUACION DISENO]]),"",IF(Tabla46[[#This Row],[VALOR EVALUACION DISENO]]&gt;96,DATOS!$AV$21,IF(Tabla46[[#This Row],[VALOR EVALUACION DISENO]]&gt;=86,DATOS!$AV$22,DATOS!$AV$23)))</f>
        <v/>
      </c>
      <c r="S500" s="286"/>
      <c r="T500" s="133" t="str">
        <f>IFERROR(VLOOKUP(Tabla46[[#This Row],[% DE CUMPLIMIENTO DE LA EJECUCION DEL CONTROL]],DATOS!$AS$38:$AT$40,2,0),"")</f>
        <v/>
      </c>
      <c r="U500" s="134" t="str">
        <f>IF(Tabla46[[#This Row],[RESULTADO EVALUACIÓN DEL DISEÑO DEL CONTROL]]="","",SUMIFS(DATOS!$AT$49:$AT$57,DATOS!$AR$49:$AR$57,Tabla46[[#This Row],[RESULTADO EVALUACIÓN DEL DISEÑO DEL CONTROL]],DATOS!$AS$49:$AS$57,Tabla46[[#This Row],[RESULTADO EVALUACION DE LA EJECUCION]]))</f>
        <v/>
      </c>
    </row>
    <row r="501" spans="1:21" ht="15" customHeight="1" x14ac:dyDescent="0.25">
      <c r="A501" s="3"/>
      <c r="B501" s="2"/>
      <c r="C501" s="2"/>
      <c r="D501" s="72"/>
      <c r="E501" s="4"/>
      <c r="F501" s="178"/>
      <c r="G501" s="455" t="str">
        <f>IFERROR(VLOOKUP(Tabla46[[#This Row],[ID RIESGO]],'1. IDENTIFICACION DEL RIESGO'!$AB$27:$AL$52,11,0),"")</f>
        <v/>
      </c>
      <c r="H501" s="178"/>
      <c r="I501" s="178"/>
      <c r="J501" s="178"/>
      <c r="K501" s="178"/>
      <c r="L501" s="180"/>
      <c r="M501" s="180"/>
      <c r="N501" s="178" t="str">
        <f>IF(Tabla46[[#This Row],[ID RIESGO]]="","",IF(Tabla46[[#This Row],[DESCRIPCION DEL CONTROL]]="",0,15))</f>
        <v/>
      </c>
      <c r="O501" s="174" t="str">
        <f>IF(Tabla46[[#This Row],[ID RIESGO]]="","",IF(Tabla46[[#This Row],[RESPONSABLE DEL CONTROL (CARGO)]]="",0,20))</f>
        <v/>
      </c>
      <c r="P501" s="353">
        <f>IF(Tabla46[[#This Row],[PERIODICIDAD DE EJECUCIÓN DEL CONTROL]]="",0,20)</f>
        <v>0</v>
      </c>
      <c r="Q50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1" s="353" t="str">
        <f>IF(ISTEXT(Tabla46[[#This Row],[VALOR EVALUACION DISENO]]),"",IF(Tabla46[[#This Row],[VALOR EVALUACION DISENO]]&gt;96,DATOS!$AV$21,IF(Tabla46[[#This Row],[VALOR EVALUACION DISENO]]&gt;=86,DATOS!$AV$22,DATOS!$AV$23)))</f>
        <v/>
      </c>
      <c r="S501" s="286"/>
      <c r="T501" s="133" t="str">
        <f>IFERROR(VLOOKUP(Tabla46[[#This Row],[% DE CUMPLIMIENTO DE LA EJECUCION DEL CONTROL]],DATOS!$AS$38:$AT$40,2,0),"")</f>
        <v/>
      </c>
      <c r="U501" s="134" t="str">
        <f>IF(Tabla46[[#This Row],[RESULTADO EVALUACIÓN DEL DISEÑO DEL CONTROL]]="","",SUMIFS(DATOS!$AT$49:$AT$57,DATOS!$AR$49:$AR$57,Tabla46[[#This Row],[RESULTADO EVALUACIÓN DEL DISEÑO DEL CONTROL]],DATOS!$AS$49:$AS$57,Tabla46[[#This Row],[RESULTADO EVALUACION DE LA EJECUCION]]))</f>
        <v/>
      </c>
    </row>
    <row r="502" spans="1:21" ht="15" customHeight="1" x14ac:dyDescent="0.25">
      <c r="A502" s="3"/>
      <c r="B502" s="2"/>
      <c r="C502" s="2"/>
      <c r="D502" s="72"/>
      <c r="E502" s="4"/>
      <c r="F502" s="178"/>
      <c r="G502" s="455" t="str">
        <f>IFERROR(VLOOKUP(Tabla46[[#This Row],[ID RIESGO]],'1. IDENTIFICACION DEL RIESGO'!$AB$27:$AL$52,11,0),"")</f>
        <v/>
      </c>
      <c r="H502" s="178"/>
      <c r="I502" s="178"/>
      <c r="J502" s="178"/>
      <c r="K502" s="178"/>
      <c r="L502" s="180"/>
      <c r="M502" s="180"/>
      <c r="N502" s="178" t="str">
        <f>IF(Tabla46[[#This Row],[ID RIESGO]]="","",IF(Tabla46[[#This Row],[DESCRIPCION DEL CONTROL]]="",0,15))</f>
        <v/>
      </c>
      <c r="O502" s="174" t="str">
        <f>IF(Tabla46[[#This Row],[ID RIESGO]]="","",IF(Tabla46[[#This Row],[RESPONSABLE DEL CONTROL (CARGO)]]="",0,20))</f>
        <v/>
      </c>
      <c r="P502" s="353">
        <f>IF(Tabla46[[#This Row],[PERIODICIDAD DE EJECUCIÓN DEL CONTROL]]="",0,20)</f>
        <v>0</v>
      </c>
      <c r="Q50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2" s="353" t="str">
        <f>IF(ISTEXT(Tabla46[[#This Row],[VALOR EVALUACION DISENO]]),"",IF(Tabla46[[#This Row],[VALOR EVALUACION DISENO]]&gt;96,DATOS!$AV$21,IF(Tabla46[[#This Row],[VALOR EVALUACION DISENO]]&gt;=86,DATOS!$AV$22,DATOS!$AV$23)))</f>
        <v/>
      </c>
      <c r="S502" s="286"/>
      <c r="T502" s="133" t="str">
        <f>IFERROR(VLOOKUP(Tabla46[[#This Row],[% DE CUMPLIMIENTO DE LA EJECUCION DEL CONTROL]],DATOS!$AS$38:$AT$40,2,0),"")</f>
        <v/>
      </c>
      <c r="U502" s="134" t="str">
        <f>IF(Tabla46[[#This Row],[RESULTADO EVALUACIÓN DEL DISEÑO DEL CONTROL]]="","",SUMIFS(DATOS!$AT$49:$AT$57,DATOS!$AR$49:$AR$57,Tabla46[[#This Row],[RESULTADO EVALUACIÓN DEL DISEÑO DEL CONTROL]],DATOS!$AS$49:$AS$57,Tabla46[[#This Row],[RESULTADO EVALUACION DE LA EJECUCION]]))</f>
        <v/>
      </c>
    </row>
    <row r="503" spans="1:21" ht="15" customHeight="1" x14ac:dyDescent="0.25">
      <c r="A503" s="3"/>
      <c r="B503" s="2"/>
      <c r="C503" s="2"/>
      <c r="D503" s="72"/>
      <c r="E503" s="4"/>
      <c r="F503" s="178"/>
      <c r="G503" s="455" t="str">
        <f>IFERROR(VLOOKUP(Tabla46[[#This Row],[ID RIESGO]],'1. IDENTIFICACION DEL RIESGO'!$AB$27:$AL$52,11,0),"")</f>
        <v/>
      </c>
      <c r="H503" s="178"/>
      <c r="I503" s="178"/>
      <c r="J503" s="178"/>
      <c r="K503" s="178"/>
      <c r="L503" s="180"/>
      <c r="M503" s="180"/>
      <c r="N503" s="178" t="str">
        <f>IF(Tabla46[[#This Row],[ID RIESGO]]="","",IF(Tabla46[[#This Row],[DESCRIPCION DEL CONTROL]]="",0,15))</f>
        <v/>
      </c>
      <c r="O503" s="174" t="str">
        <f>IF(Tabla46[[#This Row],[ID RIESGO]]="","",IF(Tabla46[[#This Row],[RESPONSABLE DEL CONTROL (CARGO)]]="",0,20))</f>
        <v/>
      </c>
      <c r="P503" s="353">
        <f>IF(Tabla46[[#This Row],[PERIODICIDAD DE EJECUCIÓN DEL CONTROL]]="",0,20)</f>
        <v>0</v>
      </c>
      <c r="Q50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3" s="353" t="str">
        <f>IF(ISTEXT(Tabla46[[#This Row],[VALOR EVALUACION DISENO]]),"",IF(Tabla46[[#This Row],[VALOR EVALUACION DISENO]]&gt;96,DATOS!$AV$21,IF(Tabla46[[#This Row],[VALOR EVALUACION DISENO]]&gt;=86,DATOS!$AV$22,DATOS!$AV$23)))</f>
        <v/>
      </c>
      <c r="S503" s="286"/>
      <c r="T503" s="133" t="str">
        <f>IFERROR(VLOOKUP(Tabla46[[#This Row],[% DE CUMPLIMIENTO DE LA EJECUCION DEL CONTROL]],DATOS!$AS$38:$AT$40,2,0),"")</f>
        <v/>
      </c>
      <c r="U503" s="134" t="str">
        <f>IF(Tabla46[[#This Row],[RESULTADO EVALUACIÓN DEL DISEÑO DEL CONTROL]]="","",SUMIFS(DATOS!$AT$49:$AT$57,DATOS!$AR$49:$AR$57,Tabla46[[#This Row],[RESULTADO EVALUACIÓN DEL DISEÑO DEL CONTROL]],DATOS!$AS$49:$AS$57,Tabla46[[#This Row],[RESULTADO EVALUACION DE LA EJECUCION]]))</f>
        <v/>
      </c>
    </row>
    <row r="504" spans="1:21" ht="15" customHeight="1" x14ac:dyDescent="0.25">
      <c r="A504" s="3"/>
      <c r="B504" s="2"/>
      <c r="C504" s="2"/>
      <c r="D504" s="72"/>
      <c r="E504" s="4"/>
      <c r="F504" s="178"/>
      <c r="G504" s="455" t="str">
        <f>IFERROR(VLOOKUP(Tabla46[[#This Row],[ID RIESGO]],'1. IDENTIFICACION DEL RIESGO'!$AB$27:$AL$52,11,0),"")</f>
        <v/>
      </c>
      <c r="H504" s="178"/>
      <c r="I504" s="178"/>
      <c r="J504" s="178"/>
      <c r="K504" s="178"/>
      <c r="L504" s="180"/>
      <c r="M504" s="180"/>
      <c r="N504" s="178" t="str">
        <f>IF(Tabla46[[#This Row],[ID RIESGO]]="","",IF(Tabla46[[#This Row],[DESCRIPCION DEL CONTROL]]="",0,15))</f>
        <v/>
      </c>
      <c r="O504" s="174" t="str">
        <f>IF(Tabla46[[#This Row],[ID RIESGO]]="","",IF(Tabla46[[#This Row],[RESPONSABLE DEL CONTROL (CARGO)]]="",0,20))</f>
        <v/>
      </c>
      <c r="P504" s="353">
        <f>IF(Tabla46[[#This Row],[PERIODICIDAD DE EJECUCIÓN DEL CONTROL]]="",0,20)</f>
        <v>0</v>
      </c>
      <c r="Q50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4" s="353" t="str">
        <f>IF(ISTEXT(Tabla46[[#This Row],[VALOR EVALUACION DISENO]]),"",IF(Tabla46[[#This Row],[VALOR EVALUACION DISENO]]&gt;96,DATOS!$AV$21,IF(Tabla46[[#This Row],[VALOR EVALUACION DISENO]]&gt;=86,DATOS!$AV$22,DATOS!$AV$23)))</f>
        <v/>
      </c>
      <c r="S504" s="286"/>
      <c r="T504" s="133" t="str">
        <f>IFERROR(VLOOKUP(Tabla46[[#This Row],[% DE CUMPLIMIENTO DE LA EJECUCION DEL CONTROL]],DATOS!$AS$38:$AT$40,2,0),"")</f>
        <v/>
      </c>
      <c r="U504" s="134" t="str">
        <f>IF(Tabla46[[#This Row],[RESULTADO EVALUACIÓN DEL DISEÑO DEL CONTROL]]="","",SUMIFS(DATOS!$AT$49:$AT$57,DATOS!$AR$49:$AR$57,Tabla46[[#This Row],[RESULTADO EVALUACIÓN DEL DISEÑO DEL CONTROL]],DATOS!$AS$49:$AS$57,Tabla46[[#This Row],[RESULTADO EVALUACION DE LA EJECUCION]]))</f>
        <v/>
      </c>
    </row>
    <row r="505" spans="1:21" ht="15" customHeight="1" x14ac:dyDescent="0.25">
      <c r="A505" s="3"/>
      <c r="B505" s="2"/>
      <c r="C505" s="2"/>
      <c r="D505" s="72"/>
      <c r="E505" s="4"/>
      <c r="F505" s="178"/>
      <c r="G505" s="455" t="str">
        <f>IFERROR(VLOOKUP(Tabla46[[#This Row],[ID RIESGO]],'1. IDENTIFICACION DEL RIESGO'!$AB$27:$AL$52,11,0),"")</f>
        <v/>
      </c>
      <c r="H505" s="178"/>
      <c r="I505" s="178"/>
      <c r="J505" s="178"/>
      <c r="K505" s="178"/>
      <c r="L505" s="180"/>
      <c r="M505" s="180"/>
      <c r="N505" s="178" t="str">
        <f>IF(Tabla46[[#This Row],[ID RIESGO]]="","",IF(Tabla46[[#This Row],[DESCRIPCION DEL CONTROL]]="",0,15))</f>
        <v/>
      </c>
      <c r="O505" s="174" t="str">
        <f>IF(Tabla46[[#This Row],[ID RIESGO]]="","",IF(Tabla46[[#This Row],[RESPONSABLE DEL CONTROL (CARGO)]]="",0,20))</f>
        <v/>
      </c>
      <c r="P505" s="353">
        <f>IF(Tabla46[[#This Row],[PERIODICIDAD DE EJECUCIÓN DEL CONTROL]]="",0,20)</f>
        <v>0</v>
      </c>
      <c r="Q50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5" s="353" t="str">
        <f>IF(ISTEXT(Tabla46[[#This Row],[VALOR EVALUACION DISENO]]),"",IF(Tabla46[[#This Row],[VALOR EVALUACION DISENO]]&gt;96,DATOS!$AV$21,IF(Tabla46[[#This Row],[VALOR EVALUACION DISENO]]&gt;=86,DATOS!$AV$22,DATOS!$AV$23)))</f>
        <v/>
      </c>
      <c r="S505" s="286"/>
      <c r="T505" s="133" t="str">
        <f>IFERROR(VLOOKUP(Tabla46[[#This Row],[% DE CUMPLIMIENTO DE LA EJECUCION DEL CONTROL]],DATOS!$AS$38:$AT$40,2,0),"")</f>
        <v/>
      </c>
      <c r="U505" s="134" t="str">
        <f>IF(Tabla46[[#This Row],[RESULTADO EVALUACIÓN DEL DISEÑO DEL CONTROL]]="","",SUMIFS(DATOS!$AT$49:$AT$57,DATOS!$AR$49:$AR$57,Tabla46[[#This Row],[RESULTADO EVALUACIÓN DEL DISEÑO DEL CONTROL]],DATOS!$AS$49:$AS$57,Tabla46[[#This Row],[RESULTADO EVALUACION DE LA EJECUCION]]))</f>
        <v/>
      </c>
    </row>
    <row r="506" spans="1:21" ht="15" customHeight="1" x14ac:dyDescent="0.25">
      <c r="A506" s="3"/>
      <c r="B506" s="2"/>
      <c r="C506" s="2"/>
      <c r="D506" s="72"/>
      <c r="E506" s="4"/>
      <c r="F506" s="178"/>
      <c r="G506" s="455" t="str">
        <f>IFERROR(VLOOKUP(Tabla46[[#This Row],[ID RIESGO]],'1. IDENTIFICACION DEL RIESGO'!$AB$27:$AL$52,11,0),"")</f>
        <v/>
      </c>
      <c r="H506" s="178"/>
      <c r="I506" s="178"/>
      <c r="J506" s="178"/>
      <c r="K506" s="178"/>
      <c r="L506" s="180"/>
      <c r="M506" s="180"/>
      <c r="N506" s="178" t="str">
        <f>IF(Tabla46[[#This Row],[ID RIESGO]]="","",IF(Tabla46[[#This Row],[DESCRIPCION DEL CONTROL]]="",0,15))</f>
        <v/>
      </c>
      <c r="O506" s="174" t="str">
        <f>IF(Tabla46[[#This Row],[ID RIESGO]]="","",IF(Tabla46[[#This Row],[RESPONSABLE DEL CONTROL (CARGO)]]="",0,20))</f>
        <v/>
      </c>
      <c r="P506" s="353">
        <f>IF(Tabla46[[#This Row],[PERIODICIDAD DE EJECUCIÓN DEL CONTROL]]="",0,20)</f>
        <v>0</v>
      </c>
      <c r="Q50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6" s="353" t="str">
        <f>IF(ISTEXT(Tabla46[[#This Row],[VALOR EVALUACION DISENO]]),"",IF(Tabla46[[#This Row],[VALOR EVALUACION DISENO]]&gt;96,DATOS!$AV$21,IF(Tabla46[[#This Row],[VALOR EVALUACION DISENO]]&gt;=86,DATOS!$AV$22,DATOS!$AV$23)))</f>
        <v/>
      </c>
      <c r="S506" s="286"/>
      <c r="T506" s="133" t="str">
        <f>IFERROR(VLOOKUP(Tabla46[[#This Row],[% DE CUMPLIMIENTO DE LA EJECUCION DEL CONTROL]],DATOS!$AS$38:$AT$40,2,0),"")</f>
        <v/>
      </c>
      <c r="U506" s="134" t="str">
        <f>IF(Tabla46[[#This Row],[RESULTADO EVALUACIÓN DEL DISEÑO DEL CONTROL]]="","",SUMIFS(DATOS!$AT$49:$AT$57,DATOS!$AR$49:$AR$57,Tabla46[[#This Row],[RESULTADO EVALUACIÓN DEL DISEÑO DEL CONTROL]],DATOS!$AS$49:$AS$57,Tabla46[[#This Row],[RESULTADO EVALUACION DE LA EJECUCION]]))</f>
        <v/>
      </c>
    </row>
    <row r="507" spans="1:21" ht="15" customHeight="1" x14ac:dyDescent="0.25">
      <c r="A507" s="3"/>
      <c r="B507" s="2"/>
      <c r="C507" s="2"/>
      <c r="D507" s="72"/>
      <c r="E507" s="4"/>
      <c r="F507" s="178"/>
      <c r="G507" s="455" t="str">
        <f>IFERROR(VLOOKUP(Tabla46[[#This Row],[ID RIESGO]],'1. IDENTIFICACION DEL RIESGO'!$AB$27:$AL$52,11,0),"")</f>
        <v/>
      </c>
      <c r="H507" s="178"/>
      <c r="I507" s="178"/>
      <c r="J507" s="178"/>
      <c r="K507" s="178"/>
      <c r="L507" s="180"/>
      <c r="M507" s="180"/>
      <c r="N507" s="178" t="str">
        <f>IF(Tabla46[[#This Row],[ID RIESGO]]="","",IF(Tabla46[[#This Row],[DESCRIPCION DEL CONTROL]]="",0,15))</f>
        <v/>
      </c>
      <c r="O507" s="174" t="str">
        <f>IF(Tabla46[[#This Row],[ID RIESGO]]="","",IF(Tabla46[[#This Row],[RESPONSABLE DEL CONTROL (CARGO)]]="",0,20))</f>
        <v/>
      </c>
      <c r="P507" s="353">
        <f>IF(Tabla46[[#This Row],[PERIODICIDAD DE EJECUCIÓN DEL CONTROL]]="",0,20)</f>
        <v>0</v>
      </c>
      <c r="Q50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7" s="353" t="str">
        <f>IF(ISTEXT(Tabla46[[#This Row],[VALOR EVALUACION DISENO]]),"",IF(Tabla46[[#This Row],[VALOR EVALUACION DISENO]]&gt;96,DATOS!$AV$21,IF(Tabla46[[#This Row],[VALOR EVALUACION DISENO]]&gt;=86,DATOS!$AV$22,DATOS!$AV$23)))</f>
        <v/>
      </c>
      <c r="S507" s="286"/>
      <c r="T507" s="133" t="str">
        <f>IFERROR(VLOOKUP(Tabla46[[#This Row],[% DE CUMPLIMIENTO DE LA EJECUCION DEL CONTROL]],DATOS!$AS$38:$AT$40,2,0),"")</f>
        <v/>
      </c>
      <c r="U507" s="134" t="str">
        <f>IF(Tabla46[[#This Row],[RESULTADO EVALUACIÓN DEL DISEÑO DEL CONTROL]]="","",SUMIFS(DATOS!$AT$49:$AT$57,DATOS!$AR$49:$AR$57,Tabla46[[#This Row],[RESULTADO EVALUACIÓN DEL DISEÑO DEL CONTROL]],DATOS!$AS$49:$AS$57,Tabla46[[#This Row],[RESULTADO EVALUACION DE LA EJECUCION]]))</f>
        <v/>
      </c>
    </row>
    <row r="508" spans="1:21" ht="15" customHeight="1" x14ac:dyDescent="0.25">
      <c r="A508" s="3"/>
      <c r="B508" s="2"/>
      <c r="C508" s="2"/>
      <c r="D508" s="72"/>
      <c r="E508" s="4"/>
      <c r="F508" s="178"/>
      <c r="G508" s="455" t="str">
        <f>IFERROR(VLOOKUP(Tabla46[[#This Row],[ID RIESGO]],'1. IDENTIFICACION DEL RIESGO'!$AB$27:$AL$52,11,0),"")</f>
        <v/>
      </c>
      <c r="H508" s="178"/>
      <c r="I508" s="178"/>
      <c r="J508" s="178"/>
      <c r="K508" s="178"/>
      <c r="L508" s="180"/>
      <c r="M508" s="180"/>
      <c r="N508" s="178" t="str">
        <f>IF(Tabla46[[#This Row],[ID RIESGO]]="","",IF(Tabla46[[#This Row],[DESCRIPCION DEL CONTROL]]="",0,15))</f>
        <v/>
      </c>
      <c r="O508" s="174" t="str">
        <f>IF(Tabla46[[#This Row],[ID RIESGO]]="","",IF(Tabla46[[#This Row],[RESPONSABLE DEL CONTROL (CARGO)]]="",0,20))</f>
        <v/>
      </c>
      <c r="P508" s="353">
        <f>IF(Tabla46[[#This Row],[PERIODICIDAD DE EJECUCIÓN DEL CONTROL]]="",0,20)</f>
        <v>0</v>
      </c>
      <c r="Q50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8" s="353" t="str">
        <f>IF(ISTEXT(Tabla46[[#This Row],[VALOR EVALUACION DISENO]]),"",IF(Tabla46[[#This Row],[VALOR EVALUACION DISENO]]&gt;96,DATOS!$AV$21,IF(Tabla46[[#This Row],[VALOR EVALUACION DISENO]]&gt;=86,DATOS!$AV$22,DATOS!$AV$23)))</f>
        <v/>
      </c>
      <c r="S508" s="286"/>
      <c r="T508" s="133" t="str">
        <f>IFERROR(VLOOKUP(Tabla46[[#This Row],[% DE CUMPLIMIENTO DE LA EJECUCION DEL CONTROL]],DATOS!$AS$38:$AT$40,2,0),"")</f>
        <v/>
      </c>
      <c r="U508" s="134" t="str">
        <f>IF(Tabla46[[#This Row],[RESULTADO EVALUACIÓN DEL DISEÑO DEL CONTROL]]="","",SUMIFS(DATOS!$AT$49:$AT$57,DATOS!$AR$49:$AR$57,Tabla46[[#This Row],[RESULTADO EVALUACIÓN DEL DISEÑO DEL CONTROL]],DATOS!$AS$49:$AS$57,Tabla46[[#This Row],[RESULTADO EVALUACION DE LA EJECUCION]]))</f>
        <v/>
      </c>
    </row>
    <row r="509" spans="1:21" ht="15" customHeight="1" x14ac:dyDescent="0.25">
      <c r="A509" s="3"/>
      <c r="B509" s="2"/>
      <c r="C509" s="2"/>
      <c r="D509" s="72"/>
      <c r="E509" s="4"/>
      <c r="F509" s="178"/>
      <c r="G509" s="455" t="str">
        <f>IFERROR(VLOOKUP(Tabla46[[#This Row],[ID RIESGO]],'1. IDENTIFICACION DEL RIESGO'!$AB$27:$AL$52,11,0),"")</f>
        <v/>
      </c>
      <c r="H509" s="178"/>
      <c r="I509" s="178"/>
      <c r="J509" s="178"/>
      <c r="K509" s="178"/>
      <c r="L509" s="180"/>
      <c r="M509" s="180"/>
      <c r="N509" s="178" t="str">
        <f>IF(Tabla46[[#This Row],[ID RIESGO]]="","",IF(Tabla46[[#This Row],[DESCRIPCION DEL CONTROL]]="",0,15))</f>
        <v/>
      </c>
      <c r="O509" s="174" t="str">
        <f>IF(Tabla46[[#This Row],[ID RIESGO]]="","",IF(Tabla46[[#This Row],[RESPONSABLE DEL CONTROL (CARGO)]]="",0,20))</f>
        <v/>
      </c>
      <c r="P509" s="353">
        <f>IF(Tabla46[[#This Row],[PERIODICIDAD DE EJECUCIÓN DEL CONTROL]]="",0,20)</f>
        <v>0</v>
      </c>
      <c r="Q50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9" s="353" t="str">
        <f>IF(ISTEXT(Tabla46[[#This Row],[VALOR EVALUACION DISENO]]),"",IF(Tabla46[[#This Row],[VALOR EVALUACION DISENO]]&gt;96,DATOS!$AV$21,IF(Tabla46[[#This Row],[VALOR EVALUACION DISENO]]&gt;=86,DATOS!$AV$22,DATOS!$AV$23)))</f>
        <v/>
      </c>
      <c r="S509" s="286"/>
      <c r="T509" s="133" t="str">
        <f>IFERROR(VLOOKUP(Tabla46[[#This Row],[% DE CUMPLIMIENTO DE LA EJECUCION DEL CONTROL]],DATOS!$AS$38:$AT$40,2,0),"")</f>
        <v/>
      </c>
      <c r="U509" s="134" t="str">
        <f>IF(Tabla46[[#This Row],[RESULTADO EVALUACIÓN DEL DISEÑO DEL CONTROL]]="","",SUMIFS(DATOS!$AT$49:$AT$57,DATOS!$AR$49:$AR$57,Tabla46[[#This Row],[RESULTADO EVALUACIÓN DEL DISEÑO DEL CONTROL]],DATOS!$AS$49:$AS$57,Tabla46[[#This Row],[RESULTADO EVALUACION DE LA EJECUCION]]))</f>
        <v/>
      </c>
    </row>
    <row r="510" spans="1:21" ht="15" customHeight="1" x14ac:dyDescent="0.25">
      <c r="A510" s="3"/>
      <c r="B510" s="2"/>
      <c r="C510" s="2"/>
      <c r="D510" s="72"/>
      <c r="E510" s="4"/>
      <c r="F510" s="178"/>
      <c r="G510" s="455" t="str">
        <f>IFERROR(VLOOKUP(Tabla46[[#This Row],[ID RIESGO]],'1. IDENTIFICACION DEL RIESGO'!$AB$27:$AL$52,11,0),"")</f>
        <v/>
      </c>
      <c r="H510" s="178"/>
      <c r="I510" s="178"/>
      <c r="J510" s="178"/>
      <c r="K510" s="178"/>
      <c r="L510" s="180"/>
      <c r="M510" s="180"/>
      <c r="N510" s="178" t="str">
        <f>IF(Tabla46[[#This Row],[ID RIESGO]]="","",IF(Tabla46[[#This Row],[DESCRIPCION DEL CONTROL]]="",0,15))</f>
        <v/>
      </c>
      <c r="O510" s="174" t="str">
        <f>IF(Tabla46[[#This Row],[ID RIESGO]]="","",IF(Tabla46[[#This Row],[RESPONSABLE DEL CONTROL (CARGO)]]="",0,20))</f>
        <v/>
      </c>
      <c r="P510" s="353">
        <f>IF(Tabla46[[#This Row],[PERIODICIDAD DE EJECUCIÓN DEL CONTROL]]="",0,20)</f>
        <v>0</v>
      </c>
      <c r="Q51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0" s="353" t="str">
        <f>IF(ISTEXT(Tabla46[[#This Row],[VALOR EVALUACION DISENO]]),"",IF(Tabla46[[#This Row],[VALOR EVALUACION DISENO]]&gt;96,DATOS!$AV$21,IF(Tabla46[[#This Row],[VALOR EVALUACION DISENO]]&gt;=86,DATOS!$AV$22,DATOS!$AV$23)))</f>
        <v/>
      </c>
      <c r="S510" s="286"/>
      <c r="T510" s="133" t="str">
        <f>IFERROR(VLOOKUP(Tabla46[[#This Row],[% DE CUMPLIMIENTO DE LA EJECUCION DEL CONTROL]],DATOS!$AS$38:$AT$40,2,0),"")</f>
        <v/>
      </c>
      <c r="U510" s="134" t="str">
        <f>IF(Tabla46[[#This Row],[RESULTADO EVALUACIÓN DEL DISEÑO DEL CONTROL]]="","",SUMIFS(DATOS!$AT$49:$AT$57,DATOS!$AR$49:$AR$57,Tabla46[[#This Row],[RESULTADO EVALUACIÓN DEL DISEÑO DEL CONTROL]],DATOS!$AS$49:$AS$57,Tabla46[[#This Row],[RESULTADO EVALUACION DE LA EJECUCION]]))</f>
        <v/>
      </c>
    </row>
    <row r="511" spans="1:21" ht="15" customHeight="1" x14ac:dyDescent="0.25">
      <c r="A511" s="3"/>
      <c r="B511" s="2"/>
      <c r="C511" s="2"/>
      <c r="D511" s="72"/>
      <c r="E511" s="4"/>
      <c r="F511" s="178"/>
      <c r="G511" s="455" t="str">
        <f>IFERROR(VLOOKUP(Tabla46[[#This Row],[ID RIESGO]],'1. IDENTIFICACION DEL RIESGO'!$AB$27:$AL$52,11,0),"")</f>
        <v/>
      </c>
      <c r="H511" s="178"/>
      <c r="I511" s="178"/>
      <c r="J511" s="178"/>
      <c r="K511" s="178"/>
      <c r="L511" s="180"/>
      <c r="M511" s="180"/>
      <c r="N511" s="178" t="str">
        <f>IF(Tabla46[[#This Row],[ID RIESGO]]="","",IF(Tabla46[[#This Row],[DESCRIPCION DEL CONTROL]]="",0,15))</f>
        <v/>
      </c>
      <c r="O511" s="174" t="str">
        <f>IF(Tabla46[[#This Row],[ID RIESGO]]="","",IF(Tabla46[[#This Row],[RESPONSABLE DEL CONTROL (CARGO)]]="",0,20))</f>
        <v/>
      </c>
      <c r="P511" s="353">
        <f>IF(Tabla46[[#This Row],[PERIODICIDAD DE EJECUCIÓN DEL CONTROL]]="",0,20)</f>
        <v>0</v>
      </c>
      <c r="Q51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1" s="353" t="str">
        <f>IF(ISTEXT(Tabla46[[#This Row],[VALOR EVALUACION DISENO]]),"",IF(Tabla46[[#This Row],[VALOR EVALUACION DISENO]]&gt;96,DATOS!$AV$21,IF(Tabla46[[#This Row],[VALOR EVALUACION DISENO]]&gt;=86,DATOS!$AV$22,DATOS!$AV$23)))</f>
        <v/>
      </c>
      <c r="S511" s="286"/>
      <c r="T511" s="133" t="str">
        <f>IFERROR(VLOOKUP(Tabla46[[#This Row],[% DE CUMPLIMIENTO DE LA EJECUCION DEL CONTROL]],DATOS!$AS$38:$AT$40,2,0),"")</f>
        <v/>
      </c>
      <c r="U511" s="134" t="str">
        <f>IF(Tabla46[[#This Row],[RESULTADO EVALUACIÓN DEL DISEÑO DEL CONTROL]]="","",SUMIFS(DATOS!$AT$49:$AT$57,DATOS!$AR$49:$AR$57,Tabla46[[#This Row],[RESULTADO EVALUACIÓN DEL DISEÑO DEL CONTROL]],DATOS!$AS$49:$AS$57,Tabla46[[#This Row],[RESULTADO EVALUACION DE LA EJECUCION]]))</f>
        <v/>
      </c>
    </row>
    <row r="512" spans="1:21" ht="15" customHeight="1" x14ac:dyDescent="0.25">
      <c r="A512" s="3"/>
      <c r="B512" s="2"/>
      <c r="C512" s="2"/>
      <c r="D512" s="72"/>
      <c r="E512" s="4"/>
      <c r="F512" s="178"/>
      <c r="G512" s="455" t="str">
        <f>IFERROR(VLOOKUP(Tabla46[[#This Row],[ID RIESGO]],'1. IDENTIFICACION DEL RIESGO'!$AB$27:$AL$52,11,0),"")</f>
        <v/>
      </c>
      <c r="H512" s="178"/>
      <c r="I512" s="178"/>
      <c r="J512" s="178"/>
      <c r="K512" s="178"/>
      <c r="L512" s="180"/>
      <c r="M512" s="180"/>
      <c r="N512" s="178" t="str">
        <f>IF(Tabla46[[#This Row],[ID RIESGO]]="","",IF(Tabla46[[#This Row],[DESCRIPCION DEL CONTROL]]="",0,15))</f>
        <v/>
      </c>
      <c r="O512" s="174" t="str">
        <f>IF(Tabla46[[#This Row],[ID RIESGO]]="","",IF(Tabla46[[#This Row],[RESPONSABLE DEL CONTROL (CARGO)]]="",0,20))</f>
        <v/>
      </c>
      <c r="P512" s="353">
        <f>IF(Tabla46[[#This Row],[PERIODICIDAD DE EJECUCIÓN DEL CONTROL]]="",0,20)</f>
        <v>0</v>
      </c>
      <c r="Q51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2" s="353" t="str">
        <f>IF(ISTEXT(Tabla46[[#This Row],[VALOR EVALUACION DISENO]]),"",IF(Tabla46[[#This Row],[VALOR EVALUACION DISENO]]&gt;96,DATOS!$AV$21,IF(Tabla46[[#This Row],[VALOR EVALUACION DISENO]]&gt;=86,DATOS!$AV$22,DATOS!$AV$23)))</f>
        <v/>
      </c>
      <c r="S512" s="286"/>
      <c r="T512" s="133" t="str">
        <f>IFERROR(VLOOKUP(Tabla46[[#This Row],[% DE CUMPLIMIENTO DE LA EJECUCION DEL CONTROL]],DATOS!$AS$38:$AT$40,2,0),"")</f>
        <v/>
      </c>
      <c r="U512" s="134" t="str">
        <f>IF(Tabla46[[#This Row],[RESULTADO EVALUACIÓN DEL DISEÑO DEL CONTROL]]="","",SUMIFS(DATOS!$AT$49:$AT$57,DATOS!$AR$49:$AR$57,Tabla46[[#This Row],[RESULTADO EVALUACIÓN DEL DISEÑO DEL CONTROL]],DATOS!$AS$49:$AS$57,Tabla46[[#This Row],[RESULTADO EVALUACION DE LA EJECUCION]]))</f>
        <v/>
      </c>
    </row>
    <row r="513" spans="1:21" ht="15" customHeight="1" x14ac:dyDescent="0.25">
      <c r="A513" s="3"/>
      <c r="B513" s="2"/>
      <c r="C513" s="2"/>
      <c r="D513" s="72"/>
      <c r="E513" s="4"/>
      <c r="F513" s="178"/>
      <c r="G513" s="455" t="str">
        <f>IFERROR(VLOOKUP(Tabla46[[#This Row],[ID RIESGO]],'1. IDENTIFICACION DEL RIESGO'!$AB$27:$AL$52,11,0),"")</f>
        <v/>
      </c>
      <c r="H513" s="178"/>
      <c r="I513" s="178"/>
      <c r="J513" s="178"/>
      <c r="K513" s="178"/>
      <c r="L513" s="180"/>
      <c r="M513" s="180"/>
      <c r="N513" s="178" t="str">
        <f>IF(Tabla46[[#This Row],[ID RIESGO]]="","",IF(Tabla46[[#This Row],[DESCRIPCION DEL CONTROL]]="",0,15))</f>
        <v/>
      </c>
      <c r="O513" s="174" t="str">
        <f>IF(Tabla46[[#This Row],[ID RIESGO]]="","",IF(Tabla46[[#This Row],[RESPONSABLE DEL CONTROL (CARGO)]]="",0,20))</f>
        <v/>
      </c>
      <c r="P513" s="353">
        <f>IF(Tabla46[[#This Row],[PERIODICIDAD DE EJECUCIÓN DEL CONTROL]]="",0,20)</f>
        <v>0</v>
      </c>
      <c r="Q51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3" s="353" t="str">
        <f>IF(ISTEXT(Tabla46[[#This Row],[VALOR EVALUACION DISENO]]),"",IF(Tabla46[[#This Row],[VALOR EVALUACION DISENO]]&gt;96,DATOS!$AV$21,IF(Tabla46[[#This Row],[VALOR EVALUACION DISENO]]&gt;=86,DATOS!$AV$22,DATOS!$AV$23)))</f>
        <v/>
      </c>
      <c r="S513" s="286"/>
      <c r="T513" s="133" t="str">
        <f>IFERROR(VLOOKUP(Tabla46[[#This Row],[% DE CUMPLIMIENTO DE LA EJECUCION DEL CONTROL]],DATOS!$AS$38:$AT$40,2,0),"")</f>
        <v/>
      </c>
      <c r="U513" s="134" t="str">
        <f>IF(Tabla46[[#This Row],[RESULTADO EVALUACIÓN DEL DISEÑO DEL CONTROL]]="","",SUMIFS(DATOS!$AT$49:$AT$57,DATOS!$AR$49:$AR$57,Tabla46[[#This Row],[RESULTADO EVALUACIÓN DEL DISEÑO DEL CONTROL]],DATOS!$AS$49:$AS$57,Tabla46[[#This Row],[RESULTADO EVALUACION DE LA EJECUCION]]))</f>
        <v/>
      </c>
    </row>
    <row r="514" spans="1:21" ht="15" customHeight="1" x14ac:dyDescent="0.25">
      <c r="A514" s="3"/>
      <c r="B514" s="2"/>
      <c r="C514" s="2"/>
      <c r="D514" s="72"/>
      <c r="E514" s="4"/>
      <c r="F514" s="178"/>
      <c r="G514" s="455" t="str">
        <f>IFERROR(VLOOKUP(Tabla46[[#This Row],[ID RIESGO]],'1. IDENTIFICACION DEL RIESGO'!$AB$27:$AL$52,11,0),"")</f>
        <v/>
      </c>
      <c r="H514" s="178"/>
      <c r="I514" s="178"/>
      <c r="J514" s="178"/>
      <c r="K514" s="178"/>
      <c r="L514" s="180"/>
      <c r="M514" s="180"/>
      <c r="N514" s="178" t="str">
        <f>IF(Tabla46[[#This Row],[ID RIESGO]]="","",IF(Tabla46[[#This Row],[DESCRIPCION DEL CONTROL]]="",0,15))</f>
        <v/>
      </c>
      <c r="O514" s="174" t="str">
        <f>IF(Tabla46[[#This Row],[ID RIESGO]]="","",IF(Tabla46[[#This Row],[RESPONSABLE DEL CONTROL (CARGO)]]="",0,20))</f>
        <v/>
      </c>
      <c r="P514" s="353">
        <f>IF(Tabla46[[#This Row],[PERIODICIDAD DE EJECUCIÓN DEL CONTROL]]="",0,20)</f>
        <v>0</v>
      </c>
      <c r="Q51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4" s="353" t="str">
        <f>IF(ISTEXT(Tabla46[[#This Row],[VALOR EVALUACION DISENO]]),"",IF(Tabla46[[#This Row],[VALOR EVALUACION DISENO]]&gt;96,DATOS!$AV$21,IF(Tabla46[[#This Row],[VALOR EVALUACION DISENO]]&gt;=86,DATOS!$AV$22,DATOS!$AV$23)))</f>
        <v/>
      </c>
      <c r="S514" s="286"/>
      <c r="T514" s="133" t="str">
        <f>IFERROR(VLOOKUP(Tabla46[[#This Row],[% DE CUMPLIMIENTO DE LA EJECUCION DEL CONTROL]],DATOS!$AS$38:$AT$40,2,0),"")</f>
        <v/>
      </c>
      <c r="U514" s="134" t="str">
        <f>IF(Tabla46[[#This Row],[RESULTADO EVALUACIÓN DEL DISEÑO DEL CONTROL]]="","",SUMIFS(DATOS!$AT$49:$AT$57,DATOS!$AR$49:$AR$57,Tabla46[[#This Row],[RESULTADO EVALUACIÓN DEL DISEÑO DEL CONTROL]],DATOS!$AS$49:$AS$57,Tabla46[[#This Row],[RESULTADO EVALUACION DE LA EJECUCION]]))</f>
        <v/>
      </c>
    </row>
    <row r="515" spans="1:21" ht="15" customHeight="1" x14ac:dyDescent="0.25">
      <c r="A515" s="3"/>
      <c r="B515" s="2"/>
      <c r="C515" s="2"/>
      <c r="D515" s="72"/>
      <c r="E515" s="4"/>
      <c r="F515" s="178"/>
      <c r="G515" s="455" t="str">
        <f>IFERROR(VLOOKUP(Tabla46[[#This Row],[ID RIESGO]],'1. IDENTIFICACION DEL RIESGO'!$AB$27:$AL$52,11,0),"")</f>
        <v/>
      </c>
      <c r="H515" s="178"/>
      <c r="I515" s="178"/>
      <c r="J515" s="178"/>
      <c r="K515" s="178"/>
      <c r="L515" s="180"/>
      <c r="M515" s="180"/>
      <c r="N515" s="178" t="str">
        <f>IF(Tabla46[[#This Row],[ID RIESGO]]="","",IF(Tabla46[[#This Row],[DESCRIPCION DEL CONTROL]]="",0,15))</f>
        <v/>
      </c>
      <c r="O515" s="174" t="str">
        <f>IF(Tabla46[[#This Row],[ID RIESGO]]="","",IF(Tabla46[[#This Row],[RESPONSABLE DEL CONTROL (CARGO)]]="",0,20))</f>
        <v/>
      </c>
      <c r="P515" s="353">
        <f>IF(Tabla46[[#This Row],[PERIODICIDAD DE EJECUCIÓN DEL CONTROL]]="",0,20)</f>
        <v>0</v>
      </c>
      <c r="Q51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5" s="353" t="str">
        <f>IF(ISTEXT(Tabla46[[#This Row],[VALOR EVALUACION DISENO]]),"",IF(Tabla46[[#This Row],[VALOR EVALUACION DISENO]]&gt;96,DATOS!$AV$21,IF(Tabla46[[#This Row],[VALOR EVALUACION DISENO]]&gt;=86,DATOS!$AV$22,DATOS!$AV$23)))</f>
        <v/>
      </c>
      <c r="S515" s="286"/>
      <c r="T515" s="133" t="str">
        <f>IFERROR(VLOOKUP(Tabla46[[#This Row],[% DE CUMPLIMIENTO DE LA EJECUCION DEL CONTROL]],DATOS!$AS$38:$AT$40,2,0),"")</f>
        <v/>
      </c>
      <c r="U515" s="134" t="str">
        <f>IF(Tabla46[[#This Row],[RESULTADO EVALUACIÓN DEL DISEÑO DEL CONTROL]]="","",SUMIFS(DATOS!$AT$49:$AT$57,DATOS!$AR$49:$AR$57,Tabla46[[#This Row],[RESULTADO EVALUACIÓN DEL DISEÑO DEL CONTROL]],DATOS!$AS$49:$AS$57,Tabla46[[#This Row],[RESULTADO EVALUACION DE LA EJECUCION]]))</f>
        <v/>
      </c>
    </row>
    <row r="516" spans="1:21" ht="15" customHeight="1" x14ac:dyDescent="0.25">
      <c r="A516" s="3"/>
      <c r="B516" s="2"/>
      <c r="C516" s="2"/>
      <c r="D516" s="72"/>
      <c r="E516" s="4"/>
      <c r="F516" s="178"/>
      <c r="G516" s="455" t="str">
        <f>IFERROR(VLOOKUP(Tabla46[[#This Row],[ID RIESGO]],'1. IDENTIFICACION DEL RIESGO'!$AB$27:$AL$52,11,0),"")</f>
        <v/>
      </c>
      <c r="H516" s="178"/>
      <c r="I516" s="178"/>
      <c r="J516" s="178"/>
      <c r="K516" s="178"/>
      <c r="L516" s="180"/>
      <c r="M516" s="180"/>
      <c r="N516" s="178" t="str">
        <f>IF(Tabla46[[#This Row],[ID RIESGO]]="","",IF(Tabla46[[#This Row],[DESCRIPCION DEL CONTROL]]="",0,15))</f>
        <v/>
      </c>
      <c r="O516" s="174" t="str">
        <f>IF(Tabla46[[#This Row],[ID RIESGO]]="","",IF(Tabla46[[#This Row],[RESPONSABLE DEL CONTROL (CARGO)]]="",0,20))</f>
        <v/>
      </c>
      <c r="P516" s="353">
        <f>IF(Tabla46[[#This Row],[PERIODICIDAD DE EJECUCIÓN DEL CONTROL]]="",0,20)</f>
        <v>0</v>
      </c>
      <c r="Q51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6" s="353" t="str">
        <f>IF(ISTEXT(Tabla46[[#This Row],[VALOR EVALUACION DISENO]]),"",IF(Tabla46[[#This Row],[VALOR EVALUACION DISENO]]&gt;96,DATOS!$AV$21,IF(Tabla46[[#This Row],[VALOR EVALUACION DISENO]]&gt;=86,DATOS!$AV$22,DATOS!$AV$23)))</f>
        <v/>
      </c>
      <c r="S516" s="286"/>
      <c r="T516" s="133" t="str">
        <f>IFERROR(VLOOKUP(Tabla46[[#This Row],[% DE CUMPLIMIENTO DE LA EJECUCION DEL CONTROL]],DATOS!$AS$38:$AT$40,2,0),"")</f>
        <v/>
      </c>
      <c r="U516" s="134" t="str">
        <f>IF(Tabla46[[#This Row],[RESULTADO EVALUACIÓN DEL DISEÑO DEL CONTROL]]="","",SUMIFS(DATOS!$AT$49:$AT$57,DATOS!$AR$49:$AR$57,Tabla46[[#This Row],[RESULTADO EVALUACIÓN DEL DISEÑO DEL CONTROL]],DATOS!$AS$49:$AS$57,Tabla46[[#This Row],[RESULTADO EVALUACION DE LA EJECUCION]]))</f>
        <v/>
      </c>
    </row>
    <row r="517" spans="1:21" ht="15" customHeight="1" x14ac:dyDescent="0.25">
      <c r="A517" s="3"/>
      <c r="B517" s="2"/>
      <c r="C517" s="2"/>
      <c r="D517" s="72"/>
      <c r="E517" s="4"/>
      <c r="F517" s="179"/>
      <c r="G517" s="455" t="str">
        <f>IFERROR(VLOOKUP(Tabla46[[#This Row],[ID RIESGO]],'1. IDENTIFICACION DEL RIESGO'!$AB$27:$AL$52,11,0),"")</f>
        <v/>
      </c>
      <c r="H517" s="178"/>
      <c r="I517" s="178"/>
      <c r="J517" s="178"/>
      <c r="K517" s="178"/>
      <c r="L517" s="180"/>
      <c r="M517" s="180"/>
      <c r="N517" s="178" t="str">
        <f>IF(Tabla46[[#This Row],[ID RIESGO]]="","",IF(Tabla46[[#This Row],[DESCRIPCION DEL CONTROL]]="",0,15))</f>
        <v/>
      </c>
      <c r="O517" s="174" t="str">
        <f>IF(Tabla46[[#This Row],[ID RIESGO]]="","",IF(Tabla46[[#This Row],[RESPONSABLE DEL CONTROL (CARGO)]]="",0,20))</f>
        <v/>
      </c>
      <c r="P517" s="353">
        <f>IF(Tabla46[[#This Row],[PERIODICIDAD DE EJECUCIÓN DEL CONTROL]]="",0,20)</f>
        <v>0</v>
      </c>
      <c r="Q51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7" s="353" t="str">
        <f>IF(ISTEXT(Tabla46[[#This Row],[VALOR EVALUACION DISENO]]),"",IF(Tabla46[[#This Row],[VALOR EVALUACION DISENO]]&gt;96,DATOS!$AV$21,IF(Tabla46[[#This Row],[VALOR EVALUACION DISENO]]&gt;=86,DATOS!$AV$22,DATOS!$AV$23)))</f>
        <v/>
      </c>
      <c r="S517" s="286"/>
      <c r="T517" s="133" t="str">
        <f>IFERROR(VLOOKUP(Tabla46[[#This Row],[% DE CUMPLIMIENTO DE LA EJECUCION DEL CONTROL]],DATOS!$AS$38:$AT$40,2,0),"")</f>
        <v/>
      </c>
      <c r="U517" s="134" t="str">
        <f>IF(Tabla46[[#This Row],[RESULTADO EVALUACIÓN DEL DISEÑO DEL CONTROL]]="","",SUMIFS(DATOS!$AT$49:$AT$57,DATOS!$AR$49:$AR$57,Tabla46[[#This Row],[RESULTADO EVALUACIÓN DEL DISEÑO DEL CONTROL]],DATOS!$AS$49:$AS$57,Tabla46[[#This Row],[RESULTADO EVALUACION DE LA EJECUCION]]))</f>
        <v/>
      </c>
    </row>
    <row r="518" spans="1:21" ht="15" customHeight="1" x14ac:dyDescent="0.25">
      <c r="A518" s="9"/>
      <c r="B518" s="9"/>
      <c r="C518" s="9"/>
      <c r="D518" s="75"/>
      <c r="E518" s="9"/>
      <c r="F518" s="5"/>
    </row>
    <row r="519" spans="1:21" ht="15" customHeight="1" x14ac:dyDescent="0.25">
      <c r="A519" s="9"/>
      <c r="B519" s="9"/>
      <c r="C519" s="9"/>
      <c r="D519" s="75"/>
      <c r="E519" s="9"/>
      <c r="F519" s="5"/>
    </row>
    <row r="520" spans="1:21" ht="15" customHeight="1" x14ac:dyDescent="0.25">
      <c r="A520" s="9"/>
      <c r="B520" s="9"/>
      <c r="C520" s="9"/>
      <c r="D520" s="75"/>
      <c r="E520" s="9"/>
      <c r="F520" s="5"/>
    </row>
    <row r="521" spans="1:21" ht="15" customHeight="1" x14ac:dyDescent="0.25">
      <c r="A521" s="9"/>
      <c r="B521" s="9"/>
      <c r="C521" s="9"/>
      <c r="D521" s="75"/>
      <c r="E521" s="9"/>
      <c r="F521" s="5"/>
    </row>
    <row r="522" spans="1:21" ht="15" customHeight="1" x14ac:dyDescent="0.25">
      <c r="A522" s="9"/>
      <c r="B522" s="9"/>
      <c r="C522" s="9"/>
      <c r="D522" s="75"/>
      <c r="E522" s="9"/>
      <c r="F522" s="5"/>
    </row>
    <row r="523" spans="1:21" ht="15" customHeight="1" x14ac:dyDescent="0.25">
      <c r="A523" s="9"/>
      <c r="B523" s="9"/>
      <c r="C523" s="9"/>
      <c r="D523" s="75"/>
      <c r="E523" s="9"/>
      <c r="F523" s="5"/>
    </row>
    <row r="524" spans="1:21" ht="15" customHeight="1" x14ac:dyDescent="0.25">
      <c r="A524" s="9"/>
      <c r="B524" s="9"/>
      <c r="C524" s="9"/>
      <c r="D524" s="75"/>
      <c r="E524" s="9"/>
      <c r="F524" s="5"/>
    </row>
    <row r="525" spans="1:21" ht="15" customHeight="1" x14ac:dyDescent="0.25">
      <c r="A525" s="9"/>
      <c r="B525" s="9"/>
      <c r="C525" s="9"/>
      <c r="D525" s="75"/>
      <c r="E525" s="9"/>
      <c r="F525" s="5"/>
    </row>
    <row r="526" spans="1:21" ht="15" customHeight="1" x14ac:dyDescent="0.25">
      <c r="A526" s="9"/>
      <c r="B526" s="9"/>
      <c r="C526" s="9"/>
      <c r="D526" s="75"/>
      <c r="E526" s="9"/>
      <c r="F526" s="5"/>
    </row>
    <row r="527" spans="1:21" ht="15" customHeight="1" x14ac:dyDescent="0.25">
      <c r="A527" s="9"/>
      <c r="B527" s="9"/>
      <c r="C527" s="9"/>
      <c r="D527" s="75"/>
      <c r="E527" s="9"/>
      <c r="F527" s="5"/>
    </row>
    <row r="528" spans="1:21" ht="15" customHeight="1" x14ac:dyDescent="0.25">
      <c r="A528" s="9"/>
      <c r="B528" s="9"/>
      <c r="C528" s="9"/>
      <c r="D528" s="75"/>
      <c r="E528" s="9"/>
      <c r="F528" s="5"/>
    </row>
    <row r="529" spans="1:6" ht="15" customHeight="1" x14ac:dyDescent="0.25">
      <c r="A529" s="9"/>
      <c r="B529" s="9"/>
      <c r="C529" s="9"/>
      <c r="D529" s="75"/>
      <c r="E529" s="9"/>
      <c r="F529" s="5"/>
    </row>
    <row r="530" spans="1:6" ht="15" customHeight="1" x14ac:dyDescent="0.25">
      <c r="A530" s="9"/>
      <c r="B530" s="9"/>
      <c r="C530" s="9"/>
      <c r="D530" s="75"/>
      <c r="E530" s="9"/>
      <c r="F530" s="5"/>
    </row>
    <row r="531" spans="1:6" ht="15" customHeight="1" x14ac:dyDescent="0.25">
      <c r="A531" s="9"/>
      <c r="B531" s="9"/>
      <c r="C531" s="9"/>
      <c r="D531" s="75"/>
      <c r="E531" s="9"/>
      <c r="F531" s="5"/>
    </row>
    <row r="532" spans="1:6" ht="15" customHeight="1" x14ac:dyDescent="0.25">
      <c r="A532" s="9"/>
      <c r="B532" s="9"/>
      <c r="C532" s="9"/>
      <c r="D532" s="75"/>
      <c r="E532" s="9"/>
      <c r="F532" s="5"/>
    </row>
    <row r="533" spans="1:6" ht="15" customHeight="1" x14ac:dyDescent="0.25">
      <c r="A533" s="9"/>
      <c r="B533" s="9"/>
      <c r="C533" s="9"/>
      <c r="D533" s="75"/>
      <c r="E533" s="9"/>
      <c r="F533" s="5"/>
    </row>
    <row r="534" spans="1:6" ht="15" customHeight="1" x14ac:dyDescent="0.25">
      <c r="A534" s="9"/>
      <c r="B534" s="9"/>
      <c r="C534" s="9"/>
      <c r="D534" s="75"/>
      <c r="E534" s="9"/>
      <c r="F534" s="5"/>
    </row>
    <row r="535" spans="1:6" ht="15" customHeight="1" x14ac:dyDescent="0.25">
      <c r="A535" s="9"/>
      <c r="B535" s="9"/>
      <c r="C535" s="9"/>
      <c r="D535" s="75"/>
      <c r="E535" s="9"/>
      <c r="F535" s="5"/>
    </row>
    <row r="536" spans="1:6" ht="15" customHeight="1" x14ac:dyDescent="0.25">
      <c r="A536" s="9"/>
      <c r="B536" s="9"/>
      <c r="C536" s="9"/>
      <c r="D536" s="75"/>
      <c r="E536" s="9"/>
      <c r="F536" s="5"/>
    </row>
    <row r="537" spans="1:6" ht="15" customHeight="1" x14ac:dyDescent="0.25">
      <c r="A537" s="9"/>
      <c r="B537" s="9"/>
      <c r="C537" s="9"/>
      <c r="D537" s="75"/>
      <c r="E537" s="9"/>
      <c r="F537" s="5"/>
    </row>
    <row r="538" spans="1:6" ht="15" customHeight="1" x14ac:dyDescent="0.25">
      <c r="A538" s="9"/>
      <c r="B538" s="9"/>
      <c r="C538" s="9"/>
      <c r="D538" s="75"/>
      <c r="E538" s="9"/>
      <c r="F538" s="5"/>
    </row>
    <row r="539" spans="1:6" ht="15" customHeight="1" x14ac:dyDescent="0.25">
      <c r="A539" s="9"/>
      <c r="B539" s="9"/>
      <c r="C539" s="9"/>
      <c r="D539" s="75"/>
      <c r="E539" s="9"/>
      <c r="F539" s="5"/>
    </row>
    <row r="540" spans="1:6" ht="15" customHeight="1" x14ac:dyDescent="0.25">
      <c r="A540" s="9"/>
      <c r="B540" s="9"/>
      <c r="C540" s="9"/>
      <c r="D540" s="75"/>
      <c r="E540" s="9"/>
      <c r="F540" s="5"/>
    </row>
    <row r="541" spans="1:6" ht="15" customHeight="1" x14ac:dyDescent="0.25">
      <c r="A541" s="9"/>
      <c r="B541" s="9"/>
      <c r="C541" s="9"/>
      <c r="D541" s="75"/>
      <c r="E541" s="9"/>
      <c r="F541" s="5"/>
    </row>
    <row r="542" spans="1:6" ht="15" customHeight="1" x14ac:dyDescent="0.25">
      <c r="A542" s="9"/>
      <c r="B542" s="9"/>
      <c r="C542" s="9"/>
      <c r="D542" s="75"/>
      <c r="E542" s="9"/>
      <c r="F542" s="5"/>
    </row>
    <row r="543" spans="1:6" ht="15" customHeight="1" x14ac:dyDescent="0.25">
      <c r="A543" s="9"/>
      <c r="B543" s="9"/>
      <c r="C543" s="9"/>
      <c r="D543" s="75"/>
      <c r="E543" s="9"/>
      <c r="F543" s="5"/>
    </row>
    <row r="544" spans="1:6" ht="15" customHeight="1" x14ac:dyDescent="0.25">
      <c r="A544" s="9"/>
      <c r="B544" s="9"/>
      <c r="C544" s="9"/>
      <c r="D544" s="75"/>
      <c r="E544" s="9"/>
      <c r="F544" s="5"/>
    </row>
    <row r="545" spans="1:6" ht="15" customHeight="1" x14ac:dyDescent="0.25">
      <c r="A545" s="9"/>
      <c r="B545" s="9"/>
      <c r="C545" s="9"/>
      <c r="D545" s="75"/>
      <c r="E545" s="9"/>
      <c r="F545" s="5"/>
    </row>
    <row r="546" spans="1:6" ht="15" customHeight="1" x14ac:dyDescent="0.25">
      <c r="A546" s="9"/>
      <c r="B546" s="9"/>
      <c r="C546" s="9"/>
      <c r="D546" s="75"/>
      <c r="E546" s="9"/>
      <c r="F546" s="5"/>
    </row>
    <row r="547" spans="1:6" ht="15" customHeight="1" x14ac:dyDescent="0.25">
      <c r="A547" s="9"/>
      <c r="B547" s="9"/>
      <c r="C547" s="9"/>
      <c r="D547" s="75"/>
      <c r="E547" s="9"/>
      <c r="F547" s="5"/>
    </row>
    <row r="548" spans="1:6" ht="15" customHeight="1" x14ac:dyDescent="0.25">
      <c r="A548" s="9"/>
      <c r="B548" s="9"/>
      <c r="C548" s="9"/>
      <c r="D548" s="75"/>
      <c r="E548" s="9"/>
      <c r="F548" s="5"/>
    </row>
    <row r="549" spans="1:6" ht="15" customHeight="1" x14ac:dyDescent="0.25">
      <c r="A549" s="9"/>
      <c r="B549" s="9"/>
      <c r="C549" s="9"/>
      <c r="D549" s="75"/>
      <c r="E549" s="9"/>
      <c r="F549" s="5"/>
    </row>
    <row r="550" spans="1:6" ht="15" customHeight="1" x14ac:dyDescent="0.25">
      <c r="A550" s="9"/>
      <c r="B550" s="9"/>
      <c r="C550" s="9"/>
      <c r="D550" s="75"/>
      <c r="E550" s="9"/>
      <c r="F550" s="5"/>
    </row>
    <row r="551" spans="1:6" ht="15" customHeight="1" x14ac:dyDescent="0.25">
      <c r="A551" s="9"/>
      <c r="B551" s="9"/>
      <c r="C551" s="9"/>
      <c r="D551" s="75"/>
      <c r="E551" s="9"/>
      <c r="F551" s="5"/>
    </row>
    <row r="552" spans="1:6" ht="15" customHeight="1" x14ac:dyDescent="0.25">
      <c r="A552" s="9"/>
      <c r="B552" s="9"/>
      <c r="C552" s="9"/>
      <c r="D552" s="75"/>
      <c r="E552" s="9"/>
      <c r="F552" s="5"/>
    </row>
    <row r="553" spans="1:6" ht="15" customHeight="1" x14ac:dyDescent="0.25">
      <c r="A553" s="9"/>
      <c r="B553" s="9"/>
      <c r="C553" s="9"/>
      <c r="D553" s="75"/>
      <c r="E553" s="9"/>
      <c r="F553" s="5"/>
    </row>
    <row r="554" spans="1:6" ht="15" customHeight="1" x14ac:dyDescent="0.25">
      <c r="A554" s="9"/>
      <c r="B554" s="9"/>
      <c r="C554" s="9"/>
      <c r="D554" s="75"/>
      <c r="E554" s="9"/>
      <c r="F554" s="5"/>
    </row>
    <row r="555" spans="1:6" ht="15" customHeight="1" x14ac:dyDescent="0.25">
      <c r="A555" s="9"/>
      <c r="B555" s="9"/>
      <c r="C555" s="9"/>
      <c r="D555" s="75"/>
      <c r="E555" s="9"/>
      <c r="F555" s="5"/>
    </row>
    <row r="556" spans="1:6" ht="15" customHeight="1" x14ac:dyDescent="0.25">
      <c r="A556" s="9"/>
      <c r="B556" s="9"/>
      <c r="C556" s="9"/>
      <c r="D556" s="75"/>
      <c r="E556" s="9"/>
      <c r="F556" s="5"/>
    </row>
    <row r="557" spans="1:6" ht="15" customHeight="1" x14ac:dyDescent="0.25">
      <c r="A557" s="9"/>
      <c r="B557" s="9"/>
      <c r="C557" s="9"/>
      <c r="D557" s="75"/>
      <c r="E557" s="9"/>
      <c r="F557" s="5"/>
    </row>
    <row r="558" spans="1:6" ht="15" customHeight="1" x14ac:dyDescent="0.25">
      <c r="A558" s="9"/>
      <c r="B558" s="9"/>
      <c r="C558" s="9"/>
      <c r="D558" s="75"/>
      <c r="E558" s="9"/>
      <c r="F558" s="5"/>
    </row>
    <row r="559" spans="1:6" ht="15" customHeight="1" x14ac:dyDescent="0.25">
      <c r="A559" s="9"/>
      <c r="B559" s="9"/>
      <c r="C559" s="9"/>
      <c r="D559" s="75"/>
      <c r="E559" s="9"/>
      <c r="F559" s="5"/>
    </row>
    <row r="560" spans="1:6" ht="15" customHeight="1" x14ac:dyDescent="0.25">
      <c r="A560" s="9"/>
      <c r="B560" s="9"/>
      <c r="C560" s="9"/>
      <c r="D560" s="75"/>
      <c r="E560" s="9"/>
      <c r="F560" s="5"/>
    </row>
    <row r="561" spans="1:6" ht="15" customHeight="1" x14ac:dyDescent="0.25">
      <c r="A561" s="9"/>
      <c r="B561" s="9"/>
      <c r="C561" s="9"/>
      <c r="D561" s="75"/>
      <c r="E561" s="9"/>
      <c r="F561" s="5"/>
    </row>
    <row r="562" spans="1:6" ht="15" customHeight="1" x14ac:dyDescent="0.25">
      <c r="A562" s="9"/>
      <c r="B562" s="9"/>
      <c r="C562" s="9"/>
      <c r="D562" s="75"/>
      <c r="E562" s="9"/>
      <c r="F562" s="5"/>
    </row>
    <row r="563" spans="1:6" ht="15" customHeight="1" x14ac:dyDescent="0.25">
      <c r="A563" s="9"/>
      <c r="B563" s="9"/>
      <c r="C563" s="9"/>
      <c r="D563" s="75"/>
      <c r="E563" s="9"/>
      <c r="F563" s="5"/>
    </row>
    <row r="564" spans="1:6" ht="15" customHeight="1" x14ac:dyDescent="0.25">
      <c r="A564" s="9"/>
      <c r="B564" s="9"/>
      <c r="C564" s="9"/>
      <c r="D564" s="75"/>
      <c r="E564" s="9"/>
      <c r="F564" s="5"/>
    </row>
    <row r="565" spans="1:6" ht="15" customHeight="1" x14ac:dyDescent="0.25">
      <c r="A565" s="9"/>
      <c r="B565" s="9"/>
      <c r="C565" s="9"/>
      <c r="D565" s="75"/>
      <c r="E565" s="9"/>
      <c r="F565" s="5"/>
    </row>
    <row r="566" spans="1:6" ht="15" customHeight="1" x14ac:dyDescent="0.25">
      <c r="A566" s="9"/>
      <c r="B566" s="9"/>
      <c r="C566" s="9"/>
      <c r="D566" s="75"/>
      <c r="E566" s="9"/>
      <c r="F566" s="5"/>
    </row>
    <row r="567" spans="1:6" ht="15" customHeight="1" x14ac:dyDescent="0.25">
      <c r="A567" s="9"/>
      <c r="B567" s="9"/>
      <c r="C567" s="9"/>
      <c r="D567" s="75"/>
      <c r="E567" s="9"/>
      <c r="F567" s="5"/>
    </row>
    <row r="568" spans="1:6" ht="15" customHeight="1" x14ac:dyDescent="0.25">
      <c r="A568" s="9"/>
      <c r="B568" s="9"/>
      <c r="C568" s="9"/>
      <c r="D568" s="75"/>
      <c r="E568" s="9"/>
      <c r="F568" s="5"/>
    </row>
    <row r="569" spans="1:6" ht="15" customHeight="1" x14ac:dyDescent="0.25">
      <c r="A569" s="9"/>
      <c r="B569" s="9"/>
      <c r="C569" s="9"/>
      <c r="D569" s="75"/>
      <c r="E569" s="9"/>
      <c r="F569" s="5"/>
    </row>
    <row r="570" spans="1:6" ht="15" customHeight="1" x14ac:dyDescent="0.25">
      <c r="A570" s="9"/>
      <c r="B570" s="9"/>
      <c r="C570" s="9"/>
      <c r="D570" s="75"/>
      <c r="E570" s="9"/>
      <c r="F570" s="5"/>
    </row>
    <row r="571" spans="1:6" ht="15" customHeight="1" x14ac:dyDescent="0.25">
      <c r="A571" s="9"/>
      <c r="B571" s="9"/>
      <c r="C571" s="9"/>
      <c r="D571" s="75"/>
      <c r="E571" s="9"/>
      <c r="F571" s="5"/>
    </row>
    <row r="572" spans="1:6" ht="15" customHeight="1" x14ac:dyDescent="0.25">
      <c r="A572" s="9"/>
      <c r="B572" s="9"/>
      <c r="C572" s="9"/>
      <c r="D572" s="75"/>
      <c r="E572" s="9"/>
      <c r="F572" s="5"/>
    </row>
    <row r="573" spans="1:6" x14ac:dyDescent="0.25">
      <c r="A573" s="9"/>
      <c r="B573" s="9"/>
      <c r="C573" s="9"/>
      <c r="D573" s="75"/>
      <c r="E573" s="9"/>
      <c r="F573" s="5"/>
    </row>
    <row r="574" spans="1:6" x14ac:dyDescent="0.25">
      <c r="A574" s="9"/>
      <c r="B574" s="9"/>
      <c r="C574" s="9"/>
      <c r="D574" s="75"/>
      <c r="E574" s="9"/>
      <c r="F574" s="9"/>
    </row>
    <row r="575" spans="1:6" x14ac:dyDescent="0.25">
      <c r="A575" s="9"/>
      <c r="B575" s="9"/>
      <c r="C575" s="9"/>
      <c r="D575" s="75"/>
      <c r="E575" s="9"/>
      <c r="F575" s="9"/>
    </row>
    <row r="576" spans="1:6" x14ac:dyDescent="0.25">
      <c r="A576" s="9"/>
      <c r="B576" s="9"/>
      <c r="C576" s="9"/>
      <c r="D576" s="75"/>
      <c r="E576" s="9"/>
      <c r="F576" s="9"/>
    </row>
    <row r="577" spans="1:6" x14ac:dyDescent="0.25">
      <c r="A577" s="9"/>
      <c r="B577" s="9"/>
      <c r="C577" s="9"/>
      <c r="D577" s="75"/>
      <c r="E577" s="9"/>
      <c r="F577" s="9"/>
    </row>
    <row r="578" spans="1:6" x14ac:dyDescent="0.25">
      <c r="A578" s="9"/>
      <c r="B578" s="9"/>
      <c r="C578" s="9"/>
      <c r="D578" s="75"/>
      <c r="E578" s="9"/>
      <c r="F578" s="9"/>
    </row>
    <row r="579" spans="1:6" x14ac:dyDescent="0.25">
      <c r="A579" s="9"/>
      <c r="B579" s="9"/>
      <c r="C579" s="9"/>
      <c r="D579" s="75"/>
      <c r="E579" s="9"/>
      <c r="F579" s="9"/>
    </row>
    <row r="580" spans="1:6" x14ac:dyDescent="0.25">
      <c r="A580" s="9"/>
      <c r="B580" s="9"/>
      <c r="C580" s="9"/>
      <c r="D580" s="75"/>
      <c r="E580" s="9"/>
      <c r="F580" s="9"/>
    </row>
    <row r="581" spans="1:6" x14ac:dyDescent="0.25">
      <c r="A581" s="9"/>
      <c r="B581" s="9"/>
      <c r="C581" s="9"/>
      <c r="D581" s="75"/>
      <c r="E581" s="9"/>
      <c r="F581" s="9"/>
    </row>
    <row r="582" spans="1:6" x14ac:dyDescent="0.25">
      <c r="A582" s="9"/>
      <c r="B582" s="9"/>
      <c r="C582" s="9"/>
      <c r="D582" s="75"/>
      <c r="E582" s="9"/>
      <c r="F582" s="9"/>
    </row>
    <row r="583" spans="1:6" x14ac:dyDescent="0.25">
      <c r="A583" s="9"/>
      <c r="B583" s="9"/>
      <c r="C583" s="9"/>
      <c r="D583" s="75"/>
      <c r="E583" s="9"/>
      <c r="F583" s="9"/>
    </row>
    <row r="584" spans="1:6" x14ac:dyDescent="0.25">
      <c r="A584" s="9"/>
      <c r="B584" s="9"/>
      <c r="C584" s="9"/>
      <c r="D584" s="75"/>
      <c r="E584" s="9"/>
      <c r="F584" s="9"/>
    </row>
    <row r="585" spans="1:6" x14ac:dyDescent="0.25">
      <c r="A585" s="9"/>
      <c r="B585" s="9"/>
      <c r="C585" s="9"/>
      <c r="D585" s="75"/>
      <c r="E585" s="9"/>
      <c r="F585" s="9"/>
    </row>
    <row r="586" spans="1:6" x14ac:dyDescent="0.25">
      <c r="A586" s="9"/>
      <c r="B586" s="9"/>
      <c r="C586" s="9"/>
      <c r="D586" s="75"/>
      <c r="E586" s="9"/>
      <c r="F586" s="9"/>
    </row>
    <row r="587" spans="1:6" x14ac:dyDescent="0.25">
      <c r="A587" s="9"/>
      <c r="B587" s="9"/>
      <c r="C587" s="9"/>
      <c r="D587" s="75"/>
      <c r="E587" s="9"/>
      <c r="F587" s="9"/>
    </row>
    <row r="588" spans="1:6" x14ac:dyDescent="0.25">
      <c r="A588" s="9"/>
      <c r="B588" s="9"/>
      <c r="C588" s="9"/>
      <c r="D588" s="75"/>
      <c r="E588" s="9"/>
      <c r="F588" s="9"/>
    </row>
    <row r="589" spans="1:6" x14ac:dyDescent="0.25">
      <c r="A589" s="9"/>
      <c r="B589" s="9"/>
      <c r="C589" s="9"/>
      <c r="D589" s="75"/>
      <c r="E589" s="9"/>
      <c r="F589" s="9"/>
    </row>
    <row r="590" spans="1:6" x14ac:dyDescent="0.25">
      <c r="A590" s="9"/>
      <c r="B590" s="9"/>
      <c r="C590" s="9"/>
      <c r="D590" s="75"/>
      <c r="E590" s="9"/>
      <c r="F590" s="9"/>
    </row>
    <row r="591" spans="1:6" x14ac:dyDescent="0.25">
      <c r="A591" s="9"/>
      <c r="B591" s="9"/>
      <c r="C591" s="9"/>
      <c r="D591" s="75"/>
      <c r="E591" s="9"/>
      <c r="F591" s="9"/>
    </row>
    <row r="592" spans="1:6" x14ac:dyDescent="0.25">
      <c r="A592" s="9"/>
      <c r="B592" s="9"/>
      <c r="C592" s="9"/>
      <c r="D592" s="75"/>
      <c r="E592" s="9"/>
      <c r="F592" s="9"/>
    </row>
    <row r="593" spans="1:6" x14ac:dyDescent="0.25">
      <c r="A593" s="9"/>
      <c r="B593" s="9"/>
      <c r="C593" s="9"/>
      <c r="D593" s="75"/>
      <c r="E593" s="9"/>
      <c r="F593" s="9"/>
    </row>
    <row r="594" spans="1:6" x14ac:dyDescent="0.25">
      <c r="A594" s="9"/>
      <c r="B594" s="1"/>
      <c r="C594" s="1"/>
      <c r="D594" s="74"/>
      <c r="E594" s="1"/>
      <c r="F594" s="1"/>
    </row>
    <row r="595" spans="1:6" x14ac:dyDescent="0.25">
      <c r="B595" s="1"/>
      <c r="C595" s="1"/>
      <c r="D595" s="74"/>
      <c r="E595" s="1"/>
      <c r="F595" s="1"/>
    </row>
  </sheetData>
  <sheetProtection formatCells="0" formatColumns="0" formatRows="0"/>
  <dataConsolidate/>
  <mergeCells count="9">
    <mergeCell ref="AO15:AQ15"/>
    <mergeCell ref="H5:T5"/>
    <mergeCell ref="S16:T16"/>
    <mergeCell ref="G16:R16"/>
    <mergeCell ref="A1:E3"/>
    <mergeCell ref="F1:K1"/>
    <mergeCell ref="F2:K2"/>
    <mergeCell ref="F3:K3"/>
    <mergeCell ref="L3:M3"/>
  </mergeCells>
  <conditionalFormatting sqref="P9:P13 Q8:Q10 K8 K9:L13 O8:O13">
    <cfRule type="expression" dxfId="395" priority="2518">
      <formula>+IF($P$8="Sede Direccion General",1,0)</formula>
    </cfRule>
    <cfRule type="expression" dxfId="394" priority="2519">
      <formula>+IF($P$8="",1,0)</formula>
    </cfRule>
  </conditionalFormatting>
  <conditionalFormatting sqref="P9:P13 Q10 Q8 K8 K9:L13 O8:O13">
    <cfRule type="expression" dxfId="393" priority="2522">
      <formula>+IF($P$9="",1,0)</formula>
    </cfRule>
  </conditionalFormatting>
  <dataValidations count="9">
    <dataValidation allowBlank="1" showInputMessage="1" showErrorMessage="1" promptTitle="FECHA" prompt="INGRESE DD/MM/AA" sqref="L13:L14 I10:J10 I12:J12" xr:uid="{00000000-0002-0000-0400-000000000000}"/>
    <dataValidation type="list" allowBlank="1" showInputMessage="1" showErrorMessage="1" sqref="M20:M517" xr:uid="{00000000-0002-0000-0400-000001000000}">
      <formula1>CONTROL_NATURALEZA</formula1>
    </dataValidation>
    <dataValidation type="list" allowBlank="1" showInputMessage="1" showErrorMessage="1" sqref="L18:L517" xr:uid="{00000000-0002-0000-0400-000002000000}">
      <formula1>CONTROL_TIPO</formula1>
    </dataValidation>
    <dataValidation type="list" allowBlank="1" showInputMessage="1" showErrorMessage="1" sqref="N20:N517" xr:uid="{00000000-0002-0000-0400-000003000000}">
      <formula1>CONTROL_DOCUMENTADO</formula1>
    </dataValidation>
    <dataValidation type="list" allowBlank="1" showInputMessage="1" showErrorMessage="1" sqref="S18:S517" xr:uid="{00000000-0002-0000-0400-000004000000}">
      <formula1>CONTROL_EJECUCION</formula1>
    </dataValidation>
    <dataValidation type="list" allowBlank="1" showInputMessage="1" showErrorMessage="1" sqref="K18:K517" xr:uid="{00000000-0002-0000-0400-000006000000}">
      <formula1>CONTROLES_FRECUENCIA</formula1>
    </dataValidation>
    <dataValidation allowBlank="1" showErrorMessage="1" promptTitle="FECHA" prompt="INGRESE DD/MM/AA" sqref="I8" xr:uid="{C17384FF-8C7D-4FCC-8442-B118B58BA423}"/>
    <dataValidation type="list" allowBlank="1" showInputMessage="1" showErrorMessage="1" sqref="M18:M19" xr:uid="{1B06DA20-2C65-4B1D-A0F3-F54374829843}">
      <formula1>CONTROL_EVIDENCIA</formula1>
    </dataValidation>
    <dataValidation type="list" allowBlank="1" showInputMessage="1" showErrorMessage="1" sqref="J18:J72" xr:uid="{51766C0C-0FBC-4170-A6DC-12C37E2B0F67}">
      <formula1>CONTROL_RESPONSABLE</formula1>
    </dataValidation>
  </dataValidations>
  <pageMargins left="0.7" right="0.7" top="0.75" bottom="0.75" header="0.3" footer="0.3"/>
  <pageSetup paperSize="9" orientation="portrait" verticalDpi="4294967295" r:id="rId1"/>
  <drawing r:id="rId2"/>
  <legacyDrawing r:id="rId3"/>
  <tableParts count="1">
    <tablePart r:id="rId4"/>
  </tablePart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7000000}">
          <x14:formula1>
            <xm:f>'1. IDENTIFICACION DEL RIESGO'!$AB$41:$AB$52</xm:f>
          </x14:formula1>
          <xm:sqref>F24:F517</xm:sqref>
        </x14:dataValidation>
        <x14:dataValidation type="list" allowBlank="1" showInputMessage="1" showErrorMessage="1" xr:uid="{D7F0BA6D-2BF0-49CA-8785-6F6D29BE1845}">
          <x14:formula1>
            <xm:f>'1. IDENTIFICACION DEL RIESGO'!$AB$29:$AB$33</xm:f>
          </x14:formula1>
          <xm:sqref>F18:F23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tabColor theme="7" tint="0.39997558519241921"/>
  </sheetPr>
  <dimension ref="A1:BH598"/>
  <sheetViews>
    <sheetView showGridLines="0" zoomScale="70" zoomScaleNormal="70" workbookViewId="0">
      <selection activeCell="T2" sqref="T2"/>
    </sheetView>
  </sheetViews>
  <sheetFormatPr baseColWidth="10" defaultColWidth="11.42578125" defaultRowHeight="15" x14ac:dyDescent="0.25"/>
  <cols>
    <col min="1" max="1" width="1.28515625" style="1" customWidth="1"/>
    <col min="2" max="3" width="1" style="1" customWidth="1"/>
    <col min="4" max="4" width="11.7109375" style="74" customWidth="1"/>
    <col min="5" max="5" width="1.28515625" style="1" customWidth="1"/>
    <col min="6" max="6" width="3.7109375" style="151" customWidth="1"/>
    <col min="7" max="7" width="14.7109375" style="151" customWidth="1"/>
    <col min="8" max="8" width="11.42578125" style="151" hidden="1" customWidth="1"/>
    <col min="9" max="12" width="16.28515625" style="151" customWidth="1"/>
    <col min="13" max="13" width="18.5703125" style="151" customWidth="1"/>
    <col min="14" max="14" width="8.5703125" style="151" customWidth="1"/>
    <col min="15" max="15" width="7.28515625" style="151" customWidth="1"/>
    <col min="16" max="16" width="3.28515625" style="151" customWidth="1"/>
    <col min="17" max="17" width="14.5703125" style="151" customWidth="1"/>
    <col min="18" max="18" width="0" style="151" hidden="1" customWidth="1"/>
    <col min="19" max="22" width="16.28515625" style="151" customWidth="1"/>
    <col min="23" max="23" width="18.28515625" style="151" customWidth="1"/>
    <col min="24" max="24" width="0.7109375" style="151" customWidth="1"/>
    <col min="25" max="16384" width="11.42578125" style="151"/>
  </cols>
  <sheetData>
    <row r="1" spans="1:60" s="253" customFormat="1" ht="30" customHeight="1" x14ac:dyDescent="0.25">
      <c r="A1" s="656"/>
      <c r="B1" s="656"/>
      <c r="C1" s="656"/>
      <c r="D1" s="656"/>
      <c r="E1" s="656"/>
      <c r="F1" s="657" t="s">
        <v>3</v>
      </c>
      <c r="G1" s="657"/>
      <c r="H1" s="657"/>
      <c r="I1" s="657"/>
      <c r="J1" s="657"/>
      <c r="K1" s="657"/>
      <c r="L1" s="657"/>
      <c r="M1" s="657"/>
      <c r="N1" s="657"/>
      <c r="O1" s="657"/>
      <c r="P1" s="657"/>
      <c r="Q1" s="657"/>
      <c r="R1" s="326"/>
      <c r="S1" s="377" t="s">
        <v>1726</v>
      </c>
      <c r="T1" s="375">
        <v>43441</v>
      </c>
      <c r="U1" s="89"/>
      <c r="V1" s="89"/>
      <c r="W1" s="89"/>
      <c r="X1" s="89"/>
      <c r="Y1" s="89"/>
      <c r="Z1" s="89"/>
      <c r="AA1" s="89"/>
      <c r="AB1" s="89"/>
      <c r="AC1" s="89"/>
      <c r="AD1" s="89"/>
      <c r="AE1" s="89"/>
      <c r="AF1" s="89"/>
      <c r="AG1" s="89"/>
      <c r="AH1" s="89"/>
      <c r="AI1" s="89"/>
      <c r="AJ1" s="89"/>
      <c r="AK1" s="89"/>
      <c r="AL1" s="89"/>
      <c r="AM1" s="280"/>
      <c r="AN1" s="280"/>
      <c r="AO1" s="280"/>
      <c r="AP1" s="280"/>
      <c r="AQ1" s="89"/>
      <c r="AR1" s="89"/>
      <c r="AS1" s="89"/>
      <c r="AT1" s="89"/>
      <c r="AU1" s="281"/>
      <c r="AV1" s="89"/>
      <c r="AW1" s="89"/>
      <c r="AX1" s="89"/>
      <c r="AY1" s="89"/>
      <c r="AZ1" s="89"/>
      <c r="BB1" s="273"/>
      <c r="BD1" s="273"/>
      <c r="BF1" s="273"/>
      <c r="BH1" s="273"/>
    </row>
    <row r="2" spans="1:60" s="253" customFormat="1" ht="30" customHeight="1" x14ac:dyDescent="0.25">
      <c r="A2" s="656"/>
      <c r="B2" s="656"/>
      <c r="C2" s="656"/>
      <c r="D2" s="656"/>
      <c r="E2" s="656"/>
      <c r="F2" s="658" t="s">
        <v>1721</v>
      </c>
      <c r="G2" s="658"/>
      <c r="H2" s="658"/>
      <c r="I2" s="658"/>
      <c r="J2" s="658"/>
      <c r="K2" s="658"/>
      <c r="L2" s="658"/>
      <c r="M2" s="658"/>
      <c r="N2" s="658"/>
      <c r="O2" s="658"/>
      <c r="P2" s="658"/>
      <c r="Q2" s="658"/>
      <c r="R2" s="326"/>
      <c r="S2" s="376" t="s">
        <v>1771</v>
      </c>
      <c r="T2" s="376" t="s">
        <v>1775</v>
      </c>
      <c r="U2" s="89"/>
      <c r="V2" s="89"/>
      <c r="W2" s="89"/>
      <c r="X2" s="89"/>
      <c r="Y2" s="89"/>
      <c r="Z2" s="89"/>
      <c r="AA2" s="89"/>
      <c r="AB2" s="89"/>
      <c r="AC2" s="89"/>
      <c r="AD2" s="89"/>
      <c r="AE2" s="89"/>
      <c r="AF2" s="89"/>
      <c r="AG2" s="89"/>
      <c r="AH2" s="89"/>
      <c r="AI2" s="89"/>
      <c r="AJ2" s="89"/>
      <c r="AK2" s="89"/>
      <c r="AL2" s="89"/>
      <c r="AM2" s="280"/>
      <c r="AN2" s="280"/>
      <c r="AO2" s="280"/>
      <c r="AP2" s="280"/>
      <c r="AQ2" s="89"/>
      <c r="AR2" s="89"/>
      <c r="AS2" s="89"/>
      <c r="AT2" s="89"/>
      <c r="AU2" s="281"/>
      <c r="AV2" s="89"/>
      <c r="AW2" s="89"/>
      <c r="AX2" s="89"/>
      <c r="AY2" s="89"/>
      <c r="AZ2" s="89"/>
      <c r="BB2" s="273"/>
      <c r="BD2" s="273"/>
      <c r="BF2" s="273"/>
      <c r="BH2" s="273"/>
    </row>
    <row r="3" spans="1:60" s="253" customFormat="1" ht="30" customHeight="1" x14ac:dyDescent="0.25">
      <c r="A3" s="656"/>
      <c r="B3" s="656"/>
      <c r="C3" s="656"/>
      <c r="D3" s="656"/>
      <c r="E3" s="656"/>
      <c r="F3" s="659" t="s">
        <v>1831</v>
      </c>
      <c r="G3" s="659"/>
      <c r="H3" s="659"/>
      <c r="I3" s="659"/>
      <c r="J3" s="659"/>
      <c r="K3" s="659"/>
      <c r="L3" s="659"/>
      <c r="M3" s="659"/>
      <c r="N3" s="659"/>
      <c r="O3" s="659"/>
      <c r="P3" s="659"/>
      <c r="Q3" s="659"/>
      <c r="R3" s="326"/>
      <c r="S3" s="660" t="s">
        <v>1722</v>
      </c>
      <c r="T3" s="660"/>
      <c r="U3" s="89"/>
      <c r="V3" s="89"/>
      <c r="W3" s="89"/>
      <c r="X3" s="89"/>
      <c r="Y3" s="89"/>
      <c r="Z3" s="89"/>
      <c r="AA3" s="89"/>
      <c r="AB3" s="89"/>
      <c r="AC3" s="89"/>
      <c r="AD3" s="89"/>
      <c r="AE3" s="89"/>
      <c r="AF3" s="89"/>
      <c r="AG3" s="89"/>
      <c r="AH3" s="89"/>
      <c r="AI3" s="89"/>
      <c r="AJ3" s="89"/>
      <c r="AK3" s="89"/>
      <c r="AL3" s="89"/>
      <c r="AM3" s="280"/>
      <c r="AN3" s="280"/>
      <c r="AO3" s="280"/>
      <c r="AP3" s="280"/>
      <c r="AQ3" s="89"/>
      <c r="AR3" s="89"/>
      <c r="AS3" s="89"/>
      <c r="AT3" s="89"/>
      <c r="AU3" s="281"/>
      <c r="AV3" s="89"/>
      <c r="AW3" s="89"/>
      <c r="AX3" s="89"/>
      <c r="AY3" s="89"/>
      <c r="AZ3" s="89"/>
      <c r="BB3" s="273"/>
      <c r="BD3" s="273"/>
      <c r="BF3" s="273"/>
      <c r="BH3" s="273"/>
    </row>
    <row r="4" spans="1:60" s="213" customFormat="1" ht="12" x14ac:dyDescent="0.25">
      <c r="A4" s="1"/>
      <c r="B4" s="135"/>
      <c r="C4" s="135"/>
      <c r="D4" s="136"/>
      <c r="E4" s="135"/>
      <c r="F4" s="135"/>
      <c r="G4" s="135"/>
      <c r="H4" s="137"/>
      <c r="I4" s="137"/>
      <c r="J4" s="137"/>
      <c r="K4" s="137"/>
      <c r="L4" s="135"/>
      <c r="M4" s="135"/>
      <c r="N4" s="137"/>
      <c r="O4" s="135"/>
      <c r="P4" s="135"/>
      <c r="Q4" s="135"/>
      <c r="R4" s="135"/>
      <c r="S4" s="135"/>
      <c r="T4" s="135"/>
      <c r="U4" s="135"/>
      <c r="V4" s="135"/>
      <c r="W4" s="135"/>
      <c r="X4" s="135"/>
    </row>
    <row r="5" spans="1:60" s="213" customFormat="1" ht="15.75" hidden="1" customHeight="1" x14ac:dyDescent="0.25">
      <c r="A5" s="1"/>
      <c r="B5" s="3"/>
      <c r="C5" s="3"/>
      <c r="D5" s="138"/>
      <c r="E5" s="3"/>
      <c r="F5" s="662" t="s">
        <v>1723</v>
      </c>
      <c r="G5" s="662"/>
      <c r="H5" s="662"/>
      <c r="I5" s="662"/>
      <c r="J5" s="662"/>
      <c r="K5" s="662"/>
      <c r="L5" s="662"/>
      <c r="M5" s="662"/>
      <c r="N5" s="662"/>
      <c r="O5" s="662"/>
      <c r="P5" s="662"/>
      <c r="Q5" s="662"/>
      <c r="R5" s="662"/>
      <c r="S5" s="662"/>
      <c r="T5" s="662"/>
      <c r="U5" s="662"/>
      <c r="V5" s="662"/>
      <c r="W5" s="662"/>
      <c r="X5" s="139"/>
    </row>
    <row r="6" spans="1:60" s="213" customFormat="1" ht="12" hidden="1" x14ac:dyDescent="0.25">
      <c r="A6" s="1"/>
      <c r="B6" s="135"/>
      <c r="C6" s="135"/>
      <c r="D6" s="136"/>
      <c r="E6" s="135"/>
      <c r="F6" s="135"/>
      <c r="G6" s="135"/>
      <c r="H6" s="137"/>
      <c r="I6" s="137"/>
      <c r="J6" s="137"/>
      <c r="K6" s="137"/>
      <c r="L6" s="135"/>
      <c r="M6" s="135"/>
      <c r="N6" s="137"/>
      <c r="O6" s="135"/>
      <c r="P6" s="135"/>
      <c r="Q6" s="135"/>
      <c r="R6" s="135"/>
      <c r="S6" s="135"/>
      <c r="T6" s="135"/>
      <c r="U6" s="135"/>
      <c r="V6" s="135"/>
      <c r="W6" s="135"/>
      <c r="X6" s="135"/>
    </row>
    <row r="7" spans="1:60" s="206" customFormat="1" ht="9" customHeight="1" x14ac:dyDescent="0.25">
      <c r="A7" s="3"/>
      <c r="B7" s="140"/>
      <c r="C7" s="140"/>
      <c r="D7" s="141"/>
      <c r="E7" s="140"/>
      <c r="F7" s="140"/>
      <c r="G7" s="140"/>
      <c r="H7" s="140"/>
      <c r="I7" s="140"/>
      <c r="J7" s="140"/>
      <c r="K7" s="140"/>
      <c r="L7" s="140"/>
      <c r="M7" s="140"/>
      <c r="N7" s="140"/>
      <c r="O7" s="142"/>
      <c r="P7" s="142"/>
      <c r="Q7" s="142"/>
      <c r="R7" s="142"/>
      <c r="S7" s="142"/>
      <c r="T7" s="142"/>
      <c r="U7" s="142"/>
      <c r="V7" s="142"/>
      <c r="W7" s="142"/>
      <c r="X7" s="142"/>
    </row>
    <row r="8" spans="1:60" s="206" customFormat="1" ht="26.25" customHeight="1" x14ac:dyDescent="0.25">
      <c r="A8" s="3"/>
      <c r="B8" s="140"/>
      <c r="C8" s="140"/>
      <c r="D8" s="141"/>
      <c r="E8" s="140"/>
      <c r="F8" s="140"/>
      <c r="G8" s="140"/>
      <c r="H8" s="140"/>
      <c r="I8" s="663" t="s">
        <v>3</v>
      </c>
      <c r="J8" s="664"/>
      <c r="K8" s="668" t="str">
        <f>IF('1. IDENTIFICACION DEL RIESGO'!K8="","",'1. IDENTIFICACION DEL RIESGO'!K8)</f>
        <v>Relación con el ciudadano</v>
      </c>
      <c r="L8" s="668"/>
      <c r="M8" s="140"/>
      <c r="N8" s="143"/>
      <c r="O8" s="144"/>
      <c r="P8" s="144"/>
      <c r="Q8" s="144"/>
      <c r="R8" s="144"/>
      <c r="S8" s="144"/>
      <c r="T8" s="144"/>
      <c r="U8" s="144"/>
      <c r="V8" s="144"/>
      <c r="W8" s="144"/>
      <c r="X8" s="144"/>
      <c r="Y8" s="207"/>
      <c r="Z8" s="207"/>
      <c r="AA8" s="207"/>
      <c r="AB8" s="208"/>
      <c r="AC8" s="208"/>
      <c r="AD8" s="209"/>
      <c r="AE8" s="209"/>
      <c r="AF8" s="209"/>
      <c r="AG8" s="207"/>
      <c r="AH8" s="210"/>
      <c r="AI8" s="209"/>
      <c r="AJ8" s="209"/>
      <c r="AK8" s="209"/>
      <c r="AL8" s="209"/>
      <c r="AN8" s="209"/>
      <c r="AO8" s="209"/>
      <c r="AP8" s="209"/>
      <c r="AQ8" s="209"/>
      <c r="AR8" s="209"/>
      <c r="AS8" s="209"/>
      <c r="AT8" s="209"/>
      <c r="AU8" s="209"/>
      <c r="AV8" s="209"/>
      <c r="AW8" s="209"/>
      <c r="AX8" s="209"/>
      <c r="AY8" s="209"/>
      <c r="AZ8" s="209"/>
      <c r="BA8" s="209"/>
      <c r="BB8" s="209"/>
      <c r="BC8" s="209"/>
      <c r="BD8" s="209"/>
      <c r="BE8" s="209"/>
      <c r="BF8" s="209"/>
    </row>
    <row r="9" spans="1:60" s="206" customFormat="1" ht="12" x14ac:dyDescent="0.25">
      <c r="A9" s="3"/>
      <c r="B9" s="140"/>
      <c r="C9" s="140"/>
      <c r="D9" s="141"/>
      <c r="E9" s="140"/>
      <c r="F9" s="140"/>
      <c r="G9" s="140"/>
      <c r="H9" s="140"/>
      <c r="I9" s="143"/>
      <c r="J9" s="143"/>
      <c r="K9" s="143"/>
      <c r="L9" s="143"/>
      <c r="M9" s="140"/>
      <c r="N9" s="143"/>
      <c r="O9" s="144"/>
      <c r="P9" s="144"/>
      <c r="Q9" s="144"/>
      <c r="R9" s="144"/>
      <c r="S9" s="144"/>
      <c r="T9" s="144"/>
      <c r="U9" s="144"/>
      <c r="V9" s="144"/>
      <c r="W9" s="144"/>
      <c r="X9" s="144"/>
      <c r="Y9" s="207"/>
      <c r="Z9" s="207"/>
      <c r="AA9" s="207"/>
      <c r="AB9" s="208"/>
      <c r="AC9" s="208"/>
      <c r="AD9" s="209"/>
      <c r="AE9" s="209"/>
      <c r="AF9" s="209"/>
      <c r="AG9" s="207"/>
      <c r="AH9" s="210"/>
      <c r="AI9" s="209"/>
      <c r="AJ9" s="209"/>
      <c r="AK9" s="209"/>
      <c r="AL9" s="209"/>
      <c r="AN9" s="209"/>
      <c r="AO9" s="209"/>
      <c r="AP9" s="209"/>
      <c r="AQ9" s="209"/>
      <c r="AR9" s="209"/>
      <c r="AS9" s="209"/>
      <c r="AT9" s="209"/>
      <c r="AU9" s="209"/>
      <c r="AV9" s="209"/>
      <c r="AW9" s="209"/>
      <c r="AX9" s="209"/>
      <c r="AY9" s="209"/>
      <c r="AZ9" s="209"/>
      <c r="BA9" s="209"/>
      <c r="BB9" s="209"/>
      <c r="BC9" s="209"/>
      <c r="BD9" s="209"/>
      <c r="BE9" s="209"/>
      <c r="BF9" s="209"/>
    </row>
    <row r="10" spans="1:60" s="206" customFormat="1" ht="12" hidden="1" x14ac:dyDescent="0.25">
      <c r="A10" s="3"/>
      <c r="B10" s="140"/>
      <c r="C10" s="140"/>
      <c r="D10" s="141"/>
      <c r="E10" s="140"/>
      <c r="F10" s="140"/>
      <c r="G10" s="140"/>
      <c r="H10" s="140"/>
      <c r="I10" s="663" t="s">
        <v>1284</v>
      </c>
      <c r="J10" s="664"/>
      <c r="K10" s="669" t="e">
        <f>IF(ISBLANK('2. ANALISIS DEL RIESGO'!#REF!),"",'2. ANALISIS DEL RIESGO'!#REF!)</f>
        <v>#REF!</v>
      </c>
      <c r="L10" s="669"/>
      <c r="M10" s="140"/>
      <c r="N10" s="143"/>
      <c r="O10" s="144"/>
      <c r="P10" s="144"/>
      <c r="Q10" s="144"/>
      <c r="R10" s="144"/>
      <c r="S10" s="144"/>
      <c r="T10" s="144"/>
      <c r="U10" s="144"/>
      <c r="V10" s="144"/>
      <c r="W10" s="144"/>
      <c r="X10" s="144"/>
      <c r="Y10" s="207"/>
      <c r="Z10" s="207"/>
      <c r="AA10" s="207"/>
      <c r="AB10" s="208"/>
      <c r="AC10" s="208"/>
      <c r="AD10" s="209"/>
      <c r="AE10" s="209"/>
      <c r="AF10" s="209"/>
      <c r="AG10" s="207"/>
      <c r="AH10" s="210"/>
      <c r="AI10" s="209"/>
      <c r="AJ10" s="209"/>
      <c r="AK10" s="209"/>
      <c r="AL10" s="209"/>
      <c r="AN10" s="209"/>
      <c r="AO10" s="209"/>
      <c r="AP10" s="209"/>
      <c r="AQ10" s="209"/>
      <c r="AR10" s="209"/>
      <c r="AS10" s="209"/>
      <c r="AT10" s="209"/>
      <c r="AU10" s="209"/>
      <c r="AV10" s="209"/>
      <c r="AW10" s="209"/>
      <c r="AX10" s="209"/>
      <c r="AY10" s="209"/>
      <c r="AZ10" s="209"/>
      <c r="BA10" s="209"/>
      <c r="BB10" s="209"/>
      <c r="BC10" s="209"/>
      <c r="BD10" s="209"/>
      <c r="BE10" s="209"/>
      <c r="BF10" s="209"/>
    </row>
    <row r="11" spans="1:60" s="206" customFormat="1" ht="12" x14ac:dyDescent="0.25">
      <c r="A11" s="3"/>
      <c r="B11" s="140"/>
      <c r="C11" s="140"/>
      <c r="D11" s="141"/>
      <c r="E11" s="140"/>
      <c r="F11" s="140"/>
      <c r="G11" s="140"/>
      <c r="H11" s="140"/>
      <c r="I11" s="140"/>
      <c r="J11" s="140"/>
      <c r="K11" s="140"/>
      <c r="L11" s="143"/>
      <c r="M11" s="140"/>
      <c r="N11" s="142"/>
      <c r="O11" s="142"/>
      <c r="P11" s="142"/>
      <c r="Q11" s="142"/>
      <c r="R11" s="142"/>
      <c r="S11" s="142"/>
      <c r="T11" s="142"/>
      <c r="U11" s="142"/>
      <c r="V11" s="142"/>
      <c r="W11" s="142"/>
      <c r="X11" s="142"/>
      <c r="Y11" s="209"/>
      <c r="Z11" s="209"/>
      <c r="AA11" s="209"/>
      <c r="AB11" s="208"/>
      <c r="AC11" s="208"/>
      <c r="AD11" s="209"/>
      <c r="AE11" s="209"/>
      <c r="AF11" s="209"/>
      <c r="AG11" s="209"/>
      <c r="AH11" s="211"/>
      <c r="AI11" s="209"/>
      <c r="AJ11" s="209"/>
      <c r="AK11" s="209"/>
      <c r="AL11" s="209"/>
      <c r="AN11" s="209"/>
      <c r="AO11" s="209"/>
      <c r="AP11" s="209"/>
      <c r="AQ11" s="209"/>
      <c r="AR11" s="209"/>
      <c r="AS11" s="209"/>
      <c r="AT11" s="209"/>
      <c r="AU11" s="209"/>
      <c r="AV11" s="209"/>
      <c r="AW11" s="209"/>
      <c r="AX11" s="209"/>
      <c r="AY11" s="209"/>
      <c r="AZ11" s="209"/>
      <c r="BA11" s="209"/>
      <c r="BB11" s="209"/>
      <c r="BC11" s="209"/>
      <c r="BD11" s="209"/>
      <c r="BE11" s="209"/>
      <c r="BF11" s="209"/>
    </row>
    <row r="12" spans="1:60" s="206" customFormat="1" ht="12" x14ac:dyDescent="0.25">
      <c r="A12" s="3"/>
      <c r="B12" s="140"/>
      <c r="C12" s="140"/>
      <c r="D12" s="141"/>
      <c r="E12" s="140"/>
      <c r="F12" s="140"/>
      <c r="G12" s="140"/>
      <c r="H12" s="140"/>
      <c r="I12" s="663" t="s">
        <v>1285</v>
      </c>
      <c r="J12" s="664"/>
      <c r="K12" s="669" t="str">
        <f>IF(ISBLANK('2. ANALISIS DEL RIESGO'!$I$11),"",'2. ANALISIS DEL RIESGO'!$I$11)</f>
        <v>07 de Diciembre de 2018</v>
      </c>
      <c r="L12" s="669"/>
      <c r="M12" s="140"/>
      <c r="N12" s="142"/>
      <c r="O12" s="142"/>
      <c r="P12" s="142"/>
      <c r="Q12" s="142"/>
      <c r="R12" s="142"/>
      <c r="S12" s="142"/>
      <c r="T12" s="142"/>
      <c r="U12" s="142"/>
      <c r="V12" s="142"/>
      <c r="W12" s="142"/>
      <c r="X12" s="142"/>
      <c r="Y12" s="209"/>
      <c r="Z12" s="209"/>
      <c r="AA12" s="209"/>
      <c r="AB12" s="212"/>
      <c r="AC12" s="212"/>
      <c r="AG12" s="209"/>
      <c r="AH12" s="211"/>
      <c r="AI12" s="209"/>
      <c r="AK12" s="213"/>
      <c r="AL12" s="213"/>
      <c r="AN12" s="209"/>
      <c r="AO12" s="209"/>
      <c r="AP12" s="209"/>
      <c r="AQ12" s="209"/>
      <c r="AR12" s="209"/>
      <c r="AS12" s="209"/>
      <c r="AT12" s="209"/>
      <c r="AU12" s="209"/>
      <c r="AV12" s="209"/>
      <c r="AW12" s="209"/>
      <c r="AX12" s="209"/>
      <c r="AY12" s="209"/>
      <c r="AZ12" s="209"/>
      <c r="BA12" s="209"/>
      <c r="BB12" s="209"/>
      <c r="BC12" s="209"/>
      <c r="BD12" s="209"/>
      <c r="BE12" s="209"/>
      <c r="BF12" s="209"/>
    </row>
    <row r="13" spans="1:60" s="206" customFormat="1" ht="9" customHeight="1" x14ac:dyDescent="0.25">
      <c r="A13" s="3"/>
      <c r="B13" s="140"/>
      <c r="C13" s="140"/>
      <c r="D13" s="141"/>
      <c r="E13" s="142"/>
      <c r="F13" s="140"/>
      <c r="G13" s="140"/>
      <c r="H13" s="142"/>
      <c r="I13" s="142"/>
      <c r="J13" s="142"/>
      <c r="K13" s="142"/>
      <c r="L13" s="142"/>
      <c r="M13" s="140"/>
      <c r="N13" s="142"/>
      <c r="O13" s="142"/>
      <c r="P13" s="142"/>
      <c r="Q13" s="142"/>
      <c r="R13" s="142"/>
      <c r="S13" s="142"/>
      <c r="T13" s="142"/>
      <c r="U13" s="142"/>
      <c r="V13" s="142"/>
      <c r="W13" s="142"/>
      <c r="X13" s="142"/>
    </row>
    <row r="14" spans="1:60" s="206" customFormat="1" ht="9" customHeight="1" x14ac:dyDescent="0.25">
      <c r="A14" s="3"/>
      <c r="B14" s="140"/>
      <c r="C14" s="140"/>
      <c r="D14" s="141"/>
      <c r="E14" s="140"/>
      <c r="F14" s="140"/>
      <c r="G14" s="140"/>
      <c r="H14" s="140"/>
      <c r="I14" s="140"/>
      <c r="J14" s="140"/>
      <c r="K14" s="140"/>
      <c r="L14" s="140"/>
      <c r="M14" s="140"/>
      <c r="N14" s="140"/>
      <c r="O14" s="140"/>
      <c r="P14" s="140"/>
      <c r="Q14" s="140"/>
      <c r="R14" s="140"/>
      <c r="S14" s="140"/>
      <c r="T14" s="140"/>
      <c r="U14" s="140"/>
      <c r="V14" s="140"/>
      <c r="W14" s="140"/>
      <c r="X14" s="140"/>
    </row>
    <row r="15" spans="1:60" s="3" customFormat="1" x14ac:dyDescent="0.25">
      <c r="B15" s="140"/>
      <c r="C15" s="140"/>
      <c r="D15" s="141"/>
      <c r="E15" s="145"/>
      <c r="F15" s="661" t="s">
        <v>1529</v>
      </c>
      <c r="G15" s="661"/>
      <c r="H15" s="661"/>
      <c r="I15" s="661"/>
      <c r="J15" s="661"/>
      <c r="K15" s="661"/>
      <c r="L15" s="661"/>
      <c r="M15" s="661"/>
      <c r="N15" s="661"/>
      <c r="O15" s="661"/>
      <c r="P15" s="661"/>
      <c r="Q15" s="661"/>
      <c r="R15" s="661"/>
      <c r="S15" s="661"/>
      <c r="T15" s="661"/>
      <c r="U15" s="661"/>
      <c r="V15" s="661"/>
      <c r="W15" s="661"/>
      <c r="X15" s="146"/>
    </row>
    <row r="16" spans="1:60" s="3" customFormat="1" ht="7.5" customHeight="1" x14ac:dyDescent="0.25">
      <c r="B16" s="140"/>
      <c r="C16" s="140"/>
      <c r="D16" s="141"/>
      <c r="E16" s="147"/>
      <c r="F16" s="7"/>
      <c r="G16" s="7"/>
      <c r="H16" s="148"/>
      <c r="I16" s="7"/>
      <c r="J16" s="7"/>
      <c r="K16" s="7"/>
      <c r="L16" s="7"/>
      <c r="M16" s="7"/>
      <c r="N16" s="7"/>
      <c r="O16" s="7"/>
      <c r="P16" s="7"/>
      <c r="Q16" s="7"/>
      <c r="R16" s="7"/>
      <c r="S16" s="7"/>
      <c r="T16" s="7"/>
      <c r="U16" s="7"/>
      <c r="V16" s="7"/>
      <c r="W16" s="7"/>
      <c r="X16" s="7"/>
    </row>
    <row r="17" spans="1:24" s="3" customFormat="1" ht="12" x14ac:dyDescent="0.25">
      <c r="B17" s="140"/>
      <c r="C17" s="140"/>
      <c r="D17" s="141"/>
      <c r="E17" s="147"/>
      <c r="F17" s="673" t="s">
        <v>1708</v>
      </c>
      <c r="G17" s="674"/>
      <c r="H17" s="674"/>
      <c r="I17" s="674"/>
      <c r="J17" s="674"/>
      <c r="K17" s="674"/>
      <c r="L17" s="674"/>
      <c r="M17" s="675"/>
      <c r="N17" s="7"/>
      <c r="O17" s="7"/>
      <c r="P17" s="673" t="s">
        <v>1709</v>
      </c>
      <c r="Q17" s="674"/>
      <c r="R17" s="674"/>
      <c r="S17" s="674"/>
      <c r="T17" s="674"/>
      <c r="U17" s="674"/>
      <c r="V17" s="674"/>
      <c r="W17" s="675"/>
      <c r="X17" s="7"/>
    </row>
    <row r="18" spans="1:24" s="3" customFormat="1" ht="7.5" customHeight="1" x14ac:dyDescent="0.25">
      <c r="B18" s="140"/>
      <c r="C18" s="140"/>
      <c r="D18" s="141"/>
      <c r="E18" s="147"/>
      <c r="F18" s="7"/>
      <c r="G18" s="7"/>
      <c r="H18" s="148"/>
      <c r="I18" s="7"/>
      <c r="J18" s="7"/>
      <c r="K18" s="7"/>
      <c r="L18" s="7"/>
      <c r="M18" s="7"/>
      <c r="N18" s="7"/>
      <c r="O18" s="7"/>
      <c r="P18" s="7"/>
      <c r="Q18" s="7"/>
      <c r="R18" s="7"/>
      <c r="S18" s="7"/>
      <c r="T18" s="7"/>
      <c r="U18" s="7"/>
      <c r="V18" s="7"/>
      <c r="W18" s="7"/>
      <c r="X18" s="7"/>
    </row>
    <row r="19" spans="1:24" x14ac:dyDescent="0.25">
      <c r="A19" s="3"/>
      <c r="B19" s="140"/>
      <c r="C19" s="140"/>
      <c r="D19" s="141"/>
      <c r="E19" s="147"/>
      <c r="F19" s="149" t="s">
        <v>4</v>
      </c>
      <c r="G19" s="150" t="s">
        <v>4</v>
      </c>
      <c r="H19" s="150" t="s">
        <v>4</v>
      </c>
      <c r="I19" s="665" t="s">
        <v>6</v>
      </c>
      <c r="J19" s="666"/>
      <c r="K19" s="666"/>
      <c r="L19" s="666"/>
      <c r="M19" s="667"/>
      <c r="P19" s="149" t="s">
        <v>4</v>
      </c>
      <c r="Q19" s="150" t="s">
        <v>4</v>
      </c>
      <c r="R19" s="150" t="s">
        <v>4</v>
      </c>
      <c r="S19" s="665" t="s">
        <v>6</v>
      </c>
      <c r="T19" s="666"/>
      <c r="U19" s="666"/>
      <c r="V19" s="666"/>
      <c r="W19" s="667"/>
    </row>
    <row r="20" spans="1:24" ht="22.5" customHeight="1" x14ac:dyDescent="0.25">
      <c r="A20" s="3"/>
      <c r="B20" s="140"/>
      <c r="C20" s="140"/>
      <c r="D20" s="141"/>
      <c r="E20" s="147"/>
      <c r="F20" s="152" t="s">
        <v>4</v>
      </c>
      <c r="G20" s="153" t="s">
        <v>4</v>
      </c>
      <c r="H20" s="153" t="s">
        <v>4</v>
      </c>
      <c r="I20" s="154" t="s">
        <v>1530</v>
      </c>
      <c r="J20" s="155" t="s">
        <v>1101</v>
      </c>
      <c r="K20" s="155" t="s">
        <v>1097</v>
      </c>
      <c r="L20" s="156" t="s">
        <v>1531</v>
      </c>
      <c r="M20" s="157" t="s">
        <v>1718</v>
      </c>
      <c r="P20" s="152" t="s">
        <v>4</v>
      </c>
      <c r="Q20" s="153" t="s">
        <v>4</v>
      </c>
      <c r="R20" s="153" t="s">
        <v>4</v>
      </c>
      <c r="S20" s="154" t="s">
        <v>1530</v>
      </c>
      <c r="T20" s="155" t="s">
        <v>1101</v>
      </c>
      <c r="U20" s="155" t="s">
        <v>1097</v>
      </c>
      <c r="V20" s="156" t="s">
        <v>1531</v>
      </c>
      <c r="W20" s="157" t="s">
        <v>1718</v>
      </c>
    </row>
    <row r="21" spans="1:24" hidden="1" x14ac:dyDescent="0.25">
      <c r="A21" s="3"/>
      <c r="B21" s="140"/>
      <c r="C21" s="140"/>
      <c r="D21" s="141"/>
      <c r="E21" s="147"/>
      <c r="F21" s="152" t="s">
        <v>4</v>
      </c>
      <c r="G21" s="153" t="s">
        <v>4</v>
      </c>
      <c r="H21" s="153" t="s">
        <v>4</v>
      </c>
      <c r="I21" s="158">
        <v>1</v>
      </c>
      <c r="J21" s="158">
        <v>2</v>
      </c>
      <c r="K21" s="158">
        <v>3</v>
      </c>
      <c r="L21" s="158">
        <v>4</v>
      </c>
      <c r="M21" s="159">
        <v>5</v>
      </c>
      <c r="P21" s="152" t="s">
        <v>4</v>
      </c>
      <c r="Q21" s="153" t="s">
        <v>4</v>
      </c>
      <c r="R21" s="153" t="s">
        <v>4</v>
      </c>
      <c r="S21" s="158">
        <v>1</v>
      </c>
      <c r="T21" s="158">
        <v>2</v>
      </c>
      <c r="U21" s="158">
        <v>3</v>
      </c>
      <c r="V21" s="158">
        <v>4</v>
      </c>
      <c r="W21" s="159">
        <v>5</v>
      </c>
    </row>
    <row r="22" spans="1:24" ht="40.5" customHeight="1" x14ac:dyDescent="0.25">
      <c r="A22" s="3"/>
      <c r="B22" s="140"/>
      <c r="C22" s="140"/>
      <c r="D22" s="141"/>
      <c r="E22" s="147"/>
      <c r="F22" s="670" t="s">
        <v>5</v>
      </c>
      <c r="G22" s="162" t="s">
        <v>1645</v>
      </c>
      <c r="H22" s="160">
        <v>1</v>
      </c>
      <c r="I22" s="296" t="str">
        <f>concatenateif('2. ANALISIS DEL RIESGO'!$AG$17:$AG$28,DATOS!BD12,'2. ANALISIS DEL RIESGO'!$N$17:$N$28,", ")</f>
        <v/>
      </c>
      <c r="J22" s="161" t="str">
        <f>concatenateif('2. ANALISIS DEL RIESGO'!$AG$17:$AG$28,DATOS!BE12,'2. ANALISIS DEL RIESGO'!$N$17:$N$28,", ")</f>
        <v/>
      </c>
      <c r="K22" s="297" t="str">
        <f>concatenateif('2. ANALISIS DEL RIESGO'!$AG$17:$AG$28,DATOS!BF12,'2. ANALISIS DEL RIESGO'!$N$17:$N$28,", ")</f>
        <v/>
      </c>
      <c r="L22" s="297" t="str">
        <f>concatenateif('2. ANALISIS DEL RIESGO'!$AG$17:$AG$28,DATOS!BG12,'2. ANALISIS DEL RIESGO'!$N$17:$N$28,", ")</f>
        <v/>
      </c>
      <c r="M22" s="298" t="str">
        <f>concatenateif('2. ANALISIS DEL RIESGO'!$AG$17:$AG$28,DATOS!BH12,'2. ANALISIS DEL RIESGO'!$N$17:$N$28,", ")</f>
        <v/>
      </c>
      <c r="P22" s="670" t="s">
        <v>5</v>
      </c>
      <c r="Q22" s="162" t="s">
        <v>1645</v>
      </c>
      <c r="R22" s="158">
        <v>1</v>
      </c>
      <c r="S22" s="296" t="str">
        <f>concatenateif('2. ANALISIS DEL RIESGO'!$AY$17:$AY$28,DATOS!BD12,'2. ANALISIS DEL RIESGO'!$N$17:$N$28,", ")</f>
        <v/>
      </c>
      <c r="T22" s="161" t="str">
        <f>concatenateif('2. ANALISIS DEL RIESGO'!$AY$17:$AY$28,DATOS!BE12,'2. ANALISIS DEL RIESGO'!$N$17:$N$28,", ")</f>
        <v/>
      </c>
      <c r="U22" s="297" t="str">
        <f>concatenateif('2. ANALISIS DEL RIESGO'!$AY$17:$AY$28,DATOS!BF12,'2. ANALISIS DEL RIESGO'!$N$17:$N$28,", ")</f>
        <v/>
      </c>
      <c r="V22" s="297" t="str">
        <f>concatenateif('2. ANALISIS DEL RIESGO'!$AY$17:$AY$28,DATOS!BG12,'2. ANALISIS DEL RIESGO'!$N$17:$N$28,", ")</f>
        <v/>
      </c>
      <c r="W22" s="298" t="str">
        <f>concatenateif('2. ANALISIS DEL RIESGO'!$AY$17:$AY$28,DATOS!BH12,'2. ANALISIS DEL RIESGO'!$N$17:$N$28,", ")</f>
        <v/>
      </c>
    </row>
    <row r="23" spans="1:24" ht="40.5" customHeight="1" x14ac:dyDescent="0.25">
      <c r="A23" s="3"/>
      <c r="B23" s="140"/>
      <c r="C23" s="140"/>
      <c r="D23" s="141"/>
      <c r="E23" s="147"/>
      <c r="F23" s="671"/>
      <c r="G23" s="159" t="s">
        <v>1099</v>
      </c>
      <c r="H23" s="158">
        <v>2</v>
      </c>
      <c r="I23" s="294" t="str">
        <f>concatenateif('2. ANALISIS DEL RIESGO'!$AG$17:$AG$28,DATOS!BD13,'2. ANALISIS DEL RIESGO'!$N$17:$N$28,", ")</f>
        <v/>
      </c>
      <c r="J23" s="165" t="str">
        <f>concatenateif('2. ANALISIS DEL RIESGO'!$AG$17:$AG$28,DATOS!BE13,'2. ANALISIS DEL RIESGO'!$N$17:$N$28,", ")</f>
        <v/>
      </c>
      <c r="K23" s="165" t="str">
        <f>concatenateif('2. ANALISIS DEL RIESGO'!$AG$17:$AG$28,DATOS!BF13,'2. ANALISIS DEL RIESGO'!$N$17:$N$28,", ")</f>
        <v/>
      </c>
      <c r="L23" s="167" t="str">
        <f>concatenateif('2. ANALISIS DEL RIESGO'!$AG$17:$AG$28,DATOS!BG13,'2. ANALISIS DEL RIESGO'!$N$17:$N$28,", ")</f>
        <v/>
      </c>
      <c r="M23" s="166" t="str">
        <f>concatenateif('2. ANALISIS DEL RIESGO'!$AG$17:$AG$28,DATOS!BH13,'2. ANALISIS DEL RIESGO'!$N$17:$N$28,", ")</f>
        <v/>
      </c>
      <c r="P23" s="671"/>
      <c r="Q23" s="159" t="s">
        <v>1099</v>
      </c>
      <c r="R23" s="158">
        <v>2</v>
      </c>
      <c r="S23" s="294" t="str">
        <f>concatenateif('2. ANALISIS DEL RIESGO'!$AY$17:$AY$28,DATOS!BD13,'2. ANALISIS DEL RIESGO'!$N$17:$N$28,", ")</f>
        <v/>
      </c>
      <c r="T23" s="165" t="str">
        <f>concatenateif('2. ANALISIS DEL RIESGO'!$AY$17:$AY$28,DATOS!BE13,'2. ANALISIS DEL RIESGO'!$N$17:$N$28,", ")</f>
        <v/>
      </c>
      <c r="U23" s="165" t="str">
        <f>concatenateif('2. ANALISIS DEL RIESGO'!$AY$17:$AY$28,DATOS!BF13,'2. ANALISIS DEL RIESGO'!$N$17:$N$28,", ")</f>
        <v/>
      </c>
      <c r="V23" s="167" t="str">
        <f>concatenateif('2. ANALISIS DEL RIESGO'!$AY$17:$AY$28,DATOS!BG13,'2. ANALISIS DEL RIESGO'!$N$17:$N$28,", ")</f>
        <v/>
      </c>
      <c r="W23" s="166" t="str">
        <f>concatenateif('2. ANALISIS DEL RIESGO'!$AY$17:$AY$28,DATOS!BH13,'2. ANALISIS DEL RIESGO'!$N$17:$N$28,", ")</f>
        <v/>
      </c>
    </row>
    <row r="24" spans="1:24" ht="40.5" customHeight="1" x14ac:dyDescent="0.25">
      <c r="A24" s="3"/>
      <c r="B24" s="140"/>
      <c r="C24" s="140"/>
      <c r="D24" s="141"/>
      <c r="E24" s="147"/>
      <c r="F24" s="671"/>
      <c r="G24" s="159" t="s">
        <v>1644</v>
      </c>
      <c r="H24" s="158">
        <v>3</v>
      </c>
      <c r="I24" s="295" t="str">
        <f>concatenateif('2. ANALISIS DEL RIESGO'!$AG$17:$AG$28,DATOS!BD14,'2. ANALISIS DEL RIESGO'!$N$17:$N$28,", ")</f>
        <v/>
      </c>
      <c r="J24" s="164" t="str">
        <f>concatenateif('2. ANALISIS DEL RIESGO'!$AG$17:$AG$28,DATOS!BE14,'2. ANALISIS DEL RIESGO'!$N$17:$N$28,", ")</f>
        <v>RC5</v>
      </c>
      <c r="K24" s="165" t="str">
        <f>concatenateif('2. ANALISIS DEL RIESGO'!$AG$17:$AG$28,DATOS!BF14,'2. ANALISIS DEL RIESGO'!$N$17:$N$28,", ")</f>
        <v/>
      </c>
      <c r="L24" s="167" t="str">
        <f>concatenateif('2. ANALISIS DEL RIESGO'!$AG$17:$AG$28,DATOS!BG14,'2. ANALISIS DEL RIESGO'!$N$17:$N$28,", ")</f>
        <v>RC4</v>
      </c>
      <c r="M24" s="166" t="str">
        <f>concatenateif('2. ANALISIS DEL RIESGO'!$AG$17:$AG$28,DATOS!BH14,'2. ANALISIS DEL RIESGO'!$N$17:$N$28,", ")</f>
        <v/>
      </c>
      <c r="P24" s="671"/>
      <c r="Q24" s="159" t="s">
        <v>1644</v>
      </c>
      <c r="R24" s="158">
        <v>3</v>
      </c>
      <c r="S24" s="295" t="str">
        <f>concatenateif('2. ANALISIS DEL RIESGO'!$AY$17:$AY$28,DATOS!BD14,'2. ANALISIS DEL RIESGO'!$N$17:$N$28,", ")</f>
        <v/>
      </c>
      <c r="T24" s="164" t="str">
        <f>concatenateif('2. ANALISIS DEL RIESGO'!$AY$17:$AY$28,DATOS!BE14,'2. ANALISIS DEL RIESGO'!$N$17:$N$28,", ")</f>
        <v/>
      </c>
      <c r="U24" s="165" t="str">
        <f>concatenateif('2. ANALISIS DEL RIESGO'!$AY$17:$AY$28,DATOS!BF14,'2. ANALISIS DEL RIESGO'!$N$17:$N$28,", ")</f>
        <v/>
      </c>
      <c r="V24" s="167" t="str">
        <f>concatenateif('2. ANALISIS DEL RIESGO'!$AY$17:$AY$28,DATOS!BG14,'2. ANALISIS DEL RIESGO'!$N$17:$N$28,", ")</f>
        <v/>
      </c>
      <c r="W24" s="166" t="str">
        <f>concatenateif('2. ANALISIS DEL RIESGO'!$AY$17:$AY$28,DATOS!BH14,'2. ANALISIS DEL RIESGO'!$N$17:$N$28,", ")</f>
        <v/>
      </c>
    </row>
    <row r="25" spans="1:24" ht="40.5" customHeight="1" x14ac:dyDescent="0.25">
      <c r="A25" s="3"/>
      <c r="B25" s="140"/>
      <c r="C25" s="140"/>
      <c r="D25" s="141"/>
      <c r="E25" s="147"/>
      <c r="F25" s="671"/>
      <c r="G25" s="159" t="s">
        <v>1095</v>
      </c>
      <c r="H25" s="158">
        <v>4</v>
      </c>
      <c r="I25" s="295" t="str">
        <f>concatenateif('2. ANALISIS DEL RIESGO'!$AG$17:$AG$28,DATOS!BD15,'2. ANALISIS DEL RIESGO'!$N$17:$N$28,", ")</f>
        <v/>
      </c>
      <c r="J25" s="163" t="str">
        <f>concatenateif('2. ANALISIS DEL RIESGO'!$AG$17:$AG$28,DATOS!BE15,'2. ANALISIS DEL RIESGO'!$N$17:$N$28,", ")</f>
        <v/>
      </c>
      <c r="K25" s="164" t="str">
        <f>concatenateif('2. ANALISIS DEL RIESGO'!$AG$17:$AG$28,DATOS!BF15,'2. ANALISIS DEL RIESGO'!$N$17:$N$28,", ")</f>
        <v/>
      </c>
      <c r="L25" s="165" t="str">
        <f>concatenateif('2. ANALISIS DEL RIESGO'!$AG$17:$AG$28,DATOS!BG15,'2. ANALISIS DEL RIESGO'!$N$17:$N$28,", ")</f>
        <v/>
      </c>
      <c r="M25" s="166" t="str">
        <f>concatenateif('2. ANALISIS DEL RIESGO'!$AG$17:$AG$28,DATOS!BH15,'2. ANALISIS DEL RIESGO'!$N$17:$N$28,", ")</f>
        <v/>
      </c>
      <c r="P25" s="671"/>
      <c r="Q25" s="159" t="s">
        <v>1095</v>
      </c>
      <c r="R25" s="158">
        <v>4</v>
      </c>
      <c r="S25" s="295" t="str">
        <f>concatenateif('2. ANALISIS DEL RIESGO'!$AY$17:$AY$28,DATOS!BD15,'2. ANALISIS DEL RIESGO'!$N$17:$N$28,", ")</f>
        <v/>
      </c>
      <c r="T25" s="163" t="str">
        <f>concatenateif('2. ANALISIS DEL RIESGO'!$AY$17:$AY$28,DATOS!BE15,'2. ANALISIS DEL RIESGO'!$N$17:$N$28,", ")</f>
        <v/>
      </c>
      <c r="U25" s="164" t="str">
        <f>concatenateif('2. ANALISIS DEL RIESGO'!$AY$17:$AY$28,DATOS!BF15,'2. ANALISIS DEL RIESGO'!$N$17:$N$28,", ")</f>
        <v/>
      </c>
      <c r="V25" s="165" t="str">
        <f>concatenateif('2. ANALISIS DEL RIESGO'!$AY$17:$AY$28,DATOS!BG15,'2. ANALISIS DEL RIESGO'!$N$17:$N$28,", ")</f>
        <v/>
      </c>
      <c r="W25" s="166" t="str">
        <f>concatenateif('2. ANALISIS DEL RIESGO'!$AY$17:$AY$28,DATOS!BH15,'2. ANALISIS DEL RIESGO'!$N$17:$N$28,", ")</f>
        <v/>
      </c>
    </row>
    <row r="26" spans="1:24" ht="40.5" customHeight="1" x14ac:dyDescent="0.25">
      <c r="A26" s="3"/>
      <c r="B26" s="140"/>
      <c r="C26" s="140"/>
      <c r="D26" s="141"/>
      <c r="E26" s="147"/>
      <c r="F26" s="672"/>
      <c r="G26" s="169" t="s">
        <v>1643</v>
      </c>
      <c r="H26" s="155">
        <v>5</v>
      </c>
      <c r="I26" s="299" t="str">
        <f>concatenateif('2. ANALISIS DEL RIESGO'!$AG$17:$AG$28,DATOS!BD16,'2. ANALISIS DEL RIESGO'!$N$17:$N$28,", ")</f>
        <v/>
      </c>
      <c r="J26" s="300" t="str">
        <f>concatenateif('2. ANALISIS DEL RIESGO'!$AG$17:$AG$28,DATOS!BE16,'2. ANALISIS DEL RIESGO'!$N$17:$N$28,", ")</f>
        <v/>
      </c>
      <c r="K26" s="301" t="str">
        <f>concatenateif('2. ANALISIS DEL RIESGO'!$AG$17:$AG$28,DATOS!BF16,'2. ANALISIS DEL RIESGO'!$N$17:$N$28,", ")</f>
        <v/>
      </c>
      <c r="L26" s="168" t="str">
        <f>concatenateif('2. ANALISIS DEL RIESGO'!$AG$17:$AG$28,DATOS!BG16,'2. ANALISIS DEL RIESGO'!$N$17:$N$28,", ")</f>
        <v/>
      </c>
      <c r="M26" s="302" t="str">
        <f>concatenateif('2. ANALISIS DEL RIESGO'!$AG$17:$AG$28,DATOS!BH16,'2. ANALISIS DEL RIESGO'!$N$17:$N$28,", ")</f>
        <v/>
      </c>
      <c r="P26" s="672"/>
      <c r="Q26" s="169" t="s">
        <v>1643</v>
      </c>
      <c r="R26" s="155">
        <v>5</v>
      </c>
      <c r="S26" s="299" t="str">
        <f>concatenateif('2. ANALISIS DEL RIESGO'!$AY$17:$AY$28,DATOS!BD16,'2. ANALISIS DEL RIESGO'!$N$17:$N$28,", ")</f>
        <v>RC5</v>
      </c>
      <c r="T26" s="300" t="str">
        <f>concatenateif('2. ANALISIS DEL RIESGO'!$AY$17:$AY$28,DATOS!BE16,'2. ANALISIS DEL RIESGO'!$N$17:$N$28,", ")</f>
        <v/>
      </c>
      <c r="U26" s="301" t="str">
        <f>concatenateif('2. ANALISIS DEL RIESGO'!$AY$17:$AY$28,DATOS!BF16,'2. ANALISIS DEL RIESGO'!$N$17:$N$28,", ")</f>
        <v>RC4</v>
      </c>
      <c r="V26" s="168" t="str">
        <f>concatenateif('2. ANALISIS DEL RIESGO'!$AY$17:$AY$28,DATOS!BG16,'2. ANALISIS DEL RIESGO'!$N$17:$N$28,", ")</f>
        <v/>
      </c>
      <c r="W26" s="302" t="str">
        <f>concatenateif('2. ANALISIS DEL RIESGO'!$AY$17:$AY$28,DATOS!BH16,'2. ANALISIS DEL RIESGO'!$N$17:$N$28,", ")</f>
        <v/>
      </c>
    </row>
    <row r="27" spans="1:24" x14ac:dyDescent="0.25">
      <c r="A27" s="3"/>
      <c r="B27" s="140"/>
      <c r="C27" s="140"/>
      <c r="D27" s="141"/>
      <c r="E27" s="147"/>
    </row>
    <row r="28" spans="1:24" x14ac:dyDescent="0.25">
      <c r="A28" s="3"/>
      <c r="B28" s="140"/>
      <c r="C28" s="140"/>
      <c r="D28" s="141"/>
      <c r="E28" s="147"/>
      <c r="F28" s="673" t="s">
        <v>1710</v>
      </c>
      <c r="G28" s="674"/>
      <c r="H28" s="674"/>
      <c r="I28" s="674"/>
      <c r="J28" s="674"/>
      <c r="K28" s="674"/>
      <c r="L28" s="674"/>
      <c r="M28" s="675"/>
      <c r="P28" s="673" t="s">
        <v>1711</v>
      </c>
      <c r="Q28" s="674"/>
      <c r="R28" s="674"/>
      <c r="S28" s="674"/>
      <c r="T28" s="674"/>
      <c r="U28" s="674"/>
      <c r="V28" s="674"/>
      <c r="W28" s="675"/>
    </row>
    <row r="29" spans="1:24" ht="7.5" customHeight="1" x14ac:dyDescent="0.25">
      <c r="A29" s="3"/>
      <c r="B29" s="140"/>
      <c r="C29" s="140"/>
      <c r="D29" s="141"/>
      <c r="E29" s="147"/>
      <c r="F29" s="7"/>
      <c r="G29" s="7"/>
      <c r="H29" s="148"/>
      <c r="I29" s="7"/>
      <c r="J29" s="7"/>
      <c r="K29" s="7"/>
      <c r="L29" s="7"/>
      <c r="M29" s="7"/>
      <c r="P29" s="7"/>
      <c r="Q29" s="7"/>
      <c r="R29" s="148"/>
      <c r="S29" s="7"/>
      <c r="T29" s="7"/>
      <c r="U29" s="7"/>
      <c r="V29" s="7"/>
      <c r="W29" s="7"/>
    </row>
    <row r="30" spans="1:24" ht="15" customHeight="1" x14ac:dyDescent="0.25">
      <c r="A30" s="3"/>
      <c r="B30" s="140"/>
      <c r="C30" s="140"/>
      <c r="D30" s="141"/>
      <c r="E30" s="147"/>
      <c r="I30" s="676" t="s">
        <v>6</v>
      </c>
      <c r="J30" s="676"/>
      <c r="K30" s="676"/>
      <c r="S30" s="676" t="s">
        <v>6</v>
      </c>
      <c r="T30" s="676"/>
      <c r="U30" s="676"/>
    </row>
    <row r="31" spans="1:24" ht="22.5" customHeight="1" x14ac:dyDescent="0.25">
      <c r="A31" s="3"/>
      <c r="B31" s="140"/>
      <c r="C31" s="140"/>
      <c r="D31" s="141"/>
      <c r="E31" s="147"/>
      <c r="I31" s="312" t="s">
        <v>1098</v>
      </c>
      <c r="J31" s="158" t="s">
        <v>1531</v>
      </c>
      <c r="K31" s="157" t="s">
        <v>1718</v>
      </c>
      <c r="S31" s="154" t="s">
        <v>1098</v>
      </c>
      <c r="T31" s="155" t="s">
        <v>1531</v>
      </c>
      <c r="U31" s="157" t="s">
        <v>1718</v>
      </c>
    </row>
    <row r="32" spans="1:24" ht="40.5" customHeight="1" x14ac:dyDescent="0.25">
      <c r="B32" s="140"/>
      <c r="C32" s="140"/>
      <c r="D32" s="141"/>
      <c r="F32" s="670" t="s">
        <v>5</v>
      </c>
      <c r="G32" s="162" t="s">
        <v>1645</v>
      </c>
      <c r="H32" s="311">
        <v>5</v>
      </c>
      <c r="I32" s="313" t="str">
        <f>concatenateif('2. ANALISIS DEL RIESGO'!$AG$17:$AG$28,DATOS!BD26,'2. ANALISIS DEL RIESGO'!$N$17:$N$28,", ")</f>
        <v/>
      </c>
      <c r="J32" s="314" t="str">
        <f>concatenateif('2. ANALISIS DEL RIESGO'!$AG$17:$AG$28,DATOS!BE26,'2. ANALISIS DEL RIESGO'!$N$17:$N$28,", ")</f>
        <v/>
      </c>
      <c r="K32" s="315" t="str">
        <f>concatenateif('2. ANALISIS DEL RIESGO'!$AG$17:$AG$28,DATOS!BF26,'2. ANALISIS DEL RIESGO'!$N$17:$N$28,", ")</f>
        <v/>
      </c>
      <c r="P32" s="670" t="s">
        <v>5</v>
      </c>
      <c r="Q32" s="162" t="s">
        <v>1645</v>
      </c>
      <c r="R32" s="304">
        <v>5</v>
      </c>
      <c r="S32" s="313" t="str">
        <f>concatenateif('2. ANALISIS DEL RIESGO'!$AY$17:$AY$28,DATOS!BD26,'2. ANALISIS DEL RIESGO'!$N$17:$N$28,", ")</f>
        <v/>
      </c>
      <c r="T32" s="314" t="str">
        <f>concatenateif('2. ANALISIS DEL RIESGO'!$AY$17:$AY$28,DATOS!BE26,'2. ANALISIS DEL RIESGO'!$N$17:$N$28,", ")</f>
        <v/>
      </c>
      <c r="U32" s="315" t="str">
        <f>concatenateif('2. ANALISIS DEL RIESGO'!$AY$17:$AY$28,DATOS!BF26,'2. ANALISIS DEL RIESGO'!$N$17:$N$28,", ")</f>
        <v/>
      </c>
    </row>
    <row r="33" spans="2:33" ht="40.5" customHeight="1" x14ac:dyDescent="0.25">
      <c r="B33" s="140"/>
      <c r="C33" s="140"/>
      <c r="D33" s="141"/>
      <c r="F33" s="671"/>
      <c r="G33" s="159" t="s">
        <v>1099</v>
      </c>
      <c r="H33" s="311">
        <v>4</v>
      </c>
      <c r="I33" s="316" t="str">
        <f>concatenateif('2. ANALISIS DEL RIESGO'!$AG$17:$AG$28,DATOS!BD27,'2. ANALISIS DEL RIESGO'!$N$17:$N$28,", ")</f>
        <v/>
      </c>
      <c r="J33" s="52" t="str">
        <f>concatenateif('2. ANALISIS DEL RIESGO'!$AG$17:$AG$28,DATOS!BE27,'2. ANALISIS DEL RIESGO'!$N$17:$N$28,", ")</f>
        <v/>
      </c>
      <c r="K33" s="54" t="str">
        <f>concatenateif('2. ANALISIS DEL RIESGO'!$AG$17:$AG$28,DATOS!BF27,'2. ANALISIS DEL RIESGO'!$N$17:$N$28,", ")</f>
        <v/>
      </c>
      <c r="P33" s="671"/>
      <c r="Q33" s="159" t="s">
        <v>1099</v>
      </c>
      <c r="R33" s="304">
        <v>4</v>
      </c>
      <c r="S33" s="316" t="str">
        <f>concatenateif('2. ANALISIS DEL RIESGO'!$AY$17:$AY$28,DATOS!BD27,'2. ANALISIS DEL RIESGO'!$N$17:$N$28,", ")</f>
        <v/>
      </c>
      <c r="T33" s="52" t="str">
        <f>concatenateif('2. ANALISIS DEL RIESGO'!$AY$17:$AY$28,DATOS!BE27,'2. ANALISIS DEL RIESGO'!$N$17:$N$28,", ")</f>
        <v/>
      </c>
      <c r="U33" s="54" t="str">
        <f>concatenateif('2. ANALISIS DEL RIESGO'!$AY$17:$AY$28,DATOS!BF27,'2. ANALISIS DEL RIESGO'!$N$17:$N$28,", ")</f>
        <v/>
      </c>
    </row>
    <row r="34" spans="2:33" ht="40.5" customHeight="1" x14ac:dyDescent="0.25">
      <c r="B34" s="140"/>
      <c r="C34" s="140"/>
      <c r="D34" s="141"/>
      <c r="F34" s="671"/>
      <c r="G34" s="159" t="s">
        <v>1644</v>
      </c>
      <c r="H34" s="311">
        <v>3</v>
      </c>
      <c r="I34" s="316" t="str">
        <f>concatenateif('2. ANALISIS DEL RIESGO'!$AG$17:$AG$28,DATOS!BD28,'2. ANALISIS DEL RIESGO'!$N$17:$N$28,", ")</f>
        <v/>
      </c>
      <c r="J34" s="52" t="str">
        <f>concatenateif('2. ANALISIS DEL RIESGO'!$AG$17:$AG$28,DATOS!BE28,'2. ANALISIS DEL RIESGO'!$N$17:$N$28,", ")</f>
        <v>RC1+</v>
      </c>
      <c r="K34" s="54" t="str">
        <f>concatenateif('2. ANALISIS DEL RIESGO'!$AG$17:$AG$28,DATOS!BF28,'2. ANALISIS DEL RIESGO'!$N$17:$N$28,", ")</f>
        <v/>
      </c>
      <c r="P34" s="671"/>
      <c r="Q34" s="159" t="s">
        <v>1644</v>
      </c>
      <c r="R34" s="304">
        <v>3</v>
      </c>
      <c r="S34" s="316" t="str">
        <f>concatenateif('2. ANALISIS DEL RIESGO'!$AY$17:$AY$28,DATOS!BD28,'2. ANALISIS DEL RIESGO'!$N$17:$N$28,", ")</f>
        <v/>
      </c>
      <c r="T34" s="52" t="str">
        <f>concatenateif('2. ANALISIS DEL RIESGO'!$AY$17:$AY$28,DATOS!BE28,'2. ANALISIS DEL RIESGO'!$N$17:$N$28,", ")</f>
        <v/>
      </c>
      <c r="U34" s="54" t="str">
        <f>concatenateif('2. ANALISIS DEL RIESGO'!$AY$17:$AY$28,DATOS!BF28,'2. ANALISIS DEL RIESGO'!$N$17:$N$28,", ")</f>
        <v/>
      </c>
    </row>
    <row r="35" spans="2:33" ht="40.5" customHeight="1" x14ac:dyDescent="0.25">
      <c r="B35" s="140"/>
      <c r="C35" s="140"/>
      <c r="D35" s="141"/>
      <c r="F35" s="671"/>
      <c r="G35" s="159" t="s">
        <v>1095</v>
      </c>
      <c r="H35" s="311">
        <v>2</v>
      </c>
      <c r="I35" s="317" t="str">
        <f>concatenateif('2. ANALISIS DEL RIESGO'!$AG$17:$AG$28,DATOS!BD29,'2. ANALISIS DEL RIESGO'!$N$17:$N$28,", ")</f>
        <v/>
      </c>
      <c r="J35" s="51" t="str">
        <f>concatenateif('2. ANALISIS DEL RIESGO'!$AG$17:$AG$28,DATOS!BE29,'2. ANALISIS DEL RIESGO'!$N$17:$N$28,", ")</f>
        <v/>
      </c>
      <c r="K35" s="53" t="str">
        <f>concatenateif('2. ANALISIS DEL RIESGO'!$AG$17:$AG$28,DATOS!BF29,'2. ANALISIS DEL RIESGO'!$N$17:$N$28,", ")</f>
        <v/>
      </c>
      <c r="P35" s="671"/>
      <c r="Q35" s="159" t="s">
        <v>1095</v>
      </c>
      <c r="R35" s="304">
        <v>2</v>
      </c>
      <c r="S35" s="317" t="str">
        <f>concatenateif('2. ANALISIS DEL RIESGO'!$AY$17:$AY$28,DATOS!BD29,'2. ANALISIS DEL RIESGO'!$N$17:$N$28,", ")</f>
        <v/>
      </c>
      <c r="T35" s="51" t="str">
        <f>concatenateif('2. ANALISIS DEL RIESGO'!$AY$17:$AY$28,DATOS!BE29,'2. ANALISIS DEL RIESGO'!$N$17:$N$28,", ")</f>
        <v>RC1+</v>
      </c>
      <c r="U35" s="53" t="str">
        <f>concatenateif('2. ANALISIS DEL RIESGO'!$AY$17:$AY$28,DATOS!BF29,'2. ANALISIS DEL RIESGO'!$N$17:$N$28,", ")</f>
        <v/>
      </c>
    </row>
    <row r="36" spans="2:33" ht="40.5" customHeight="1" x14ac:dyDescent="0.25">
      <c r="B36" s="140"/>
      <c r="C36" s="140"/>
      <c r="D36" s="141"/>
      <c r="F36" s="672"/>
      <c r="G36" s="169" t="s">
        <v>1643</v>
      </c>
      <c r="H36" s="311">
        <v>1</v>
      </c>
      <c r="I36" s="318" t="str">
        <f>concatenateif('2. ANALISIS DEL RIESGO'!$AG$17:$AG$28,DATOS!BD30,'2. ANALISIS DEL RIESGO'!$N$17:$N$28,", ")</f>
        <v/>
      </c>
      <c r="J36" s="319" t="str">
        <f>concatenateif('2. ANALISIS DEL RIESGO'!$AG$17:$AG$28,DATOS!BE30,'2. ANALISIS DEL RIESGO'!$N$17:$N$28,", ")</f>
        <v/>
      </c>
      <c r="K36" s="320" t="str">
        <f>concatenateif('2. ANALISIS DEL RIESGO'!$AG$17:$AG$28,DATOS!BF30,'2. ANALISIS DEL RIESGO'!$N$17:$N$28,", ")</f>
        <v/>
      </c>
      <c r="P36" s="672"/>
      <c r="Q36" s="169" t="s">
        <v>1643</v>
      </c>
      <c r="R36" s="304">
        <v>1</v>
      </c>
      <c r="S36" s="318" t="str">
        <f>concatenateif('2. ANALISIS DEL RIESGO'!$AY$17:$AY$28,DATOS!BD30,'2. ANALISIS DEL RIESGO'!$N$17:$N$28,", ")</f>
        <v/>
      </c>
      <c r="T36" s="319" t="str">
        <f>concatenateif('2. ANALISIS DEL RIESGO'!$AY$17:$AY$28,DATOS!BE30,'2. ANALISIS DEL RIESGO'!$N$17:$N$28,", ")</f>
        <v/>
      </c>
      <c r="U36" s="320" t="str">
        <f>concatenateif('2. ANALISIS DEL RIESGO'!$AY$17:$AY$28,DATOS!BF30,'2. ANALISIS DEL RIESGO'!$N$17:$N$28,", ")</f>
        <v/>
      </c>
    </row>
    <row r="37" spans="2:33" x14ac:dyDescent="0.25">
      <c r="B37" s="140"/>
      <c r="C37" s="140"/>
      <c r="D37" s="141"/>
      <c r="F37" s="15"/>
      <c r="G37" s="70"/>
      <c r="H37" s="14"/>
      <c r="I37" s="15"/>
      <c r="J37" s="15"/>
      <c r="K37" s="15"/>
    </row>
    <row r="38" spans="2:33" s="254" customFormat="1" ht="34.5" customHeight="1" x14ac:dyDescent="0.25">
      <c r="B38" s="654" t="s">
        <v>1724</v>
      </c>
      <c r="C38" s="655"/>
      <c r="D38" s="655"/>
      <c r="E38" s="655"/>
      <c r="F38" s="655"/>
      <c r="G38" s="655"/>
      <c r="H38" s="655"/>
      <c r="I38" s="655"/>
      <c r="J38" s="655"/>
      <c r="K38" s="655"/>
      <c r="L38" s="655"/>
      <c r="M38" s="655"/>
      <c r="N38" s="655"/>
      <c r="O38" s="655"/>
      <c r="P38" s="655"/>
      <c r="Q38" s="655"/>
      <c r="R38" s="655"/>
      <c r="S38" s="655"/>
      <c r="T38" s="655"/>
      <c r="U38" s="655"/>
      <c r="V38" s="273"/>
      <c r="W38" s="273"/>
      <c r="X38" s="273"/>
      <c r="Y38" s="273"/>
      <c r="Z38" s="90"/>
      <c r="AA38" s="90"/>
      <c r="AB38" s="273"/>
      <c r="AC38" s="256"/>
      <c r="AD38" s="257"/>
      <c r="AE38" s="256"/>
      <c r="AF38" s="256"/>
      <c r="AG38" s="256"/>
    </row>
    <row r="39" spans="2:33" x14ac:dyDescent="0.25">
      <c r="B39" s="140"/>
      <c r="C39" s="140"/>
      <c r="D39" s="141"/>
      <c r="F39" s="15"/>
      <c r="G39" s="42"/>
      <c r="H39" s="14"/>
    </row>
    <row r="40" spans="2:33" x14ac:dyDescent="0.25">
      <c r="B40" s="140"/>
      <c r="C40" s="140"/>
      <c r="D40" s="141"/>
    </row>
    <row r="41" spans="2:33" x14ac:dyDescent="0.25">
      <c r="B41" s="140"/>
      <c r="C41" s="140"/>
      <c r="D41" s="141"/>
    </row>
    <row r="42" spans="2:33" x14ac:dyDescent="0.25">
      <c r="B42" s="140"/>
      <c r="C42" s="140"/>
      <c r="D42" s="141"/>
    </row>
    <row r="43" spans="2:33" x14ac:dyDescent="0.25">
      <c r="B43" s="140"/>
      <c r="C43" s="140"/>
      <c r="D43" s="141"/>
    </row>
    <row r="44" spans="2:33" x14ac:dyDescent="0.25">
      <c r="B44" s="140"/>
      <c r="C44" s="140"/>
      <c r="D44" s="141"/>
    </row>
    <row r="45" spans="2:33" x14ac:dyDescent="0.25">
      <c r="B45" s="140"/>
      <c r="C45" s="140"/>
      <c r="D45" s="141"/>
    </row>
    <row r="46" spans="2:33" x14ac:dyDescent="0.25">
      <c r="B46" s="140"/>
      <c r="C46" s="140"/>
      <c r="D46" s="141"/>
    </row>
    <row r="47" spans="2:33" x14ac:dyDescent="0.25">
      <c r="B47" s="140"/>
      <c r="C47" s="140"/>
      <c r="D47" s="141"/>
    </row>
    <row r="48" spans="2:33" x14ac:dyDescent="0.25">
      <c r="B48" s="140"/>
      <c r="C48" s="140"/>
      <c r="D48" s="141"/>
    </row>
    <row r="49" spans="2:4" x14ac:dyDescent="0.25">
      <c r="B49" s="140"/>
      <c r="C49" s="140"/>
      <c r="D49" s="141"/>
    </row>
    <row r="50" spans="2:4" x14ac:dyDescent="0.25">
      <c r="B50" s="140"/>
      <c r="C50" s="140"/>
      <c r="D50" s="141"/>
    </row>
    <row r="51" spans="2:4" x14ac:dyDescent="0.25">
      <c r="B51" s="140"/>
      <c r="C51" s="140"/>
      <c r="D51" s="141"/>
    </row>
    <row r="52" spans="2:4" x14ac:dyDescent="0.25">
      <c r="B52" s="140"/>
      <c r="C52" s="140"/>
      <c r="D52" s="141"/>
    </row>
    <row r="53" spans="2:4" x14ac:dyDescent="0.25">
      <c r="B53" s="140"/>
      <c r="C53" s="140"/>
      <c r="D53" s="141"/>
    </row>
    <row r="54" spans="2:4" x14ac:dyDescent="0.25">
      <c r="B54" s="140"/>
      <c r="C54" s="140"/>
      <c r="D54" s="141"/>
    </row>
    <row r="55" spans="2:4" x14ac:dyDescent="0.25">
      <c r="B55" s="140"/>
      <c r="C55" s="140"/>
      <c r="D55" s="141"/>
    </row>
    <row r="56" spans="2:4" x14ac:dyDescent="0.25">
      <c r="B56" s="140"/>
      <c r="C56" s="140"/>
      <c r="D56" s="141"/>
    </row>
    <row r="57" spans="2:4" x14ac:dyDescent="0.25">
      <c r="B57" s="140"/>
      <c r="C57" s="140"/>
      <c r="D57" s="141"/>
    </row>
    <row r="58" spans="2:4" x14ac:dyDescent="0.25">
      <c r="B58" s="140"/>
      <c r="C58" s="140"/>
      <c r="D58" s="141"/>
    </row>
    <row r="59" spans="2:4" x14ac:dyDescent="0.25">
      <c r="B59" s="140"/>
      <c r="C59" s="140"/>
      <c r="D59" s="141"/>
    </row>
    <row r="60" spans="2:4" x14ac:dyDescent="0.25">
      <c r="B60" s="140"/>
      <c r="C60" s="140"/>
      <c r="D60" s="141"/>
    </row>
    <row r="61" spans="2:4" x14ac:dyDescent="0.25">
      <c r="B61" s="140"/>
      <c r="C61" s="140"/>
      <c r="D61" s="141"/>
    </row>
    <row r="62" spans="2:4" x14ac:dyDescent="0.25">
      <c r="B62" s="140"/>
      <c r="C62" s="140"/>
      <c r="D62" s="141"/>
    </row>
    <row r="63" spans="2:4" x14ac:dyDescent="0.25">
      <c r="B63" s="140"/>
      <c r="C63" s="140"/>
      <c r="D63" s="141"/>
    </row>
    <row r="64" spans="2:4" x14ac:dyDescent="0.25">
      <c r="B64" s="140"/>
      <c r="C64" s="140"/>
      <c r="D64" s="141"/>
    </row>
    <row r="65" spans="2:4" x14ac:dyDescent="0.25">
      <c r="B65" s="140"/>
      <c r="C65" s="140"/>
      <c r="D65" s="141"/>
    </row>
    <row r="66" spans="2:4" x14ac:dyDescent="0.25">
      <c r="B66" s="140"/>
      <c r="C66" s="140"/>
      <c r="D66" s="141"/>
    </row>
    <row r="67" spans="2:4" x14ac:dyDescent="0.25">
      <c r="B67" s="140"/>
      <c r="C67" s="140"/>
      <c r="D67" s="141"/>
    </row>
    <row r="68" spans="2:4" x14ac:dyDescent="0.25">
      <c r="B68" s="140"/>
      <c r="C68" s="140"/>
      <c r="D68" s="141"/>
    </row>
    <row r="69" spans="2:4" x14ac:dyDescent="0.25">
      <c r="B69" s="140"/>
      <c r="C69" s="140"/>
      <c r="D69" s="141"/>
    </row>
    <row r="70" spans="2:4" x14ac:dyDescent="0.25">
      <c r="B70" s="140"/>
      <c r="C70" s="140"/>
      <c r="D70" s="141"/>
    </row>
    <row r="71" spans="2:4" x14ac:dyDescent="0.25">
      <c r="B71" s="140"/>
      <c r="C71" s="140"/>
      <c r="D71" s="141"/>
    </row>
    <row r="72" spans="2:4" x14ac:dyDescent="0.25">
      <c r="B72" s="140"/>
      <c r="C72" s="140"/>
      <c r="D72" s="141"/>
    </row>
    <row r="73" spans="2:4" x14ac:dyDescent="0.25">
      <c r="B73" s="140"/>
      <c r="C73" s="140"/>
      <c r="D73" s="141"/>
    </row>
    <row r="109" spans="1:5" x14ac:dyDescent="0.25">
      <c r="B109" s="9"/>
      <c r="C109" s="9"/>
      <c r="D109" s="75"/>
      <c r="E109" s="9"/>
    </row>
    <row r="110" spans="1:5" x14ac:dyDescent="0.25">
      <c r="A110" s="9"/>
      <c r="B110" s="9"/>
      <c r="C110" s="9"/>
      <c r="D110" s="75"/>
      <c r="E110" s="9"/>
    </row>
    <row r="111" spans="1:5" x14ac:dyDescent="0.25">
      <c r="A111" s="9"/>
      <c r="B111" s="9"/>
      <c r="C111" s="9"/>
      <c r="D111" s="75"/>
      <c r="E111" s="9"/>
    </row>
    <row r="112" spans="1:5" x14ac:dyDescent="0.25">
      <c r="A112" s="9"/>
      <c r="B112" s="9"/>
      <c r="C112" s="9"/>
      <c r="D112" s="75"/>
      <c r="E112" s="9"/>
    </row>
    <row r="113" spans="1:5" x14ac:dyDescent="0.25">
      <c r="A113" s="9"/>
      <c r="B113" s="9"/>
      <c r="C113" s="9"/>
      <c r="D113" s="75"/>
      <c r="E113" s="9"/>
    </row>
    <row r="114" spans="1:5" x14ac:dyDescent="0.25">
      <c r="A114" s="9"/>
      <c r="B114" s="9"/>
      <c r="C114" s="9"/>
      <c r="D114" s="75"/>
      <c r="E114" s="9"/>
    </row>
    <row r="115" spans="1:5" x14ac:dyDescent="0.25">
      <c r="A115" s="9"/>
      <c r="B115" s="9"/>
      <c r="C115" s="9"/>
      <c r="D115" s="75"/>
      <c r="E115" s="9"/>
    </row>
    <row r="116" spans="1:5" x14ac:dyDescent="0.25">
      <c r="A116" s="9"/>
      <c r="B116" s="9"/>
      <c r="C116" s="9"/>
      <c r="D116" s="75"/>
      <c r="E116" s="9"/>
    </row>
    <row r="117" spans="1:5" x14ac:dyDescent="0.25">
      <c r="A117" s="9"/>
      <c r="B117" s="9"/>
      <c r="C117" s="9"/>
      <c r="D117" s="75"/>
      <c r="E117" s="9"/>
    </row>
    <row r="118" spans="1:5" x14ac:dyDescent="0.25">
      <c r="A118" s="9"/>
      <c r="B118" s="9"/>
      <c r="C118" s="9"/>
      <c r="D118" s="75"/>
      <c r="E118" s="9"/>
    </row>
    <row r="119" spans="1:5" x14ac:dyDescent="0.25">
      <c r="A119" s="9"/>
      <c r="B119" s="9"/>
      <c r="C119" s="9"/>
      <c r="D119" s="75"/>
      <c r="E119" s="9"/>
    </row>
    <row r="120" spans="1:5" x14ac:dyDescent="0.25">
      <c r="A120" s="9"/>
      <c r="B120" s="9"/>
      <c r="C120" s="9"/>
      <c r="D120" s="75"/>
      <c r="E120" s="9"/>
    </row>
    <row r="121" spans="1:5" x14ac:dyDescent="0.25">
      <c r="A121" s="9"/>
      <c r="B121" s="9"/>
      <c r="C121" s="9"/>
      <c r="D121" s="75"/>
      <c r="E121" s="9"/>
    </row>
    <row r="122" spans="1:5" x14ac:dyDescent="0.25">
      <c r="A122" s="9"/>
      <c r="B122" s="9"/>
      <c r="C122" s="9"/>
      <c r="D122" s="75"/>
      <c r="E122" s="9"/>
    </row>
    <row r="123" spans="1:5" x14ac:dyDescent="0.25">
      <c r="A123" s="9"/>
      <c r="B123" s="9"/>
      <c r="C123" s="9"/>
      <c r="D123" s="75"/>
      <c r="E123" s="9"/>
    </row>
    <row r="124" spans="1:5" x14ac:dyDescent="0.25">
      <c r="A124" s="9"/>
      <c r="B124" s="9"/>
      <c r="C124" s="9"/>
      <c r="D124" s="75"/>
      <c r="E124" s="9"/>
    </row>
    <row r="125" spans="1:5" x14ac:dyDescent="0.25">
      <c r="A125" s="9"/>
      <c r="B125" s="9"/>
      <c r="C125" s="9"/>
      <c r="D125" s="75"/>
      <c r="E125" s="9"/>
    </row>
    <row r="126" spans="1:5" x14ac:dyDescent="0.25">
      <c r="A126" s="9"/>
      <c r="B126" s="9"/>
      <c r="C126" s="9"/>
      <c r="D126" s="75"/>
      <c r="E126" s="9"/>
    </row>
    <row r="127" spans="1:5" x14ac:dyDescent="0.25">
      <c r="A127" s="9"/>
      <c r="B127" s="9"/>
      <c r="C127" s="9"/>
      <c r="D127" s="75"/>
      <c r="E127" s="9"/>
    </row>
    <row r="128" spans="1:5" x14ac:dyDescent="0.25">
      <c r="A128" s="9"/>
      <c r="B128" s="9"/>
      <c r="C128" s="9"/>
      <c r="D128" s="75"/>
      <c r="E128" s="9"/>
    </row>
    <row r="129" spans="1:5" x14ac:dyDescent="0.25">
      <c r="A129" s="9"/>
      <c r="B129" s="9"/>
      <c r="C129" s="9"/>
      <c r="D129" s="75"/>
      <c r="E129" s="9"/>
    </row>
    <row r="130" spans="1:5" x14ac:dyDescent="0.25">
      <c r="A130" s="9"/>
      <c r="B130" s="9"/>
      <c r="C130" s="9"/>
      <c r="D130" s="75"/>
      <c r="E130" s="9"/>
    </row>
    <row r="131" spans="1:5" x14ac:dyDescent="0.25">
      <c r="A131" s="9"/>
      <c r="B131" s="9"/>
      <c r="C131" s="9"/>
      <c r="D131" s="75"/>
      <c r="E131" s="9"/>
    </row>
    <row r="132" spans="1:5" x14ac:dyDescent="0.25">
      <c r="A132" s="9"/>
      <c r="B132" s="9"/>
      <c r="C132" s="9"/>
      <c r="D132" s="75"/>
      <c r="E132" s="9"/>
    </row>
    <row r="133" spans="1:5" x14ac:dyDescent="0.25">
      <c r="A133" s="9"/>
      <c r="B133" s="9"/>
      <c r="C133" s="9"/>
      <c r="D133" s="75"/>
      <c r="E133" s="9"/>
    </row>
    <row r="134" spans="1:5" x14ac:dyDescent="0.25">
      <c r="A134" s="9"/>
      <c r="B134" s="9"/>
      <c r="C134" s="9"/>
      <c r="D134" s="75"/>
      <c r="E134" s="9"/>
    </row>
    <row r="135" spans="1:5" x14ac:dyDescent="0.25">
      <c r="A135" s="9"/>
      <c r="B135" s="9"/>
      <c r="C135" s="9"/>
      <c r="D135" s="75"/>
      <c r="E135" s="9"/>
    </row>
    <row r="136" spans="1:5" x14ac:dyDescent="0.25">
      <c r="A136" s="9"/>
      <c r="B136" s="9"/>
      <c r="C136" s="9"/>
      <c r="D136" s="75"/>
      <c r="E136" s="9"/>
    </row>
    <row r="137" spans="1:5" x14ac:dyDescent="0.25">
      <c r="A137" s="9"/>
      <c r="B137" s="9"/>
      <c r="C137" s="9"/>
      <c r="D137" s="75"/>
      <c r="E137" s="9"/>
    </row>
    <row r="138" spans="1:5" x14ac:dyDescent="0.25">
      <c r="A138" s="9"/>
      <c r="B138" s="9"/>
      <c r="C138" s="9"/>
      <c r="D138" s="75"/>
      <c r="E138" s="9"/>
    </row>
    <row r="139" spans="1:5" x14ac:dyDescent="0.25">
      <c r="A139" s="9"/>
      <c r="B139" s="9"/>
      <c r="C139" s="9"/>
      <c r="D139" s="75"/>
      <c r="E139" s="9"/>
    </row>
    <row r="140" spans="1:5" x14ac:dyDescent="0.25">
      <c r="A140" s="9"/>
      <c r="B140" s="9"/>
      <c r="C140" s="9"/>
      <c r="D140" s="75"/>
      <c r="E140" s="9"/>
    </row>
    <row r="141" spans="1:5" x14ac:dyDescent="0.25">
      <c r="A141" s="9"/>
      <c r="B141" s="9"/>
      <c r="C141" s="9"/>
      <c r="D141" s="75"/>
      <c r="E141" s="9"/>
    </row>
    <row r="142" spans="1:5" x14ac:dyDescent="0.25">
      <c r="A142" s="9"/>
      <c r="B142" s="9"/>
      <c r="C142" s="9"/>
      <c r="D142" s="75"/>
      <c r="E142" s="9"/>
    </row>
    <row r="143" spans="1:5" x14ac:dyDescent="0.25">
      <c r="A143" s="9"/>
      <c r="B143" s="9"/>
      <c r="C143" s="9"/>
      <c r="D143" s="75"/>
      <c r="E143" s="9"/>
    </row>
    <row r="144" spans="1:5" x14ac:dyDescent="0.25">
      <c r="A144" s="9"/>
      <c r="B144" s="9"/>
      <c r="C144" s="9"/>
      <c r="D144" s="75"/>
      <c r="E144" s="9"/>
    </row>
    <row r="145" spans="1:5" x14ac:dyDescent="0.25">
      <c r="A145" s="9"/>
      <c r="B145" s="9"/>
      <c r="C145" s="9"/>
      <c r="D145" s="75"/>
      <c r="E145" s="9"/>
    </row>
    <row r="146" spans="1:5" x14ac:dyDescent="0.25">
      <c r="A146" s="9"/>
      <c r="B146" s="9"/>
      <c r="C146" s="9"/>
      <c r="D146" s="75"/>
      <c r="E146" s="9"/>
    </row>
    <row r="147" spans="1:5" x14ac:dyDescent="0.25">
      <c r="A147" s="9"/>
      <c r="B147" s="9"/>
      <c r="C147" s="9"/>
      <c r="D147" s="75"/>
      <c r="E147" s="9"/>
    </row>
    <row r="148" spans="1:5" x14ac:dyDescent="0.25">
      <c r="A148" s="9"/>
      <c r="B148" s="9"/>
      <c r="C148" s="9"/>
      <c r="D148" s="75"/>
      <c r="E148" s="9"/>
    </row>
    <row r="149" spans="1:5" x14ac:dyDescent="0.25">
      <c r="A149" s="9"/>
      <c r="B149" s="9"/>
      <c r="C149" s="9"/>
      <c r="D149" s="75"/>
      <c r="E149" s="9"/>
    </row>
    <row r="150" spans="1:5" x14ac:dyDescent="0.25">
      <c r="A150" s="9"/>
      <c r="B150" s="9"/>
      <c r="C150" s="9"/>
      <c r="D150" s="75"/>
      <c r="E150" s="9"/>
    </row>
    <row r="151" spans="1:5" x14ac:dyDescent="0.25">
      <c r="A151" s="9"/>
      <c r="B151" s="9"/>
      <c r="C151" s="9"/>
      <c r="D151" s="75"/>
      <c r="E151" s="9"/>
    </row>
    <row r="152" spans="1:5" x14ac:dyDescent="0.25">
      <c r="A152" s="9"/>
      <c r="B152" s="9"/>
      <c r="C152" s="9"/>
      <c r="D152" s="75"/>
      <c r="E152" s="9"/>
    </row>
    <row r="153" spans="1:5" x14ac:dyDescent="0.25">
      <c r="A153" s="9"/>
      <c r="B153" s="9"/>
      <c r="C153" s="9"/>
      <c r="D153" s="75"/>
      <c r="E153" s="9"/>
    </row>
    <row r="154" spans="1:5" x14ac:dyDescent="0.25">
      <c r="A154" s="9"/>
      <c r="B154" s="9"/>
      <c r="C154" s="9"/>
      <c r="D154" s="75"/>
      <c r="E154" s="9"/>
    </row>
    <row r="155" spans="1:5" x14ac:dyDescent="0.25">
      <c r="A155" s="9"/>
      <c r="B155" s="9"/>
      <c r="C155" s="9"/>
      <c r="D155" s="75"/>
      <c r="E155" s="9"/>
    </row>
    <row r="156" spans="1:5" x14ac:dyDescent="0.25">
      <c r="A156" s="9"/>
      <c r="B156" s="9"/>
      <c r="C156" s="9"/>
      <c r="D156" s="75"/>
      <c r="E156" s="9"/>
    </row>
    <row r="157" spans="1:5" x14ac:dyDescent="0.25">
      <c r="A157" s="9"/>
      <c r="B157" s="9"/>
      <c r="C157" s="9"/>
      <c r="D157" s="75"/>
      <c r="E157" s="9"/>
    </row>
    <row r="158" spans="1:5" x14ac:dyDescent="0.25">
      <c r="A158" s="9"/>
      <c r="B158" s="9"/>
      <c r="C158" s="9"/>
      <c r="D158" s="75"/>
      <c r="E158" s="9"/>
    </row>
    <row r="159" spans="1:5" x14ac:dyDescent="0.25">
      <c r="A159" s="9"/>
      <c r="B159" s="9"/>
      <c r="C159" s="9"/>
      <c r="D159" s="75"/>
      <c r="E159" s="9"/>
    </row>
    <row r="160" spans="1:5" x14ac:dyDescent="0.25">
      <c r="A160" s="9"/>
      <c r="B160" s="9"/>
      <c r="C160" s="9"/>
      <c r="D160" s="75"/>
      <c r="E160" s="9"/>
    </row>
    <row r="161" spans="1:5" x14ac:dyDescent="0.25">
      <c r="A161" s="9"/>
      <c r="B161" s="9"/>
      <c r="C161" s="9"/>
      <c r="D161" s="75"/>
      <c r="E161" s="9"/>
    </row>
    <row r="162" spans="1:5" x14ac:dyDescent="0.25">
      <c r="A162" s="9"/>
      <c r="B162" s="9"/>
      <c r="C162" s="9"/>
      <c r="D162" s="75"/>
      <c r="E162" s="9"/>
    </row>
    <row r="163" spans="1:5" x14ac:dyDescent="0.25">
      <c r="A163" s="9"/>
      <c r="B163" s="9"/>
      <c r="C163" s="9"/>
      <c r="D163" s="75"/>
      <c r="E163" s="9"/>
    </row>
    <row r="164" spans="1:5" x14ac:dyDescent="0.25">
      <c r="A164" s="9"/>
      <c r="B164" s="9"/>
      <c r="C164" s="9"/>
      <c r="D164" s="75"/>
      <c r="E164" s="9"/>
    </row>
    <row r="165" spans="1:5" x14ac:dyDescent="0.25">
      <c r="A165" s="9"/>
      <c r="B165" s="9"/>
      <c r="C165" s="9"/>
      <c r="D165" s="75"/>
      <c r="E165" s="9"/>
    </row>
    <row r="166" spans="1:5" x14ac:dyDescent="0.25">
      <c r="A166" s="9"/>
      <c r="B166" s="9"/>
      <c r="C166" s="9"/>
      <c r="D166" s="75"/>
      <c r="E166" s="9"/>
    </row>
    <row r="167" spans="1:5" x14ac:dyDescent="0.25">
      <c r="A167" s="9"/>
      <c r="B167" s="9"/>
      <c r="C167" s="9"/>
      <c r="D167" s="75"/>
      <c r="E167" s="9"/>
    </row>
    <row r="168" spans="1:5" x14ac:dyDescent="0.25">
      <c r="A168" s="9"/>
      <c r="B168" s="9"/>
      <c r="C168" s="9"/>
      <c r="D168" s="75"/>
      <c r="E168" s="9"/>
    </row>
    <row r="169" spans="1:5" x14ac:dyDescent="0.25">
      <c r="A169" s="9"/>
      <c r="B169" s="9"/>
      <c r="C169" s="9"/>
      <c r="D169" s="75"/>
      <c r="E169" s="9"/>
    </row>
    <row r="170" spans="1:5" x14ac:dyDescent="0.25">
      <c r="A170" s="9"/>
      <c r="B170" s="9"/>
      <c r="C170" s="9"/>
      <c r="D170" s="75"/>
      <c r="E170" s="9"/>
    </row>
    <row r="171" spans="1:5" x14ac:dyDescent="0.25">
      <c r="A171" s="9"/>
      <c r="B171" s="9"/>
      <c r="C171" s="9"/>
      <c r="D171" s="75"/>
      <c r="E171" s="9"/>
    </row>
    <row r="172" spans="1:5" x14ac:dyDescent="0.25">
      <c r="A172" s="9"/>
      <c r="B172" s="9"/>
      <c r="C172" s="9"/>
      <c r="D172" s="75"/>
      <c r="E172" s="9"/>
    </row>
    <row r="173" spans="1:5" x14ac:dyDescent="0.25">
      <c r="A173" s="9"/>
      <c r="B173" s="9"/>
      <c r="C173" s="9"/>
      <c r="D173" s="75"/>
      <c r="E173" s="9"/>
    </row>
    <row r="174" spans="1:5" x14ac:dyDescent="0.25">
      <c r="A174" s="9"/>
      <c r="B174" s="9"/>
      <c r="C174" s="9"/>
      <c r="D174" s="75"/>
      <c r="E174" s="9"/>
    </row>
    <row r="175" spans="1:5" x14ac:dyDescent="0.25">
      <c r="A175" s="9"/>
      <c r="B175" s="9"/>
      <c r="C175" s="9"/>
      <c r="D175" s="75"/>
      <c r="E175" s="9"/>
    </row>
    <row r="176" spans="1:5" x14ac:dyDescent="0.25">
      <c r="A176" s="9"/>
      <c r="B176" s="9"/>
      <c r="C176" s="9"/>
      <c r="D176" s="75"/>
      <c r="E176" s="9"/>
    </row>
    <row r="177" spans="1:5" x14ac:dyDescent="0.25">
      <c r="A177" s="9"/>
      <c r="B177" s="9"/>
      <c r="C177" s="9"/>
      <c r="D177" s="75"/>
      <c r="E177" s="9"/>
    </row>
    <row r="178" spans="1:5" x14ac:dyDescent="0.25">
      <c r="A178" s="9"/>
      <c r="B178" s="9"/>
      <c r="C178" s="9"/>
      <c r="D178" s="75"/>
      <c r="E178" s="9"/>
    </row>
    <row r="179" spans="1:5" x14ac:dyDescent="0.25">
      <c r="A179" s="9"/>
      <c r="B179" s="9"/>
      <c r="C179" s="9"/>
      <c r="D179" s="75"/>
      <c r="E179" s="9"/>
    </row>
    <row r="180" spans="1:5" x14ac:dyDescent="0.25">
      <c r="A180" s="9"/>
      <c r="B180" s="9"/>
      <c r="C180" s="9"/>
      <c r="D180" s="75"/>
      <c r="E180" s="9"/>
    </row>
    <row r="181" spans="1:5" x14ac:dyDescent="0.25">
      <c r="A181" s="9"/>
      <c r="B181" s="9"/>
      <c r="C181" s="9"/>
      <c r="D181" s="75"/>
      <c r="E181" s="9"/>
    </row>
    <row r="182" spans="1:5" x14ac:dyDescent="0.25">
      <c r="A182" s="9"/>
      <c r="B182" s="9"/>
      <c r="C182" s="9"/>
      <c r="D182" s="75"/>
      <c r="E182" s="9"/>
    </row>
    <row r="183" spans="1:5" x14ac:dyDescent="0.25">
      <c r="A183" s="9"/>
      <c r="B183" s="9"/>
      <c r="C183" s="9"/>
      <c r="D183" s="75"/>
      <c r="E183" s="9"/>
    </row>
    <row r="184" spans="1:5" x14ac:dyDescent="0.25">
      <c r="A184" s="9"/>
      <c r="B184" s="9"/>
      <c r="C184" s="9"/>
      <c r="D184" s="75"/>
      <c r="E184" s="9"/>
    </row>
    <row r="185" spans="1:5" x14ac:dyDescent="0.25">
      <c r="A185" s="9"/>
      <c r="B185" s="9"/>
      <c r="C185" s="9"/>
      <c r="D185" s="75"/>
      <c r="E185" s="9"/>
    </row>
    <row r="186" spans="1:5" x14ac:dyDescent="0.25">
      <c r="A186" s="9"/>
      <c r="B186" s="9"/>
      <c r="C186" s="9"/>
      <c r="D186" s="75"/>
      <c r="E186" s="9"/>
    </row>
    <row r="187" spans="1:5" x14ac:dyDescent="0.25">
      <c r="A187" s="9"/>
      <c r="B187" s="9"/>
      <c r="C187" s="9"/>
      <c r="D187" s="75"/>
      <c r="E187" s="9"/>
    </row>
    <row r="188" spans="1:5" x14ac:dyDescent="0.25">
      <c r="A188" s="9"/>
      <c r="B188" s="9"/>
      <c r="C188" s="9"/>
      <c r="D188" s="75"/>
      <c r="E188" s="9"/>
    </row>
    <row r="189" spans="1:5" x14ac:dyDescent="0.25">
      <c r="A189" s="9"/>
      <c r="B189" s="9"/>
      <c r="C189" s="9"/>
      <c r="D189" s="75"/>
      <c r="E189" s="9"/>
    </row>
    <row r="190" spans="1:5" x14ac:dyDescent="0.25">
      <c r="A190" s="9"/>
      <c r="B190" s="9"/>
      <c r="C190" s="9"/>
      <c r="D190" s="75"/>
      <c r="E190" s="9"/>
    </row>
    <row r="191" spans="1:5" x14ac:dyDescent="0.25">
      <c r="A191" s="9"/>
      <c r="B191" s="9"/>
      <c r="C191" s="9"/>
      <c r="D191" s="75"/>
      <c r="E191" s="9"/>
    </row>
    <row r="192" spans="1:5" x14ac:dyDescent="0.25">
      <c r="A192" s="9"/>
      <c r="B192" s="9"/>
      <c r="C192" s="9"/>
      <c r="D192" s="75"/>
      <c r="E192" s="9"/>
    </row>
    <row r="193" spans="1:5" x14ac:dyDescent="0.25">
      <c r="A193" s="9"/>
      <c r="B193" s="9"/>
      <c r="C193" s="9"/>
      <c r="D193" s="75"/>
      <c r="E193" s="9"/>
    </row>
    <row r="194" spans="1:5" x14ac:dyDescent="0.25">
      <c r="A194" s="9"/>
      <c r="B194" s="9"/>
      <c r="C194" s="9"/>
      <c r="D194" s="75"/>
      <c r="E194" s="9"/>
    </row>
    <row r="195" spans="1:5" x14ac:dyDescent="0.25">
      <c r="A195" s="9"/>
      <c r="B195" s="9"/>
      <c r="C195" s="9"/>
      <c r="D195" s="75"/>
      <c r="E195" s="9"/>
    </row>
    <row r="196" spans="1:5" x14ac:dyDescent="0.25">
      <c r="A196" s="9"/>
      <c r="B196" s="9"/>
      <c r="C196" s="9"/>
      <c r="D196" s="75"/>
      <c r="E196" s="9"/>
    </row>
    <row r="197" spans="1:5" x14ac:dyDescent="0.25">
      <c r="A197" s="9"/>
      <c r="B197" s="9"/>
      <c r="C197" s="9"/>
      <c r="D197" s="75"/>
      <c r="E197" s="9"/>
    </row>
    <row r="198" spans="1:5" x14ac:dyDescent="0.25">
      <c r="A198" s="9"/>
      <c r="B198" s="9"/>
      <c r="C198" s="9"/>
      <c r="D198" s="75"/>
      <c r="E198" s="9"/>
    </row>
    <row r="199" spans="1:5" x14ac:dyDescent="0.25">
      <c r="A199" s="9"/>
      <c r="B199" s="9"/>
      <c r="C199" s="9"/>
      <c r="D199" s="75"/>
      <c r="E199" s="9"/>
    </row>
    <row r="200" spans="1:5" x14ac:dyDescent="0.25">
      <c r="A200" s="9"/>
      <c r="B200" s="9"/>
      <c r="C200" s="9"/>
      <c r="D200" s="75"/>
      <c r="E200" s="9"/>
    </row>
    <row r="201" spans="1:5" x14ac:dyDescent="0.25">
      <c r="A201" s="9"/>
      <c r="B201" s="9"/>
      <c r="C201" s="9"/>
      <c r="D201" s="75"/>
      <c r="E201" s="9"/>
    </row>
    <row r="202" spans="1:5" x14ac:dyDescent="0.25">
      <c r="A202" s="9"/>
      <c r="B202" s="9"/>
      <c r="C202" s="9"/>
      <c r="D202" s="75"/>
      <c r="E202" s="9"/>
    </row>
    <row r="203" spans="1:5" x14ac:dyDescent="0.25">
      <c r="A203" s="9"/>
      <c r="B203" s="9"/>
      <c r="C203" s="9"/>
      <c r="D203" s="75"/>
      <c r="E203" s="9"/>
    </row>
    <row r="204" spans="1:5" x14ac:dyDescent="0.25">
      <c r="A204" s="9"/>
      <c r="B204" s="9"/>
      <c r="C204" s="9"/>
      <c r="D204" s="75"/>
      <c r="E204" s="9"/>
    </row>
    <row r="205" spans="1:5" x14ac:dyDescent="0.25">
      <c r="A205" s="9"/>
      <c r="B205" s="9"/>
      <c r="C205" s="9"/>
      <c r="D205" s="75"/>
      <c r="E205" s="9"/>
    </row>
    <row r="206" spans="1:5" x14ac:dyDescent="0.25">
      <c r="A206" s="9"/>
      <c r="B206" s="9"/>
      <c r="C206" s="9"/>
      <c r="D206" s="75"/>
      <c r="E206" s="9"/>
    </row>
    <row r="207" spans="1:5" x14ac:dyDescent="0.25">
      <c r="A207" s="9"/>
      <c r="B207" s="9"/>
      <c r="C207" s="9"/>
      <c r="D207" s="75"/>
      <c r="E207" s="9"/>
    </row>
    <row r="208" spans="1:5" x14ac:dyDescent="0.25">
      <c r="A208" s="9"/>
      <c r="B208" s="9"/>
      <c r="C208" s="9"/>
      <c r="D208" s="75"/>
      <c r="E208" s="9"/>
    </row>
    <row r="209" spans="1:5" x14ac:dyDescent="0.25">
      <c r="A209" s="9"/>
      <c r="B209" s="9"/>
      <c r="C209" s="9"/>
      <c r="D209" s="75"/>
      <c r="E209" s="9"/>
    </row>
    <row r="210" spans="1:5" x14ac:dyDescent="0.25">
      <c r="A210" s="9"/>
      <c r="B210" s="9"/>
      <c r="C210" s="9"/>
      <c r="D210" s="75"/>
      <c r="E210" s="9"/>
    </row>
    <row r="211" spans="1:5" x14ac:dyDescent="0.25">
      <c r="A211" s="9"/>
      <c r="B211" s="9"/>
      <c r="C211" s="9"/>
      <c r="D211" s="75"/>
      <c r="E211" s="9"/>
    </row>
    <row r="212" spans="1:5" x14ac:dyDescent="0.25">
      <c r="A212" s="9"/>
      <c r="B212" s="9"/>
      <c r="C212" s="9"/>
      <c r="D212" s="75"/>
      <c r="E212" s="9"/>
    </row>
    <row r="213" spans="1:5" x14ac:dyDescent="0.25">
      <c r="A213" s="9"/>
      <c r="B213" s="9"/>
      <c r="C213" s="9"/>
      <c r="D213" s="75"/>
      <c r="E213" s="9"/>
    </row>
    <row r="214" spans="1:5" x14ac:dyDescent="0.25">
      <c r="A214" s="9"/>
      <c r="B214" s="9"/>
      <c r="C214" s="9"/>
      <c r="D214" s="75"/>
      <c r="E214" s="9"/>
    </row>
    <row r="215" spans="1:5" x14ac:dyDescent="0.25">
      <c r="A215" s="9"/>
      <c r="B215" s="9"/>
      <c r="C215" s="9"/>
      <c r="D215" s="75"/>
      <c r="E215" s="9"/>
    </row>
    <row r="216" spans="1:5" x14ac:dyDescent="0.25">
      <c r="A216" s="9"/>
      <c r="B216" s="9"/>
      <c r="C216" s="9"/>
      <c r="D216" s="75"/>
      <c r="E216" s="9"/>
    </row>
    <row r="217" spans="1:5" x14ac:dyDescent="0.25">
      <c r="A217" s="9"/>
      <c r="B217" s="9"/>
      <c r="C217" s="9"/>
      <c r="D217" s="75"/>
      <c r="E217" s="9"/>
    </row>
    <row r="218" spans="1:5" x14ac:dyDescent="0.25">
      <c r="A218" s="9"/>
      <c r="B218" s="9"/>
      <c r="C218" s="9"/>
      <c r="D218" s="75"/>
      <c r="E218" s="9"/>
    </row>
    <row r="219" spans="1:5" x14ac:dyDescent="0.25">
      <c r="A219" s="9"/>
      <c r="B219" s="9"/>
      <c r="C219" s="9"/>
      <c r="D219" s="75"/>
      <c r="E219" s="9"/>
    </row>
    <row r="220" spans="1:5" x14ac:dyDescent="0.25">
      <c r="A220" s="9"/>
      <c r="B220" s="9"/>
      <c r="C220" s="9"/>
      <c r="D220" s="75"/>
      <c r="E220" s="9"/>
    </row>
    <row r="221" spans="1:5" x14ac:dyDescent="0.25">
      <c r="A221" s="9"/>
      <c r="B221" s="9"/>
      <c r="C221" s="9"/>
      <c r="D221" s="75"/>
      <c r="E221" s="9"/>
    </row>
    <row r="222" spans="1:5" x14ac:dyDescent="0.25">
      <c r="A222" s="9"/>
      <c r="B222" s="9"/>
      <c r="C222" s="9"/>
      <c r="D222" s="75"/>
      <c r="E222" s="9"/>
    </row>
    <row r="223" spans="1:5" x14ac:dyDescent="0.25">
      <c r="A223" s="9"/>
      <c r="B223" s="9"/>
      <c r="C223" s="9"/>
      <c r="D223" s="75"/>
      <c r="E223" s="9"/>
    </row>
    <row r="224" spans="1:5" x14ac:dyDescent="0.25">
      <c r="A224" s="9"/>
      <c r="B224" s="9"/>
      <c r="C224" s="9"/>
      <c r="D224" s="75"/>
      <c r="E224" s="9"/>
    </row>
    <row r="225" spans="1:5" x14ac:dyDescent="0.25">
      <c r="A225" s="9"/>
      <c r="B225" s="9"/>
      <c r="C225" s="9"/>
      <c r="D225" s="75"/>
      <c r="E225" s="9"/>
    </row>
    <row r="226" spans="1:5" x14ac:dyDescent="0.25">
      <c r="A226" s="9"/>
      <c r="B226" s="9"/>
      <c r="C226" s="9"/>
      <c r="D226" s="75"/>
      <c r="E226" s="9"/>
    </row>
    <row r="227" spans="1:5" x14ac:dyDescent="0.25">
      <c r="A227" s="9"/>
      <c r="B227" s="9"/>
      <c r="C227" s="9"/>
      <c r="D227" s="75"/>
      <c r="E227" s="9"/>
    </row>
    <row r="228" spans="1:5" x14ac:dyDescent="0.25">
      <c r="A228" s="9"/>
      <c r="B228" s="9"/>
      <c r="C228" s="9"/>
      <c r="D228" s="75"/>
      <c r="E228" s="9"/>
    </row>
    <row r="229" spans="1:5" x14ac:dyDescent="0.25">
      <c r="A229" s="9"/>
      <c r="B229" s="9"/>
      <c r="C229" s="9"/>
      <c r="D229" s="75"/>
      <c r="E229" s="9"/>
    </row>
    <row r="230" spans="1:5" x14ac:dyDescent="0.25">
      <c r="A230" s="9"/>
      <c r="B230" s="9"/>
      <c r="C230" s="9"/>
      <c r="D230" s="75"/>
      <c r="E230" s="9"/>
    </row>
    <row r="231" spans="1:5" x14ac:dyDescent="0.25">
      <c r="A231" s="9"/>
      <c r="B231" s="9"/>
      <c r="C231" s="9"/>
      <c r="D231" s="75"/>
      <c r="E231" s="9"/>
    </row>
    <row r="232" spans="1:5" x14ac:dyDescent="0.25">
      <c r="A232" s="9"/>
      <c r="B232" s="9"/>
      <c r="C232" s="9"/>
      <c r="D232" s="75"/>
      <c r="E232" s="9"/>
    </row>
    <row r="233" spans="1:5" x14ac:dyDescent="0.25">
      <c r="A233" s="9"/>
      <c r="B233" s="9"/>
      <c r="C233" s="9"/>
      <c r="D233" s="75"/>
      <c r="E233" s="9"/>
    </row>
    <row r="234" spans="1:5" x14ac:dyDescent="0.25">
      <c r="A234" s="9"/>
      <c r="B234" s="9"/>
      <c r="C234" s="9"/>
      <c r="D234" s="75"/>
      <c r="E234" s="9"/>
    </row>
    <row r="235" spans="1:5" x14ac:dyDescent="0.25">
      <c r="A235" s="9"/>
      <c r="B235" s="9"/>
      <c r="C235" s="9"/>
      <c r="D235" s="75"/>
      <c r="E235" s="9"/>
    </row>
    <row r="236" spans="1:5" x14ac:dyDescent="0.25">
      <c r="A236" s="9"/>
      <c r="B236" s="9"/>
      <c r="C236" s="9"/>
      <c r="D236" s="75"/>
      <c r="E236" s="9"/>
    </row>
    <row r="237" spans="1:5" x14ac:dyDescent="0.25">
      <c r="A237" s="9"/>
      <c r="B237" s="9"/>
      <c r="C237" s="9"/>
      <c r="D237" s="75"/>
      <c r="E237" s="9"/>
    </row>
    <row r="238" spans="1:5" x14ac:dyDescent="0.25">
      <c r="A238" s="9"/>
      <c r="B238" s="9"/>
      <c r="C238" s="9"/>
      <c r="D238" s="75"/>
      <c r="E238" s="9"/>
    </row>
    <row r="239" spans="1:5" x14ac:dyDescent="0.25">
      <c r="A239" s="9"/>
      <c r="B239" s="9"/>
      <c r="C239" s="9"/>
      <c r="D239" s="75"/>
      <c r="E239" s="9"/>
    </row>
    <row r="240" spans="1:5" x14ac:dyDescent="0.25">
      <c r="A240" s="9"/>
      <c r="B240" s="9"/>
      <c r="C240" s="9"/>
      <c r="D240" s="75"/>
      <c r="E240" s="9"/>
    </row>
    <row r="241" spans="1:5" x14ac:dyDescent="0.25">
      <c r="A241" s="9"/>
      <c r="B241" s="9"/>
      <c r="C241" s="9"/>
      <c r="D241" s="75"/>
      <c r="E241" s="9"/>
    </row>
    <row r="242" spans="1:5" x14ac:dyDescent="0.25">
      <c r="A242" s="9"/>
      <c r="B242" s="9"/>
      <c r="C242" s="9"/>
      <c r="D242" s="75"/>
      <c r="E242" s="9"/>
    </row>
    <row r="243" spans="1:5" x14ac:dyDescent="0.25">
      <c r="A243" s="9"/>
      <c r="B243" s="9"/>
      <c r="C243" s="9"/>
      <c r="D243" s="75"/>
      <c r="E243" s="9"/>
    </row>
    <row r="244" spans="1:5" x14ac:dyDescent="0.25">
      <c r="A244" s="9"/>
      <c r="B244" s="9"/>
      <c r="C244" s="9"/>
      <c r="D244" s="75"/>
      <c r="E244" s="9"/>
    </row>
    <row r="245" spans="1:5" x14ac:dyDescent="0.25">
      <c r="A245" s="9"/>
      <c r="B245" s="9"/>
      <c r="C245" s="9"/>
      <c r="D245" s="75"/>
      <c r="E245" s="9"/>
    </row>
    <row r="246" spans="1:5" x14ac:dyDescent="0.25">
      <c r="A246" s="9"/>
      <c r="B246" s="9"/>
      <c r="C246" s="9"/>
      <c r="D246" s="75"/>
      <c r="E246" s="9"/>
    </row>
    <row r="247" spans="1:5" x14ac:dyDescent="0.25">
      <c r="A247" s="9"/>
      <c r="B247" s="9"/>
      <c r="C247" s="9"/>
      <c r="D247" s="75"/>
      <c r="E247" s="9"/>
    </row>
    <row r="248" spans="1:5" x14ac:dyDescent="0.25">
      <c r="A248" s="9"/>
      <c r="B248" s="9"/>
      <c r="C248" s="9"/>
      <c r="D248" s="75"/>
      <c r="E248" s="9"/>
    </row>
    <row r="249" spans="1:5" x14ac:dyDescent="0.25">
      <c r="A249" s="9"/>
      <c r="B249" s="9"/>
      <c r="C249" s="9"/>
      <c r="D249" s="75"/>
      <c r="E249" s="9"/>
    </row>
    <row r="250" spans="1:5" x14ac:dyDescent="0.25">
      <c r="A250" s="9"/>
      <c r="B250" s="9"/>
      <c r="C250" s="9"/>
      <c r="D250" s="75"/>
      <c r="E250" s="9"/>
    </row>
    <row r="251" spans="1:5" x14ac:dyDescent="0.25">
      <c r="A251" s="9"/>
      <c r="B251" s="9"/>
      <c r="C251" s="9"/>
      <c r="D251" s="75"/>
      <c r="E251" s="9"/>
    </row>
    <row r="252" spans="1:5" x14ac:dyDescent="0.25">
      <c r="A252" s="9"/>
      <c r="B252" s="9"/>
      <c r="C252" s="9"/>
      <c r="D252" s="75"/>
      <c r="E252" s="9"/>
    </row>
    <row r="253" spans="1:5" x14ac:dyDescent="0.25">
      <c r="A253" s="9"/>
      <c r="B253" s="9"/>
      <c r="C253" s="9"/>
      <c r="D253" s="75"/>
      <c r="E253" s="9"/>
    </row>
    <row r="254" spans="1:5" x14ac:dyDescent="0.25">
      <c r="A254" s="9"/>
      <c r="B254" s="9"/>
      <c r="C254" s="9"/>
      <c r="D254" s="75"/>
      <c r="E254" s="9"/>
    </row>
    <row r="255" spans="1:5" x14ac:dyDescent="0.25">
      <c r="A255" s="9"/>
      <c r="B255" s="9"/>
      <c r="C255" s="9"/>
      <c r="D255" s="75"/>
      <c r="E255" s="9"/>
    </row>
    <row r="256" spans="1:5" x14ac:dyDescent="0.25">
      <c r="A256" s="9"/>
      <c r="B256" s="9"/>
      <c r="C256" s="9"/>
      <c r="D256" s="75"/>
      <c r="E256" s="9"/>
    </row>
    <row r="257" spans="1:5" x14ac:dyDescent="0.25">
      <c r="A257" s="9"/>
      <c r="B257" s="9"/>
      <c r="C257" s="9"/>
      <c r="D257" s="75"/>
      <c r="E257" s="9"/>
    </row>
    <row r="258" spans="1:5" x14ac:dyDescent="0.25">
      <c r="A258" s="9"/>
      <c r="B258" s="9"/>
      <c r="C258" s="9"/>
      <c r="D258" s="75"/>
      <c r="E258" s="9"/>
    </row>
    <row r="259" spans="1:5" x14ac:dyDescent="0.25">
      <c r="A259" s="9"/>
      <c r="B259" s="9"/>
      <c r="C259" s="9"/>
      <c r="D259" s="75"/>
      <c r="E259" s="9"/>
    </row>
    <row r="260" spans="1:5" x14ac:dyDescent="0.25">
      <c r="A260" s="9"/>
      <c r="B260" s="9"/>
      <c r="C260" s="9"/>
      <c r="D260" s="75"/>
      <c r="E260" s="9"/>
    </row>
    <row r="261" spans="1:5" x14ac:dyDescent="0.25">
      <c r="A261" s="9"/>
      <c r="B261" s="9"/>
      <c r="C261" s="9"/>
      <c r="D261" s="75"/>
      <c r="E261" s="9"/>
    </row>
    <row r="262" spans="1:5" x14ac:dyDescent="0.25">
      <c r="A262" s="9"/>
      <c r="B262" s="9"/>
      <c r="C262" s="9"/>
      <c r="D262" s="75"/>
      <c r="E262" s="9"/>
    </row>
    <row r="263" spans="1:5" x14ac:dyDescent="0.25">
      <c r="A263" s="9"/>
      <c r="B263" s="9"/>
      <c r="C263" s="9"/>
      <c r="D263" s="75"/>
      <c r="E263" s="9"/>
    </row>
    <row r="264" spans="1:5" x14ac:dyDescent="0.25">
      <c r="A264" s="9"/>
      <c r="B264" s="9"/>
      <c r="C264" s="9"/>
      <c r="D264" s="75"/>
      <c r="E264" s="9"/>
    </row>
    <row r="265" spans="1:5" x14ac:dyDescent="0.25">
      <c r="A265" s="9"/>
      <c r="B265" s="9"/>
      <c r="C265" s="9"/>
      <c r="D265" s="75"/>
      <c r="E265" s="9"/>
    </row>
    <row r="266" spans="1:5" x14ac:dyDescent="0.25">
      <c r="A266" s="9"/>
      <c r="B266" s="9"/>
      <c r="C266" s="9"/>
      <c r="D266" s="75"/>
      <c r="E266" s="9"/>
    </row>
    <row r="267" spans="1:5" x14ac:dyDescent="0.25">
      <c r="A267" s="9"/>
      <c r="B267" s="9"/>
      <c r="C267" s="9"/>
      <c r="D267" s="75"/>
      <c r="E267" s="9"/>
    </row>
    <row r="268" spans="1:5" x14ac:dyDescent="0.25">
      <c r="A268" s="9"/>
      <c r="B268" s="9"/>
      <c r="C268" s="9"/>
      <c r="D268" s="75"/>
      <c r="E268" s="9"/>
    </row>
    <row r="269" spans="1:5" x14ac:dyDescent="0.25">
      <c r="A269" s="9"/>
      <c r="B269" s="9"/>
      <c r="C269" s="9"/>
      <c r="D269" s="75"/>
      <c r="E269" s="9"/>
    </row>
    <row r="270" spans="1:5" x14ac:dyDescent="0.25">
      <c r="A270" s="9"/>
      <c r="B270" s="9"/>
      <c r="C270" s="9"/>
      <c r="D270" s="75"/>
      <c r="E270" s="9"/>
    </row>
    <row r="271" spans="1:5" x14ac:dyDescent="0.25">
      <c r="A271" s="9"/>
      <c r="B271" s="9"/>
      <c r="C271" s="9"/>
      <c r="D271" s="75"/>
      <c r="E271" s="9"/>
    </row>
    <row r="272" spans="1:5" x14ac:dyDescent="0.25">
      <c r="A272" s="9"/>
      <c r="B272" s="9"/>
      <c r="C272" s="9"/>
      <c r="D272" s="75"/>
      <c r="E272" s="9"/>
    </row>
    <row r="273" spans="1:5" x14ac:dyDescent="0.25">
      <c r="A273" s="9"/>
      <c r="B273" s="9"/>
      <c r="C273" s="9"/>
      <c r="D273" s="75"/>
      <c r="E273" s="9"/>
    </row>
    <row r="274" spans="1:5" x14ac:dyDescent="0.25">
      <c r="A274" s="9"/>
      <c r="B274" s="9"/>
      <c r="C274" s="9"/>
      <c r="D274" s="75"/>
      <c r="E274" s="9"/>
    </row>
    <row r="275" spans="1:5" x14ac:dyDescent="0.25">
      <c r="A275" s="9"/>
      <c r="B275" s="9"/>
      <c r="C275" s="9"/>
      <c r="D275" s="75"/>
      <c r="E275" s="9"/>
    </row>
    <row r="276" spans="1:5" x14ac:dyDescent="0.25">
      <c r="A276" s="9"/>
      <c r="B276" s="9"/>
      <c r="C276" s="9"/>
      <c r="D276" s="75"/>
      <c r="E276" s="9"/>
    </row>
    <row r="277" spans="1:5" x14ac:dyDescent="0.25">
      <c r="A277" s="9"/>
      <c r="B277" s="9"/>
      <c r="C277" s="9"/>
      <c r="D277" s="75"/>
      <c r="E277" s="9"/>
    </row>
    <row r="278" spans="1:5" x14ac:dyDescent="0.25">
      <c r="A278" s="9"/>
      <c r="B278" s="9"/>
      <c r="C278" s="9"/>
      <c r="D278" s="75"/>
      <c r="E278" s="9"/>
    </row>
    <row r="279" spans="1:5" x14ac:dyDescent="0.25">
      <c r="A279" s="9"/>
      <c r="B279" s="9"/>
      <c r="C279" s="9"/>
      <c r="D279" s="75"/>
      <c r="E279" s="9"/>
    </row>
    <row r="280" spans="1:5" x14ac:dyDescent="0.25">
      <c r="A280" s="9"/>
      <c r="B280" s="9"/>
      <c r="C280" s="9"/>
      <c r="D280" s="75"/>
      <c r="E280" s="9"/>
    </row>
    <row r="281" spans="1:5" x14ac:dyDescent="0.25">
      <c r="A281" s="9"/>
      <c r="B281" s="9"/>
      <c r="C281" s="9"/>
      <c r="D281" s="75"/>
      <c r="E281" s="9"/>
    </row>
    <row r="282" spans="1:5" x14ac:dyDescent="0.25">
      <c r="A282" s="9"/>
      <c r="B282" s="9"/>
      <c r="C282" s="9"/>
      <c r="D282" s="75"/>
      <c r="E282" s="9"/>
    </row>
    <row r="283" spans="1:5" x14ac:dyDescent="0.25">
      <c r="A283" s="9"/>
      <c r="B283" s="9"/>
      <c r="C283" s="9"/>
      <c r="D283" s="75"/>
      <c r="E283" s="9"/>
    </row>
    <row r="284" spans="1:5" x14ac:dyDescent="0.25">
      <c r="A284" s="9"/>
      <c r="B284" s="9"/>
      <c r="C284" s="9"/>
      <c r="D284" s="75"/>
      <c r="E284" s="9"/>
    </row>
    <row r="285" spans="1:5" x14ac:dyDescent="0.25">
      <c r="A285" s="9"/>
      <c r="B285" s="9"/>
      <c r="C285" s="9"/>
      <c r="D285" s="75"/>
      <c r="E285" s="9"/>
    </row>
    <row r="286" spans="1:5" x14ac:dyDescent="0.25">
      <c r="A286" s="9"/>
      <c r="B286" s="9"/>
      <c r="C286" s="9"/>
      <c r="D286" s="75"/>
      <c r="E286" s="9"/>
    </row>
    <row r="287" spans="1:5" x14ac:dyDescent="0.25">
      <c r="A287" s="9"/>
      <c r="B287" s="9"/>
      <c r="C287" s="9"/>
      <c r="D287" s="75"/>
      <c r="E287" s="9"/>
    </row>
    <row r="288" spans="1:5" x14ac:dyDescent="0.25">
      <c r="A288" s="9"/>
      <c r="B288" s="9"/>
      <c r="C288" s="9"/>
      <c r="D288" s="75"/>
      <c r="E288" s="9"/>
    </row>
    <row r="289" spans="1:5" x14ac:dyDescent="0.25">
      <c r="A289" s="9"/>
      <c r="B289" s="9"/>
      <c r="C289" s="9"/>
      <c r="D289" s="75"/>
      <c r="E289" s="9"/>
    </row>
    <row r="290" spans="1:5" x14ac:dyDescent="0.25">
      <c r="A290" s="9"/>
      <c r="B290" s="9"/>
      <c r="C290" s="9"/>
      <c r="D290" s="75"/>
      <c r="E290" s="9"/>
    </row>
    <row r="291" spans="1:5" x14ac:dyDescent="0.25">
      <c r="A291" s="9"/>
      <c r="B291" s="9"/>
      <c r="C291" s="9"/>
      <c r="D291" s="75"/>
      <c r="E291" s="9"/>
    </row>
    <row r="292" spans="1:5" x14ac:dyDescent="0.25">
      <c r="A292" s="9"/>
      <c r="B292" s="9"/>
      <c r="C292" s="9"/>
      <c r="D292" s="75"/>
      <c r="E292" s="9"/>
    </row>
    <row r="293" spans="1:5" x14ac:dyDescent="0.25">
      <c r="A293" s="9"/>
      <c r="B293" s="9"/>
      <c r="C293" s="9"/>
      <c r="D293" s="75"/>
      <c r="E293" s="9"/>
    </row>
    <row r="294" spans="1:5" x14ac:dyDescent="0.25">
      <c r="A294" s="9"/>
      <c r="B294" s="9"/>
      <c r="C294" s="9"/>
      <c r="D294" s="75"/>
      <c r="E294" s="9"/>
    </row>
    <row r="295" spans="1:5" x14ac:dyDescent="0.25">
      <c r="A295" s="9"/>
      <c r="B295" s="9"/>
      <c r="C295" s="9"/>
      <c r="D295" s="75"/>
      <c r="E295" s="9"/>
    </row>
    <row r="296" spans="1:5" x14ac:dyDescent="0.25">
      <c r="A296" s="9"/>
      <c r="B296" s="9"/>
      <c r="C296" s="9"/>
      <c r="D296" s="75"/>
      <c r="E296" s="9"/>
    </row>
    <row r="297" spans="1:5" x14ac:dyDescent="0.25">
      <c r="A297" s="9"/>
      <c r="B297" s="9"/>
      <c r="C297" s="9"/>
      <c r="D297" s="75"/>
      <c r="E297" s="9"/>
    </row>
    <row r="298" spans="1:5" x14ac:dyDescent="0.25">
      <c r="A298" s="9"/>
      <c r="B298" s="9"/>
      <c r="C298" s="9"/>
      <c r="D298" s="75"/>
      <c r="E298" s="9"/>
    </row>
    <row r="299" spans="1:5" x14ac:dyDescent="0.25">
      <c r="A299" s="9"/>
      <c r="B299" s="9"/>
      <c r="C299" s="9"/>
      <c r="D299" s="75"/>
      <c r="E299" s="9"/>
    </row>
    <row r="300" spans="1:5" x14ac:dyDescent="0.25">
      <c r="A300" s="9"/>
      <c r="B300" s="9"/>
      <c r="C300" s="9"/>
      <c r="D300" s="75"/>
      <c r="E300" s="9"/>
    </row>
    <row r="301" spans="1:5" x14ac:dyDescent="0.25">
      <c r="A301" s="9"/>
      <c r="B301" s="9"/>
      <c r="C301" s="9"/>
      <c r="D301" s="75"/>
      <c r="E301" s="9"/>
    </row>
    <row r="302" spans="1:5" x14ac:dyDescent="0.25">
      <c r="A302" s="9"/>
      <c r="B302" s="9"/>
      <c r="C302" s="9"/>
      <c r="D302" s="75"/>
      <c r="E302" s="9"/>
    </row>
    <row r="303" spans="1:5" x14ac:dyDescent="0.25">
      <c r="A303" s="9"/>
      <c r="B303" s="9"/>
      <c r="C303" s="9"/>
      <c r="D303" s="75"/>
      <c r="E303" s="9"/>
    </row>
    <row r="304" spans="1:5" x14ac:dyDescent="0.25">
      <c r="A304" s="9"/>
      <c r="B304" s="9"/>
      <c r="C304" s="9"/>
      <c r="D304" s="75"/>
      <c r="E304" s="9"/>
    </row>
    <row r="305" spans="1:5" x14ac:dyDescent="0.25">
      <c r="A305" s="9"/>
      <c r="B305" s="9"/>
      <c r="C305" s="9"/>
      <c r="D305" s="75"/>
      <c r="E305" s="9"/>
    </row>
    <row r="306" spans="1:5" x14ac:dyDescent="0.25">
      <c r="A306" s="9"/>
      <c r="B306" s="9"/>
      <c r="C306" s="9"/>
      <c r="D306" s="75"/>
      <c r="E306" s="9"/>
    </row>
    <row r="307" spans="1:5" x14ac:dyDescent="0.25">
      <c r="A307" s="9"/>
      <c r="B307" s="9"/>
      <c r="C307" s="9"/>
      <c r="D307" s="75"/>
      <c r="E307" s="9"/>
    </row>
    <row r="308" spans="1:5" x14ac:dyDescent="0.25">
      <c r="A308" s="9"/>
      <c r="B308" s="9"/>
      <c r="C308" s="9"/>
      <c r="D308" s="75"/>
      <c r="E308" s="9"/>
    </row>
    <row r="309" spans="1:5" x14ac:dyDescent="0.25">
      <c r="A309" s="9"/>
      <c r="B309" s="9"/>
      <c r="C309" s="9"/>
      <c r="D309" s="75"/>
      <c r="E309" s="9"/>
    </row>
    <row r="310" spans="1:5" x14ac:dyDescent="0.25">
      <c r="A310" s="9"/>
      <c r="B310" s="9"/>
      <c r="C310" s="9"/>
      <c r="D310" s="75"/>
      <c r="E310" s="9"/>
    </row>
    <row r="311" spans="1:5" x14ac:dyDescent="0.25">
      <c r="A311" s="9"/>
      <c r="B311" s="9"/>
      <c r="C311" s="9"/>
      <c r="D311" s="75"/>
      <c r="E311" s="9"/>
    </row>
    <row r="312" spans="1:5" x14ac:dyDescent="0.25">
      <c r="A312" s="9"/>
      <c r="B312" s="9"/>
      <c r="C312" s="9"/>
      <c r="D312" s="75"/>
      <c r="E312" s="9"/>
    </row>
    <row r="313" spans="1:5" x14ac:dyDescent="0.25">
      <c r="A313" s="9"/>
      <c r="B313" s="9"/>
      <c r="C313" s="9"/>
      <c r="D313" s="75"/>
      <c r="E313" s="9"/>
    </row>
    <row r="314" spans="1:5" x14ac:dyDescent="0.25">
      <c r="A314" s="9"/>
      <c r="B314" s="9"/>
      <c r="C314" s="9"/>
      <c r="D314" s="75"/>
      <c r="E314" s="9"/>
    </row>
    <row r="315" spans="1:5" x14ac:dyDescent="0.25">
      <c r="A315" s="9"/>
      <c r="B315" s="9"/>
      <c r="C315" s="9"/>
      <c r="D315" s="75"/>
      <c r="E315" s="9"/>
    </row>
    <row r="316" spans="1:5" x14ac:dyDescent="0.25">
      <c r="A316" s="9"/>
      <c r="B316" s="9"/>
      <c r="C316" s="9"/>
      <c r="D316" s="75"/>
      <c r="E316" s="9"/>
    </row>
    <row r="317" spans="1:5" x14ac:dyDescent="0.25">
      <c r="A317" s="9"/>
      <c r="B317" s="9"/>
      <c r="C317" s="9"/>
      <c r="D317" s="75"/>
      <c r="E317" s="9"/>
    </row>
    <row r="318" spans="1:5" x14ac:dyDescent="0.25">
      <c r="A318" s="9"/>
      <c r="B318" s="9"/>
      <c r="C318" s="9"/>
      <c r="D318" s="75"/>
      <c r="E318" s="9"/>
    </row>
    <row r="319" spans="1:5" x14ac:dyDescent="0.25">
      <c r="A319" s="9"/>
      <c r="B319" s="9"/>
      <c r="C319" s="9"/>
      <c r="D319" s="75"/>
      <c r="E319" s="9"/>
    </row>
    <row r="320" spans="1:5" x14ac:dyDescent="0.25">
      <c r="A320" s="9"/>
      <c r="B320" s="9"/>
      <c r="C320" s="9"/>
      <c r="D320" s="75"/>
      <c r="E320" s="9"/>
    </row>
    <row r="321" spans="1:5" x14ac:dyDescent="0.25">
      <c r="A321" s="9"/>
      <c r="B321" s="9"/>
      <c r="C321" s="9"/>
      <c r="D321" s="75"/>
      <c r="E321" s="9"/>
    </row>
    <row r="322" spans="1:5" x14ac:dyDescent="0.25">
      <c r="A322" s="9"/>
      <c r="B322" s="9"/>
      <c r="C322" s="9"/>
      <c r="D322" s="75"/>
      <c r="E322" s="9"/>
    </row>
    <row r="323" spans="1:5" x14ac:dyDescent="0.25">
      <c r="A323" s="9"/>
      <c r="B323" s="9"/>
      <c r="C323" s="9"/>
      <c r="D323" s="75"/>
      <c r="E323" s="9"/>
    </row>
    <row r="324" spans="1:5" x14ac:dyDescent="0.25">
      <c r="A324" s="9"/>
      <c r="B324" s="9"/>
      <c r="C324" s="9"/>
      <c r="D324" s="75"/>
      <c r="E324" s="9"/>
    </row>
    <row r="325" spans="1:5" x14ac:dyDescent="0.25">
      <c r="A325" s="9"/>
      <c r="B325" s="9"/>
      <c r="C325" s="9"/>
      <c r="D325" s="75"/>
      <c r="E325" s="9"/>
    </row>
    <row r="326" spans="1:5" x14ac:dyDescent="0.25">
      <c r="A326" s="9"/>
      <c r="B326" s="9"/>
      <c r="C326" s="9"/>
      <c r="D326" s="75"/>
      <c r="E326" s="9"/>
    </row>
    <row r="327" spans="1:5" x14ac:dyDescent="0.25">
      <c r="A327" s="9"/>
      <c r="B327" s="9"/>
      <c r="C327" s="9"/>
      <c r="D327" s="75"/>
      <c r="E327" s="9"/>
    </row>
    <row r="328" spans="1:5" x14ac:dyDescent="0.25">
      <c r="A328" s="9"/>
      <c r="B328" s="9"/>
      <c r="C328" s="9"/>
      <c r="D328" s="75"/>
      <c r="E328" s="9"/>
    </row>
    <row r="329" spans="1:5" x14ac:dyDescent="0.25">
      <c r="A329" s="9"/>
      <c r="B329" s="9"/>
      <c r="C329" s="9"/>
      <c r="D329" s="75"/>
      <c r="E329" s="9"/>
    </row>
    <row r="330" spans="1:5" x14ac:dyDescent="0.25">
      <c r="A330" s="9"/>
      <c r="B330" s="9"/>
      <c r="C330" s="9"/>
      <c r="D330" s="75"/>
      <c r="E330" s="9"/>
    </row>
    <row r="331" spans="1:5" x14ac:dyDescent="0.25">
      <c r="A331" s="9"/>
      <c r="B331" s="9"/>
      <c r="C331" s="9"/>
      <c r="D331" s="75"/>
      <c r="E331" s="9"/>
    </row>
    <row r="332" spans="1:5" x14ac:dyDescent="0.25">
      <c r="A332" s="9"/>
      <c r="B332" s="9"/>
      <c r="C332" s="9"/>
      <c r="D332" s="75"/>
      <c r="E332" s="9"/>
    </row>
    <row r="333" spans="1:5" x14ac:dyDescent="0.25">
      <c r="A333" s="9"/>
      <c r="B333" s="9"/>
      <c r="C333" s="9"/>
      <c r="D333" s="75"/>
      <c r="E333" s="9"/>
    </row>
    <row r="334" spans="1:5" x14ac:dyDescent="0.25">
      <c r="A334" s="9"/>
      <c r="B334" s="9"/>
      <c r="C334" s="9"/>
      <c r="D334" s="75"/>
      <c r="E334" s="9"/>
    </row>
    <row r="335" spans="1:5" x14ac:dyDescent="0.25">
      <c r="A335" s="9"/>
      <c r="B335" s="9"/>
      <c r="C335" s="9"/>
      <c r="D335" s="75"/>
      <c r="E335" s="9"/>
    </row>
    <row r="336" spans="1:5" x14ac:dyDescent="0.25">
      <c r="A336" s="9"/>
      <c r="B336" s="9"/>
      <c r="C336" s="9"/>
      <c r="D336" s="75"/>
      <c r="E336" s="9"/>
    </row>
    <row r="337" spans="1:5" x14ac:dyDescent="0.25">
      <c r="A337" s="9"/>
      <c r="B337" s="9"/>
      <c r="C337" s="9"/>
      <c r="D337" s="75"/>
      <c r="E337" s="9"/>
    </row>
    <row r="338" spans="1:5" x14ac:dyDescent="0.25">
      <c r="A338" s="9"/>
      <c r="B338" s="9"/>
      <c r="C338" s="9"/>
      <c r="D338" s="75"/>
      <c r="E338" s="9"/>
    </row>
    <row r="339" spans="1:5" x14ac:dyDescent="0.25">
      <c r="A339" s="9"/>
      <c r="B339" s="9"/>
      <c r="C339" s="9"/>
      <c r="D339" s="75"/>
      <c r="E339" s="9"/>
    </row>
    <row r="340" spans="1:5" x14ac:dyDescent="0.25">
      <c r="A340" s="9"/>
      <c r="B340" s="9"/>
      <c r="C340" s="9"/>
      <c r="D340" s="75"/>
      <c r="E340" s="9"/>
    </row>
    <row r="341" spans="1:5" x14ac:dyDescent="0.25">
      <c r="A341" s="9"/>
      <c r="B341" s="9"/>
      <c r="C341" s="9"/>
      <c r="D341" s="75"/>
      <c r="E341" s="9"/>
    </row>
    <row r="342" spans="1:5" x14ac:dyDescent="0.25">
      <c r="A342" s="9"/>
      <c r="B342" s="9"/>
      <c r="C342" s="9"/>
      <c r="D342" s="75"/>
      <c r="E342" s="9"/>
    </row>
    <row r="343" spans="1:5" x14ac:dyDescent="0.25">
      <c r="A343" s="9"/>
      <c r="B343" s="9"/>
      <c r="C343" s="9"/>
      <c r="D343" s="75"/>
      <c r="E343" s="9"/>
    </row>
    <row r="344" spans="1:5" x14ac:dyDescent="0.25">
      <c r="A344" s="9"/>
      <c r="B344" s="9"/>
      <c r="C344" s="9"/>
      <c r="D344" s="75"/>
      <c r="E344" s="9"/>
    </row>
    <row r="345" spans="1:5" x14ac:dyDescent="0.25">
      <c r="A345" s="9"/>
      <c r="B345" s="9"/>
      <c r="C345" s="9"/>
      <c r="D345" s="75"/>
      <c r="E345" s="9"/>
    </row>
    <row r="346" spans="1:5" x14ac:dyDescent="0.25">
      <c r="A346" s="9"/>
      <c r="B346" s="9"/>
      <c r="C346" s="9"/>
      <c r="D346" s="75"/>
      <c r="E346" s="9"/>
    </row>
    <row r="347" spans="1:5" x14ac:dyDescent="0.25">
      <c r="A347" s="9"/>
      <c r="B347" s="9"/>
      <c r="C347" s="9"/>
      <c r="D347" s="75"/>
      <c r="E347" s="9"/>
    </row>
    <row r="348" spans="1:5" x14ac:dyDescent="0.25">
      <c r="A348" s="9"/>
      <c r="B348" s="9"/>
      <c r="C348" s="9"/>
      <c r="D348" s="75"/>
      <c r="E348" s="9"/>
    </row>
    <row r="349" spans="1:5" x14ac:dyDescent="0.25">
      <c r="A349" s="9"/>
      <c r="B349" s="9"/>
      <c r="C349" s="9"/>
      <c r="D349" s="75"/>
      <c r="E349" s="9"/>
    </row>
    <row r="350" spans="1:5" x14ac:dyDescent="0.25">
      <c r="A350" s="9"/>
      <c r="B350" s="9"/>
      <c r="C350" s="9"/>
      <c r="D350" s="75"/>
      <c r="E350" s="9"/>
    </row>
    <row r="351" spans="1:5" x14ac:dyDescent="0.25">
      <c r="A351" s="9"/>
      <c r="B351" s="9"/>
      <c r="C351" s="9"/>
      <c r="D351" s="75"/>
      <c r="E351" s="9"/>
    </row>
    <row r="352" spans="1:5" x14ac:dyDescent="0.25">
      <c r="A352" s="9"/>
      <c r="B352" s="9"/>
      <c r="C352" s="9"/>
      <c r="D352" s="75"/>
      <c r="E352" s="9"/>
    </row>
    <row r="353" spans="1:5" x14ac:dyDescent="0.25">
      <c r="A353" s="9"/>
      <c r="B353" s="9"/>
      <c r="C353" s="9"/>
      <c r="D353" s="75"/>
      <c r="E353" s="9"/>
    </row>
    <row r="354" spans="1:5" x14ac:dyDescent="0.25">
      <c r="A354" s="9"/>
      <c r="B354" s="9"/>
      <c r="C354" s="9"/>
      <c r="D354" s="75"/>
      <c r="E354" s="9"/>
    </row>
    <row r="355" spans="1:5" x14ac:dyDescent="0.25">
      <c r="A355" s="9"/>
      <c r="B355" s="9"/>
      <c r="C355" s="9"/>
      <c r="D355" s="75"/>
      <c r="E355" s="9"/>
    </row>
    <row r="356" spans="1:5" x14ac:dyDescent="0.25">
      <c r="A356" s="9"/>
      <c r="B356" s="9"/>
      <c r="C356" s="9"/>
      <c r="D356" s="75"/>
      <c r="E356" s="9"/>
    </row>
    <row r="357" spans="1:5" x14ac:dyDescent="0.25">
      <c r="A357" s="9"/>
      <c r="B357" s="9"/>
      <c r="C357" s="9"/>
      <c r="D357" s="75"/>
      <c r="E357" s="9"/>
    </row>
    <row r="358" spans="1:5" x14ac:dyDescent="0.25">
      <c r="A358" s="9"/>
      <c r="B358" s="9"/>
      <c r="C358" s="9"/>
      <c r="D358" s="75"/>
      <c r="E358" s="9"/>
    </row>
    <row r="359" spans="1:5" x14ac:dyDescent="0.25">
      <c r="A359" s="9"/>
      <c r="B359" s="9"/>
      <c r="C359" s="9"/>
      <c r="D359" s="75"/>
      <c r="E359" s="9"/>
    </row>
    <row r="360" spans="1:5" x14ac:dyDescent="0.25">
      <c r="A360" s="9"/>
      <c r="B360" s="9"/>
      <c r="C360" s="9"/>
      <c r="D360" s="75"/>
      <c r="E360" s="9"/>
    </row>
    <row r="361" spans="1:5" x14ac:dyDescent="0.25">
      <c r="A361" s="9"/>
      <c r="B361" s="9"/>
      <c r="C361" s="9"/>
      <c r="D361" s="75"/>
      <c r="E361" s="9"/>
    </row>
    <row r="362" spans="1:5" x14ac:dyDescent="0.25">
      <c r="A362" s="9"/>
      <c r="B362" s="9"/>
      <c r="C362" s="9"/>
      <c r="D362" s="75"/>
      <c r="E362" s="9"/>
    </row>
    <row r="363" spans="1:5" x14ac:dyDescent="0.25">
      <c r="A363" s="9"/>
      <c r="B363" s="9"/>
      <c r="C363" s="9"/>
      <c r="D363" s="75"/>
      <c r="E363" s="9"/>
    </row>
    <row r="364" spans="1:5" x14ac:dyDescent="0.25">
      <c r="A364" s="9"/>
      <c r="B364" s="9"/>
      <c r="C364" s="9"/>
      <c r="D364" s="75"/>
      <c r="E364" s="9"/>
    </row>
    <row r="365" spans="1:5" x14ac:dyDescent="0.25">
      <c r="A365" s="9"/>
      <c r="B365" s="9"/>
      <c r="C365" s="9"/>
      <c r="D365" s="75"/>
      <c r="E365" s="9"/>
    </row>
    <row r="366" spans="1:5" x14ac:dyDescent="0.25">
      <c r="A366" s="9"/>
      <c r="B366" s="9"/>
      <c r="C366" s="9"/>
      <c r="D366" s="75"/>
      <c r="E366" s="9"/>
    </row>
    <row r="367" spans="1:5" x14ac:dyDescent="0.25">
      <c r="A367" s="9"/>
      <c r="B367" s="9"/>
      <c r="C367" s="9"/>
      <c r="D367" s="75"/>
      <c r="E367" s="9"/>
    </row>
    <row r="368" spans="1:5" x14ac:dyDescent="0.25">
      <c r="A368" s="9"/>
      <c r="B368" s="9"/>
      <c r="C368" s="9"/>
      <c r="D368" s="75"/>
      <c r="E368" s="9"/>
    </row>
    <row r="369" spans="1:5" x14ac:dyDescent="0.25">
      <c r="A369" s="9"/>
      <c r="B369" s="9"/>
      <c r="C369" s="9"/>
      <c r="D369" s="75"/>
      <c r="E369" s="9"/>
    </row>
    <row r="370" spans="1:5" x14ac:dyDescent="0.25">
      <c r="A370" s="9"/>
      <c r="B370" s="9"/>
      <c r="C370" s="9"/>
      <c r="D370" s="75"/>
      <c r="E370" s="9"/>
    </row>
    <row r="371" spans="1:5" x14ac:dyDescent="0.25">
      <c r="A371" s="9"/>
      <c r="B371" s="9"/>
      <c r="C371" s="9"/>
      <c r="D371" s="75"/>
      <c r="E371" s="9"/>
    </row>
    <row r="372" spans="1:5" x14ac:dyDescent="0.25">
      <c r="A372" s="9"/>
      <c r="B372" s="9"/>
      <c r="C372" s="9"/>
      <c r="D372" s="75"/>
      <c r="E372" s="9"/>
    </row>
    <row r="373" spans="1:5" x14ac:dyDescent="0.25">
      <c r="A373" s="9"/>
      <c r="B373" s="9"/>
      <c r="C373" s="9"/>
      <c r="D373" s="75"/>
      <c r="E373" s="9"/>
    </row>
    <row r="374" spans="1:5" x14ac:dyDescent="0.25">
      <c r="A374" s="9"/>
      <c r="B374" s="9"/>
      <c r="C374" s="9"/>
      <c r="D374" s="75"/>
      <c r="E374" s="9"/>
    </row>
    <row r="375" spans="1:5" x14ac:dyDescent="0.25">
      <c r="A375" s="9"/>
      <c r="B375" s="9"/>
      <c r="C375" s="9"/>
      <c r="D375" s="75"/>
      <c r="E375" s="9"/>
    </row>
    <row r="376" spans="1:5" x14ac:dyDescent="0.25">
      <c r="A376" s="9"/>
      <c r="B376" s="9"/>
      <c r="C376" s="9"/>
      <c r="D376" s="75"/>
      <c r="E376" s="9"/>
    </row>
    <row r="377" spans="1:5" x14ac:dyDescent="0.25">
      <c r="A377" s="9"/>
      <c r="B377" s="9"/>
      <c r="C377" s="9"/>
      <c r="D377" s="75"/>
      <c r="E377" s="9"/>
    </row>
    <row r="378" spans="1:5" x14ac:dyDescent="0.25">
      <c r="A378" s="9"/>
      <c r="B378" s="9"/>
      <c r="C378" s="9"/>
      <c r="D378" s="75"/>
      <c r="E378" s="9"/>
    </row>
    <row r="379" spans="1:5" x14ac:dyDescent="0.25">
      <c r="A379" s="9"/>
      <c r="B379" s="9"/>
      <c r="C379" s="9"/>
      <c r="D379" s="75"/>
      <c r="E379" s="9"/>
    </row>
    <row r="380" spans="1:5" x14ac:dyDescent="0.25">
      <c r="A380" s="9"/>
      <c r="B380" s="9"/>
      <c r="C380" s="9"/>
      <c r="D380" s="75"/>
      <c r="E380" s="9"/>
    </row>
    <row r="381" spans="1:5" x14ac:dyDescent="0.25">
      <c r="A381" s="9"/>
      <c r="B381" s="9"/>
      <c r="C381" s="9"/>
      <c r="D381" s="75"/>
      <c r="E381" s="9"/>
    </row>
    <row r="382" spans="1:5" x14ac:dyDescent="0.25">
      <c r="A382" s="9"/>
      <c r="B382" s="9"/>
      <c r="C382" s="9"/>
      <c r="D382" s="75"/>
      <c r="E382" s="9"/>
    </row>
    <row r="383" spans="1:5" x14ac:dyDescent="0.25">
      <c r="A383" s="9"/>
      <c r="B383" s="9"/>
      <c r="C383" s="9"/>
      <c r="D383" s="75"/>
      <c r="E383" s="9"/>
    </row>
    <row r="384" spans="1:5" x14ac:dyDescent="0.25">
      <c r="A384" s="9"/>
      <c r="B384" s="9"/>
      <c r="C384" s="9"/>
      <c r="D384" s="75"/>
      <c r="E384" s="9"/>
    </row>
    <row r="385" spans="1:5" x14ac:dyDescent="0.25">
      <c r="A385" s="9"/>
      <c r="B385" s="9"/>
      <c r="C385" s="9"/>
      <c r="D385" s="75"/>
      <c r="E385" s="9"/>
    </row>
    <row r="386" spans="1:5" x14ac:dyDescent="0.25">
      <c r="A386" s="9"/>
      <c r="B386" s="9"/>
      <c r="C386" s="9"/>
      <c r="D386" s="75"/>
      <c r="E386" s="9"/>
    </row>
    <row r="387" spans="1:5" x14ac:dyDescent="0.25">
      <c r="A387" s="9"/>
      <c r="B387" s="9"/>
      <c r="C387" s="9"/>
      <c r="D387" s="75"/>
      <c r="E387" s="9"/>
    </row>
    <row r="388" spans="1:5" x14ac:dyDescent="0.25">
      <c r="A388" s="9"/>
      <c r="B388" s="9"/>
      <c r="C388" s="9"/>
      <c r="D388" s="75"/>
      <c r="E388" s="9"/>
    </row>
    <row r="389" spans="1:5" x14ac:dyDescent="0.25">
      <c r="A389" s="9"/>
      <c r="B389" s="9"/>
      <c r="C389" s="9"/>
      <c r="D389" s="75"/>
      <c r="E389" s="9"/>
    </row>
    <row r="390" spans="1:5" x14ac:dyDescent="0.25">
      <c r="A390" s="9"/>
      <c r="B390" s="9"/>
      <c r="C390" s="9"/>
      <c r="D390" s="75"/>
      <c r="E390" s="9"/>
    </row>
    <row r="391" spans="1:5" x14ac:dyDescent="0.25">
      <c r="A391" s="9"/>
      <c r="B391" s="9"/>
      <c r="C391" s="9"/>
      <c r="D391" s="75"/>
      <c r="E391" s="9"/>
    </row>
    <row r="392" spans="1:5" x14ac:dyDescent="0.25">
      <c r="A392" s="9"/>
      <c r="B392" s="9"/>
      <c r="C392" s="9"/>
      <c r="D392" s="75"/>
      <c r="E392" s="9"/>
    </row>
    <row r="393" spans="1:5" x14ac:dyDescent="0.25">
      <c r="A393" s="9"/>
      <c r="B393" s="9"/>
      <c r="C393" s="9"/>
      <c r="D393" s="75"/>
      <c r="E393" s="9"/>
    </row>
    <row r="394" spans="1:5" x14ac:dyDescent="0.25">
      <c r="A394" s="9"/>
      <c r="B394" s="9"/>
      <c r="C394" s="9"/>
      <c r="D394" s="75"/>
      <c r="E394" s="9"/>
    </row>
    <row r="395" spans="1:5" x14ac:dyDescent="0.25">
      <c r="A395" s="9"/>
      <c r="B395" s="9"/>
      <c r="C395" s="9"/>
      <c r="D395" s="75"/>
      <c r="E395" s="9"/>
    </row>
    <row r="396" spans="1:5" x14ac:dyDescent="0.25">
      <c r="A396" s="9"/>
      <c r="B396" s="9"/>
      <c r="C396" s="9"/>
      <c r="D396" s="75"/>
      <c r="E396" s="9"/>
    </row>
    <row r="397" spans="1:5" x14ac:dyDescent="0.25">
      <c r="A397" s="9"/>
      <c r="B397" s="9"/>
      <c r="C397" s="9"/>
      <c r="D397" s="75"/>
      <c r="E397" s="9"/>
    </row>
    <row r="398" spans="1:5" x14ac:dyDescent="0.25">
      <c r="A398" s="9"/>
      <c r="B398" s="9"/>
      <c r="C398" s="9"/>
      <c r="D398" s="75"/>
      <c r="E398" s="9"/>
    </row>
    <row r="399" spans="1:5" x14ac:dyDescent="0.25">
      <c r="A399" s="9"/>
      <c r="B399" s="9"/>
      <c r="C399" s="9"/>
      <c r="D399" s="75"/>
      <c r="E399" s="9"/>
    </row>
    <row r="400" spans="1:5" x14ac:dyDescent="0.25">
      <c r="A400" s="9"/>
      <c r="B400" s="9"/>
      <c r="C400" s="9"/>
      <c r="D400" s="75"/>
      <c r="E400" s="9"/>
    </row>
    <row r="401" spans="1:5" x14ac:dyDescent="0.25">
      <c r="A401" s="9"/>
      <c r="B401" s="9"/>
      <c r="C401" s="9"/>
      <c r="D401" s="75"/>
      <c r="E401" s="9"/>
    </row>
    <row r="402" spans="1:5" x14ac:dyDescent="0.25">
      <c r="A402" s="9"/>
      <c r="B402" s="9"/>
      <c r="C402" s="9"/>
      <c r="D402" s="75"/>
      <c r="E402" s="9"/>
    </row>
    <row r="403" spans="1:5" x14ac:dyDescent="0.25">
      <c r="A403" s="9"/>
      <c r="B403" s="9"/>
      <c r="C403" s="9"/>
      <c r="D403" s="75"/>
      <c r="E403" s="9"/>
    </row>
    <row r="404" spans="1:5" x14ac:dyDescent="0.25">
      <c r="A404" s="9"/>
      <c r="B404" s="9"/>
      <c r="C404" s="9"/>
      <c r="D404" s="75"/>
      <c r="E404" s="9"/>
    </row>
    <row r="405" spans="1:5" x14ac:dyDescent="0.25">
      <c r="A405" s="9"/>
      <c r="B405" s="9"/>
      <c r="C405" s="9"/>
      <c r="D405" s="75"/>
      <c r="E405" s="9"/>
    </row>
    <row r="406" spans="1:5" x14ac:dyDescent="0.25">
      <c r="A406" s="9"/>
      <c r="B406" s="9"/>
      <c r="C406" s="9"/>
      <c r="D406" s="75"/>
      <c r="E406" s="9"/>
    </row>
    <row r="407" spans="1:5" x14ac:dyDescent="0.25">
      <c r="A407" s="9"/>
      <c r="B407" s="9"/>
      <c r="C407" s="9"/>
      <c r="D407" s="75"/>
      <c r="E407" s="9"/>
    </row>
    <row r="408" spans="1:5" x14ac:dyDescent="0.25">
      <c r="A408" s="9"/>
      <c r="B408" s="9"/>
      <c r="C408" s="9"/>
      <c r="D408" s="75"/>
      <c r="E408" s="9"/>
    </row>
    <row r="409" spans="1:5" x14ac:dyDescent="0.25">
      <c r="A409" s="9"/>
      <c r="B409" s="9"/>
      <c r="C409" s="9"/>
      <c r="D409" s="75"/>
      <c r="E409" s="9"/>
    </row>
    <row r="410" spans="1:5" x14ac:dyDescent="0.25">
      <c r="A410" s="9"/>
      <c r="B410" s="9"/>
      <c r="C410" s="9"/>
      <c r="D410" s="75"/>
      <c r="E410" s="9"/>
    </row>
    <row r="411" spans="1:5" x14ac:dyDescent="0.25">
      <c r="A411" s="9"/>
      <c r="B411" s="9"/>
      <c r="C411" s="9"/>
      <c r="D411" s="75"/>
      <c r="E411" s="9"/>
    </row>
    <row r="412" spans="1:5" x14ac:dyDescent="0.25">
      <c r="A412" s="9"/>
      <c r="B412" s="9"/>
      <c r="C412" s="9"/>
      <c r="D412" s="75"/>
      <c r="E412" s="9"/>
    </row>
    <row r="413" spans="1:5" x14ac:dyDescent="0.25">
      <c r="A413" s="9"/>
      <c r="B413" s="9"/>
      <c r="C413" s="9"/>
      <c r="D413" s="75"/>
      <c r="E413" s="9"/>
    </row>
    <row r="414" spans="1:5" x14ac:dyDescent="0.25">
      <c r="A414" s="9"/>
      <c r="B414" s="9"/>
      <c r="C414" s="9"/>
      <c r="D414" s="75"/>
      <c r="E414" s="9"/>
    </row>
    <row r="415" spans="1:5" x14ac:dyDescent="0.25">
      <c r="A415" s="9"/>
      <c r="B415" s="9"/>
      <c r="C415" s="9"/>
      <c r="D415" s="75"/>
      <c r="E415" s="9"/>
    </row>
    <row r="416" spans="1:5" x14ac:dyDescent="0.25">
      <c r="A416" s="9"/>
      <c r="B416" s="9"/>
      <c r="C416" s="9"/>
      <c r="D416" s="75"/>
      <c r="E416" s="9"/>
    </row>
    <row r="417" spans="1:5" x14ac:dyDescent="0.25">
      <c r="A417" s="9"/>
      <c r="B417" s="9"/>
      <c r="C417" s="9"/>
      <c r="D417" s="75"/>
      <c r="E417" s="9"/>
    </row>
    <row r="418" spans="1:5" x14ac:dyDescent="0.25">
      <c r="A418" s="9"/>
      <c r="B418" s="9"/>
      <c r="C418" s="9"/>
      <c r="D418" s="75"/>
      <c r="E418" s="9"/>
    </row>
    <row r="419" spans="1:5" x14ac:dyDescent="0.25">
      <c r="A419" s="9"/>
      <c r="B419" s="9"/>
      <c r="C419" s="9"/>
      <c r="D419" s="75"/>
      <c r="E419" s="9"/>
    </row>
    <row r="420" spans="1:5" x14ac:dyDescent="0.25">
      <c r="A420" s="9"/>
      <c r="B420" s="9"/>
      <c r="C420" s="9"/>
      <c r="D420" s="75"/>
      <c r="E420" s="9"/>
    </row>
    <row r="421" spans="1:5" x14ac:dyDescent="0.25">
      <c r="A421" s="9"/>
      <c r="B421" s="9"/>
      <c r="C421" s="9"/>
      <c r="D421" s="75"/>
      <c r="E421" s="9"/>
    </row>
    <row r="422" spans="1:5" x14ac:dyDescent="0.25">
      <c r="A422" s="9"/>
      <c r="B422" s="9"/>
      <c r="C422" s="9"/>
      <c r="D422" s="75"/>
      <c r="E422" s="9"/>
    </row>
    <row r="423" spans="1:5" x14ac:dyDescent="0.25">
      <c r="A423" s="9"/>
      <c r="B423" s="9"/>
      <c r="C423" s="9"/>
      <c r="D423" s="75"/>
      <c r="E423" s="9"/>
    </row>
    <row r="424" spans="1:5" x14ac:dyDescent="0.25">
      <c r="A424" s="9"/>
      <c r="B424" s="9"/>
      <c r="C424" s="9"/>
      <c r="D424" s="75"/>
      <c r="E424" s="9"/>
    </row>
    <row r="425" spans="1:5" x14ac:dyDescent="0.25">
      <c r="A425" s="9"/>
      <c r="B425" s="9"/>
      <c r="C425" s="9"/>
      <c r="D425" s="75"/>
      <c r="E425" s="9"/>
    </row>
    <row r="426" spans="1:5" x14ac:dyDescent="0.25">
      <c r="A426" s="9"/>
      <c r="B426" s="9"/>
      <c r="C426" s="9"/>
      <c r="D426" s="75"/>
      <c r="E426" s="9"/>
    </row>
    <row r="427" spans="1:5" x14ac:dyDescent="0.25">
      <c r="A427" s="9"/>
      <c r="B427" s="9"/>
      <c r="C427" s="9"/>
      <c r="D427" s="75"/>
      <c r="E427" s="9"/>
    </row>
    <row r="428" spans="1:5" x14ac:dyDescent="0.25">
      <c r="A428" s="9"/>
      <c r="B428" s="9"/>
      <c r="C428" s="9"/>
      <c r="D428" s="75"/>
      <c r="E428" s="9"/>
    </row>
    <row r="429" spans="1:5" x14ac:dyDescent="0.25">
      <c r="A429" s="9"/>
      <c r="B429" s="9"/>
      <c r="C429" s="9"/>
      <c r="D429" s="75"/>
      <c r="E429" s="9"/>
    </row>
    <row r="430" spans="1:5" x14ac:dyDescent="0.25">
      <c r="A430" s="9"/>
      <c r="B430" s="9"/>
      <c r="C430" s="9"/>
      <c r="D430" s="75"/>
      <c r="E430" s="9"/>
    </row>
    <row r="431" spans="1:5" x14ac:dyDescent="0.25">
      <c r="A431" s="9"/>
      <c r="B431" s="9"/>
      <c r="C431" s="9"/>
      <c r="D431" s="75"/>
      <c r="E431" s="9"/>
    </row>
    <row r="432" spans="1:5" x14ac:dyDescent="0.25">
      <c r="A432" s="9"/>
      <c r="B432" s="9"/>
      <c r="C432" s="9"/>
      <c r="D432" s="75"/>
      <c r="E432" s="9"/>
    </row>
    <row r="433" spans="1:5" x14ac:dyDescent="0.25">
      <c r="A433" s="9"/>
      <c r="B433" s="9"/>
      <c r="C433" s="9"/>
      <c r="D433" s="75"/>
      <c r="E433" s="9"/>
    </row>
    <row r="434" spans="1:5" x14ac:dyDescent="0.25">
      <c r="A434" s="9"/>
      <c r="B434" s="9"/>
      <c r="C434" s="9"/>
      <c r="D434" s="75"/>
      <c r="E434" s="9"/>
    </row>
    <row r="435" spans="1:5" x14ac:dyDescent="0.25">
      <c r="A435" s="9"/>
      <c r="B435" s="9"/>
      <c r="C435" s="9"/>
      <c r="D435" s="75"/>
      <c r="E435" s="9"/>
    </row>
    <row r="436" spans="1:5" x14ac:dyDescent="0.25">
      <c r="A436" s="9"/>
      <c r="B436" s="9"/>
      <c r="C436" s="9"/>
      <c r="D436" s="75"/>
      <c r="E436" s="9"/>
    </row>
    <row r="437" spans="1:5" x14ac:dyDescent="0.25">
      <c r="A437" s="9"/>
      <c r="B437" s="9"/>
      <c r="C437" s="9"/>
      <c r="D437" s="75"/>
      <c r="E437" s="9"/>
    </row>
    <row r="438" spans="1:5" x14ac:dyDescent="0.25">
      <c r="A438" s="9"/>
      <c r="B438" s="9"/>
      <c r="C438" s="9"/>
      <c r="D438" s="75"/>
      <c r="E438" s="9"/>
    </row>
    <row r="439" spans="1:5" x14ac:dyDescent="0.25">
      <c r="A439" s="9"/>
      <c r="B439" s="9"/>
      <c r="C439" s="9"/>
      <c r="D439" s="75"/>
      <c r="E439" s="9"/>
    </row>
    <row r="440" spans="1:5" x14ac:dyDescent="0.25">
      <c r="A440" s="9"/>
      <c r="B440" s="9"/>
      <c r="C440" s="9"/>
      <c r="D440" s="75"/>
      <c r="E440" s="9"/>
    </row>
    <row r="441" spans="1:5" x14ac:dyDescent="0.25">
      <c r="A441" s="9"/>
      <c r="B441" s="9"/>
      <c r="C441" s="9"/>
      <c r="D441" s="75"/>
      <c r="E441" s="9"/>
    </row>
    <row r="442" spans="1:5" x14ac:dyDescent="0.25">
      <c r="A442" s="9"/>
      <c r="B442" s="9"/>
      <c r="C442" s="9"/>
      <c r="D442" s="75"/>
      <c r="E442" s="9"/>
    </row>
    <row r="443" spans="1:5" x14ac:dyDescent="0.25">
      <c r="A443" s="9"/>
      <c r="B443" s="9"/>
      <c r="C443" s="9"/>
      <c r="D443" s="75"/>
      <c r="E443" s="9"/>
    </row>
    <row r="444" spans="1:5" x14ac:dyDescent="0.25">
      <c r="A444" s="9"/>
      <c r="B444" s="9"/>
      <c r="C444" s="9"/>
      <c r="D444" s="75"/>
      <c r="E444" s="9"/>
    </row>
    <row r="445" spans="1:5" x14ac:dyDescent="0.25">
      <c r="A445" s="9"/>
      <c r="B445" s="9"/>
      <c r="C445" s="9"/>
      <c r="D445" s="75"/>
      <c r="E445" s="9"/>
    </row>
    <row r="446" spans="1:5" x14ac:dyDescent="0.25">
      <c r="A446" s="9"/>
      <c r="B446" s="9"/>
      <c r="C446" s="9"/>
      <c r="D446" s="75"/>
      <c r="E446" s="9"/>
    </row>
    <row r="447" spans="1:5" x14ac:dyDescent="0.25">
      <c r="A447" s="9"/>
      <c r="B447" s="9"/>
      <c r="C447" s="9"/>
      <c r="D447" s="75"/>
      <c r="E447" s="9"/>
    </row>
    <row r="448" spans="1:5" x14ac:dyDescent="0.25">
      <c r="A448" s="9"/>
      <c r="B448" s="9"/>
      <c r="C448" s="9"/>
      <c r="D448" s="75"/>
      <c r="E448" s="9"/>
    </row>
    <row r="449" spans="1:5" x14ac:dyDescent="0.25">
      <c r="A449" s="9"/>
      <c r="B449" s="9"/>
      <c r="C449" s="9"/>
      <c r="D449" s="75"/>
      <c r="E449" s="9"/>
    </row>
    <row r="450" spans="1:5" x14ac:dyDescent="0.25">
      <c r="A450" s="9"/>
      <c r="B450" s="9"/>
      <c r="C450" s="9"/>
      <c r="D450" s="75"/>
      <c r="E450" s="9"/>
    </row>
    <row r="451" spans="1:5" x14ac:dyDescent="0.25">
      <c r="A451" s="9"/>
      <c r="B451" s="9"/>
      <c r="C451" s="9"/>
      <c r="D451" s="75"/>
      <c r="E451" s="9"/>
    </row>
    <row r="452" spans="1:5" x14ac:dyDescent="0.25">
      <c r="A452" s="9"/>
      <c r="B452" s="9"/>
      <c r="C452" s="9"/>
      <c r="D452" s="75"/>
      <c r="E452" s="9"/>
    </row>
    <row r="453" spans="1:5" x14ac:dyDescent="0.25">
      <c r="A453" s="9"/>
      <c r="B453" s="9"/>
      <c r="C453" s="9"/>
      <c r="D453" s="75"/>
      <c r="E453" s="9"/>
    </row>
    <row r="454" spans="1:5" x14ac:dyDescent="0.25">
      <c r="A454" s="9"/>
      <c r="B454" s="9"/>
      <c r="C454" s="9"/>
      <c r="D454" s="75"/>
      <c r="E454" s="9"/>
    </row>
    <row r="455" spans="1:5" x14ac:dyDescent="0.25">
      <c r="A455" s="9"/>
      <c r="B455" s="9"/>
      <c r="C455" s="9"/>
      <c r="D455" s="75"/>
      <c r="E455" s="9"/>
    </row>
    <row r="456" spans="1:5" x14ac:dyDescent="0.25">
      <c r="A456" s="9"/>
      <c r="B456" s="9"/>
      <c r="C456" s="9"/>
      <c r="D456" s="75"/>
      <c r="E456" s="9"/>
    </row>
    <row r="457" spans="1:5" x14ac:dyDescent="0.25">
      <c r="A457" s="9"/>
      <c r="B457" s="9"/>
      <c r="C457" s="9"/>
      <c r="D457" s="75"/>
      <c r="E457" s="9"/>
    </row>
    <row r="458" spans="1:5" x14ac:dyDescent="0.25">
      <c r="A458" s="9"/>
      <c r="B458" s="9"/>
      <c r="C458" s="9"/>
      <c r="D458" s="75"/>
      <c r="E458" s="9"/>
    </row>
    <row r="459" spans="1:5" x14ac:dyDescent="0.25">
      <c r="A459" s="9"/>
      <c r="B459" s="9"/>
      <c r="C459" s="9"/>
      <c r="D459" s="75"/>
      <c r="E459" s="9"/>
    </row>
    <row r="460" spans="1:5" x14ac:dyDescent="0.25">
      <c r="A460" s="9"/>
      <c r="B460" s="9"/>
      <c r="C460" s="9"/>
      <c r="D460" s="75"/>
      <c r="E460" s="9"/>
    </row>
    <row r="461" spans="1:5" x14ac:dyDescent="0.25">
      <c r="A461" s="9"/>
      <c r="B461" s="9"/>
      <c r="C461" s="9"/>
      <c r="D461" s="75"/>
      <c r="E461" s="9"/>
    </row>
    <row r="462" spans="1:5" x14ac:dyDescent="0.25">
      <c r="A462" s="9"/>
      <c r="B462" s="9"/>
      <c r="C462" s="9"/>
      <c r="D462" s="75"/>
      <c r="E462" s="9"/>
    </row>
    <row r="463" spans="1:5" x14ac:dyDescent="0.25">
      <c r="A463" s="9"/>
      <c r="B463" s="9"/>
      <c r="C463" s="9"/>
      <c r="D463" s="75"/>
      <c r="E463" s="9"/>
    </row>
    <row r="464" spans="1:5" x14ac:dyDescent="0.25">
      <c r="A464" s="9"/>
      <c r="B464" s="9"/>
      <c r="C464" s="9"/>
      <c r="D464" s="75"/>
      <c r="E464" s="9"/>
    </row>
    <row r="465" spans="1:5" x14ac:dyDescent="0.25">
      <c r="A465" s="9"/>
      <c r="B465" s="9"/>
      <c r="C465" s="9"/>
      <c r="D465" s="75"/>
      <c r="E465" s="9"/>
    </row>
    <row r="466" spans="1:5" x14ac:dyDescent="0.25">
      <c r="A466" s="9"/>
      <c r="B466" s="9"/>
      <c r="C466" s="9"/>
      <c r="D466" s="75"/>
      <c r="E466" s="9"/>
    </row>
    <row r="467" spans="1:5" x14ac:dyDescent="0.25">
      <c r="A467" s="9"/>
      <c r="B467" s="9"/>
      <c r="C467" s="9"/>
      <c r="D467" s="75"/>
      <c r="E467" s="9"/>
    </row>
    <row r="468" spans="1:5" x14ac:dyDescent="0.25">
      <c r="A468" s="9"/>
      <c r="B468" s="9"/>
      <c r="C468" s="9"/>
      <c r="D468" s="75"/>
      <c r="E468" s="9"/>
    </row>
    <row r="469" spans="1:5" x14ac:dyDescent="0.25">
      <c r="A469" s="9"/>
      <c r="B469" s="9"/>
      <c r="C469" s="9"/>
      <c r="D469" s="75"/>
      <c r="E469" s="9"/>
    </row>
    <row r="470" spans="1:5" x14ac:dyDescent="0.25">
      <c r="A470" s="9"/>
      <c r="B470" s="9"/>
      <c r="C470" s="9"/>
      <c r="D470" s="75"/>
      <c r="E470" s="9"/>
    </row>
    <row r="471" spans="1:5" x14ac:dyDescent="0.25">
      <c r="A471" s="9"/>
      <c r="B471" s="9"/>
      <c r="C471" s="9"/>
      <c r="D471" s="75"/>
      <c r="E471" s="9"/>
    </row>
    <row r="472" spans="1:5" x14ac:dyDescent="0.25">
      <c r="A472" s="9"/>
      <c r="B472" s="9"/>
      <c r="C472" s="9"/>
      <c r="D472" s="75"/>
      <c r="E472" s="9"/>
    </row>
    <row r="473" spans="1:5" x14ac:dyDescent="0.25">
      <c r="A473" s="9"/>
      <c r="B473" s="9"/>
      <c r="C473" s="9"/>
      <c r="D473" s="75"/>
      <c r="E473" s="9"/>
    </row>
    <row r="474" spans="1:5" x14ac:dyDescent="0.25">
      <c r="A474" s="9"/>
      <c r="B474" s="9"/>
      <c r="C474" s="9"/>
      <c r="D474" s="75"/>
      <c r="E474" s="9"/>
    </row>
    <row r="475" spans="1:5" x14ac:dyDescent="0.25">
      <c r="A475" s="9"/>
      <c r="B475" s="9"/>
      <c r="C475" s="9"/>
      <c r="D475" s="75"/>
      <c r="E475" s="9"/>
    </row>
    <row r="476" spans="1:5" x14ac:dyDescent="0.25">
      <c r="A476" s="9"/>
      <c r="B476" s="9"/>
      <c r="C476" s="9"/>
      <c r="D476" s="75"/>
      <c r="E476" s="9"/>
    </row>
    <row r="477" spans="1:5" x14ac:dyDescent="0.25">
      <c r="A477" s="9"/>
      <c r="B477" s="9"/>
      <c r="C477" s="9"/>
      <c r="D477" s="75"/>
      <c r="E477" s="9"/>
    </row>
    <row r="478" spans="1:5" x14ac:dyDescent="0.25">
      <c r="A478" s="9"/>
      <c r="B478" s="9"/>
      <c r="C478" s="9"/>
      <c r="D478" s="75"/>
      <c r="E478" s="9"/>
    </row>
    <row r="479" spans="1:5" x14ac:dyDescent="0.25">
      <c r="A479" s="9"/>
      <c r="B479" s="9"/>
      <c r="C479" s="9"/>
      <c r="D479" s="75"/>
      <c r="E479" s="9"/>
    </row>
    <row r="480" spans="1:5" x14ac:dyDescent="0.25">
      <c r="A480" s="9"/>
      <c r="B480" s="9"/>
      <c r="C480" s="9"/>
      <c r="D480" s="75"/>
      <c r="E480" s="9"/>
    </row>
    <row r="481" spans="1:5" x14ac:dyDescent="0.25">
      <c r="A481" s="9"/>
      <c r="B481" s="9"/>
      <c r="C481" s="9"/>
      <c r="D481" s="75"/>
      <c r="E481" s="9"/>
    </row>
    <row r="482" spans="1:5" x14ac:dyDescent="0.25">
      <c r="A482" s="9"/>
      <c r="B482" s="9"/>
      <c r="C482" s="9"/>
      <c r="D482" s="75"/>
      <c r="E482" s="9"/>
    </row>
    <row r="483" spans="1:5" x14ac:dyDescent="0.25">
      <c r="A483" s="9"/>
      <c r="B483" s="9"/>
      <c r="C483" s="9"/>
      <c r="D483" s="75"/>
      <c r="E483" s="9"/>
    </row>
    <row r="484" spans="1:5" x14ac:dyDescent="0.25">
      <c r="A484" s="9"/>
      <c r="B484" s="9"/>
      <c r="C484" s="9"/>
      <c r="D484" s="75"/>
      <c r="E484" s="9"/>
    </row>
    <row r="485" spans="1:5" x14ac:dyDescent="0.25">
      <c r="A485" s="9"/>
      <c r="B485" s="9"/>
      <c r="C485" s="9"/>
      <c r="D485" s="75"/>
      <c r="E485" s="9"/>
    </row>
    <row r="486" spans="1:5" x14ac:dyDescent="0.25">
      <c r="A486" s="9"/>
      <c r="B486" s="9"/>
      <c r="C486" s="9"/>
      <c r="D486" s="75"/>
      <c r="E486" s="9"/>
    </row>
    <row r="487" spans="1:5" x14ac:dyDescent="0.25">
      <c r="A487" s="9"/>
      <c r="B487" s="9"/>
      <c r="C487" s="9"/>
      <c r="D487" s="75"/>
      <c r="E487" s="9"/>
    </row>
    <row r="488" spans="1:5" x14ac:dyDescent="0.25">
      <c r="A488" s="9"/>
      <c r="B488" s="9"/>
      <c r="C488" s="9"/>
      <c r="D488" s="75"/>
      <c r="E488" s="9"/>
    </row>
    <row r="489" spans="1:5" x14ac:dyDescent="0.25">
      <c r="A489" s="9"/>
      <c r="B489" s="9"/>
      <c r="C489" s="9"/>
      <c r="D489" s="75"/>
      <c r="E489" s="9"/>
    </row>
    <row r="490" spans="1:5" x14ac:dyDescent="0.25">
      <c r="A490" s="9"/>
      <c r="B490" s="9"/>
      <c r="C490" s="9"/>
      <c r="D490" s="75"/>
      <c r="E490" s="9"/>
    </row>
    <row r="491" spans="1:5" x14ac:dyDescent="0.25">
      <c r="A491" s="9"/>
      <c r="B491" s="9"/>
      <c r="C491" s="9"/>
      <c r="D491" s="75"/>
      <c r="E491" s="9"/>
    </row>
    <row r="492" spans="1:5" x14ac:dyDescent="0.25">
      <c r="A492" s="9"/>
      <c r="B492" s="9"/>
      <c r="C492" s="9"/>
      <c r="D492" s="75"/>
      <c r="E492" s="9"/>
    </row>
    <row r="493" spans="1:5" x14ac:dyDescent="0.25">
      <c r="A493" s="9"/>
      <c r="B493" s="9"/>
      <c r="C493" s="9"/>
      <c r="D493" s="75"/>
      <c r="E493" s="9"/>
    </row>
    <row r="494" spans="1:5" x14ac:dyDescent="0.25">
      <c r="A494" s="9"/>
      <c r="B494" s="9"/>
      <c r="C494" s="9"/>
      <c r="D494" s="75"/>
      <c r="E494" s="9"/>
    </row>
    <row r="495" spans="1:5" x14ac:dyDescent="0.25">
      <c r="A495" s="9"/>
      <c r="B495" s="9"/>
      <c r="C495" s="9"/>
      <c r="D495" s="75"/>
      <c r="E495" s="9"/>
    </row>
    <row r="496" spans="1:5" x14ac:dyDescent="0.25">
      <c r="A496" s="9"/>
      <c r="B496" s="9"/>
      <c r="C496" s="9"/>
      <c r="D496" s="75"/>
      <c r="E496" s="9"/>
    </row>
    <row r="497" spans="1:5" x14ac:dyDescent="0.25">
      <c r="A497" s="9"/>
      <c r="B497" s="9"/>
      <c r="C497" s="9"/>
      <c r="D497" s="75"/>
      <c r="E497" s="9"/>
    </row>
    <row r="498" spans="1:5" x14ac:dyDescent="0.25">
      <c r="A498" s="9"/>
      <c r="B498" s="9"/>
      <c r="C498" s="9"/>
      <c r="D498" s="75"/>
      <c r="E498" s="9"/>
    </row>
    <row r="499" spans="1:5" x14ac:dyDescent="0.25">
      <c r="A499" s="9"/>
      <c r="B499" s="9"/>
      <c r="C499" s="9"/>
      <c r="D499" s="75"/>
      <c r="E499" s="9"/>
    </row>
    <row r="500" spans="1:5" x14ac:dyDescent="0.25">
      <c r="A500" s="9"/>
      <c r="B500" s="9"/>
      <c r="C500" s="9"/>
      <c r="D500" s="75"/>
      <c r="E500" s="9"/>
    </row>
    <row r="501" spans="1:5" x14ac:dyDescent="0.25">
      <c r="A501" s="9"/>
      <c r="B501" s="9"/>
      <c r="C501" s="9"/>
      <c r="D501" s="75"/>
      <c r="E501" s="9"/>
    </row>
    <row r="502" spans="1:5" x14ac:dyDescent="0.25">
      <c r="A502" s="9"/>
      <c r="B502" s="9"/>
      <c r="C502" s="9"/>
      <c r="D502" s="75"/>
      <c r="E502" s="9"/>
    </row>
    <row r="503" spans="1:5" x14ac:dyDescent="0.25">
      <c r="A503" s="9"/>
      <c r="B503" s="9"/>
      <c r="C503" s="9"/>
      <c r="D503" s="75"/>
      <c r="E503" s="9"/>
    </row>
    <row r="504" spans="1:5" x14ac:dyDescent="0.25">
      <c r="A504" s="9"/>
      <c r="B504" s="9"/>
      <c r="C504" s="9"/>
      <c r="D504" s="75"/>
      <c r="E504" s="9"/>
    </row>
    <row r="505" spans="1:5" x14ac:dyDescent="0.25">
      <c r="A505" s="9"/>
      <c r="B505" s="9"/>
      <c r="C505" s="9"/>
      <c r="D505" s="75"/>
      <c r="E505" s="9"/>
    </row>
    <row r="506" spans="1:5" x14ac:dyDescent="0.25">
      <c r="A506" s="9"/>
      <c r="B506" s="9"/>
      <c r="C506" s="9"/>
      <c r="D506" s="75"/>
      <c r="E506" s="9"/>
    </row>
    <row r="507" spans="1:5" x14ac:dyDescent="0.25">
      <c r="A507" s="9"/>
      <c r="B507" s="9"/>
      <c r="C507" s="9"/>
      <c r="D507" s="75"/>
      <c r="E507" s="9"/>
    </row>
    <row r="508" spans="1:5" x14ac:dyDescent="0.25">
      <c r="A508" s="9"/>
      <c r="B508" s="9"/>
      <c r="C508" s="9"/>
      <c r="D508" s="75"/>
      <c r="E508" s="9"/>
    </row>
    <row r="509" spans="1:5" x14ac:dyDescent="0.25">
      <c r="A509" s="9"/>
      <c r="B509" s="9"/>
      <c r="C509" s="9"/>
      <c r="D509" s="75"/>
      <c r="E509" s="9"/>
    </row>
    <row r="510" spans="1:5" x14ac:dyDescent="0.25">
      <c r="A510" s="9"/>
      <c r="B510" s="9"/>
      <c r="C510" s="9"/>
      <c r="D510" s="75"/>
      <c r="E510" s="9"/>
    </row>
    <row r="511" spans="1:5" x14ac:dyDescent="0.25">
      <c r="A511" s="9"/>
      <c r="B511" s="9"/>
      <c r="C511" s="9"/>
      <c r="D511" s="75"/>
      <c r="E511" s="9"/>
    </row>
    <row r="512" spans="1:5" x14ac:dyDescent="0.25">
      <c r="A512" s="9"/>
      <c r="B512" s="9"/>
      <c r="C512" s="9"/>
      <c r="D512" s="75"/>
      <c r="E512" s="9"/>
    </row>
    <row r="513" spans="1:5" x14ac:dyDescent="0.25">
      <c r="A513" s="9"/>
      <c r="B513" s="9"/>
      <c r="C513" s="9"/>
      <c r="D513" s="75"/>
      <c r="E513" s="9"/>
    </row>
    <row r="514" spans="1:5" x14ac:dyDescent="0.25">
      <c r="A514" s="9"/>
      <c r="B514" s="9"/>
      <c r="C514" s="9"/>
      <c r="D514" s="75"/>
      <c r="E514" s="9"/>
    </row>
    <row r="515" spans="1:5" x14ac:dyDescent="0.25">
      <c r="A515" s="9"/>
      <c r="B515" s="9"/>
      <c r="C515" s="9"/>
      <c r="D515" s="75"/>
      <c r="E515" s="9"/>
    </row>
    <row r="516" spans="1:5" x14ac:dyDescent="0.25">
      <c r="A516" s="9"/>
      <c r="B516" s="9"/>
      <c r="C516" s="9"/>
      <c r="D516" s="75"/>
      <c r="E516" s="9"/>
    </row>
    <row r="517" spans="1:5" x14ac:dyDescent="0.25">
      <c r="A517" s="9"/>
      <c r="B517" s="9"/>
      <c r="C517" s="9"/>
      <c r="D517" s="75"/>
      <c r="E517" s="9"/>
    </row>
    <row r="518" spans="1:5" x14ac:dyDescent="0.25">
      <c r="A518" s="9"/>
      <c r="B518" s="9"/>
      <c r="C518" s="9"/>
      <c r="D518" s="75"/>
      <c r="E518" s="9"/>
    </row>
    <row r="519" spans="1:5" x14ac:dyDescent="0.25">
      <c r="A519" s="9"/>
      <c r="B519" s="9"/>
      <c r="C519" s="9"/>
      <c r="D519" s="75"/>
      <c r="E519" s="9"/>
    </row>
    <row r="520" spans="1:5" x14ac:dyDescent="0.25">
      <c r="A520" s="9"/>
      <c r="B520" s="9"/>
      <c r="C520" s="9"/>
      <c r="D520" s="75"/>
      <c r="E520" s="9"/>
    </row>
    <row r="521" spans="1:5" x14ac:dyDescent="0.25">
      <c r="A521" s="9"/>
      <c r="B521" s="9"/>
      <c r="C521" s="9"/>
      <c r="D521" s="75"/>
      <c r="E521" s="9"/>
    </row>
    <row r="522" spans="1:5" x14ac:dyDescent="0.25">
      <c r="A522" s="9"/>
      <c r="B522" s="9"/>
      <c r="C522" s="9"/>
      <c r="D522" s="75"/>
      <c r="E522" s="9"/>
    </row>
    <row r="523" spans="1:5" x14ac:dyDescent="0.25">
      <c r="A523" s="9"/>
      <c r="B523" s="9"/>
      <c r="C523" s="9"/>
      <c r="D523" s="75"/>
      <c r="E523" s="9"/>
    </row>
    <row r="524" spans="1:5" x14ac:dyDescent="0.25">
      <c r="A524" s="9"/>
      <c r="B524" s="9"/>
      <c r="C524" s="9"/>
      <c r="D524" s="75"/>
      <c r="E524" s="9"/>
    </row>
    <row r="525" spans="1:5" x14ac:dyDescent="0.25">
      <c r="A525" s="9"/>
      <c r="B525" s="9"/>
      <c r="C525" s="9"/>
      <c r="D525" s="75"/>
      <c r="E525" s="9"/>
    </row>
    <row r="526" spans="1:5" x14ac:dyDescent="0.25">
      <c r="A526" s="9"/>
      <c r="B526" s="9"/>
      <c r="C526" s="9"/>
      <c r="D526" s="75"/>
      <c r="E526" s="9"/>
    </row>
    <row r="527" spans="1:5" x14ac:dyDescent="0.25">
      <c r="A527" s="9"/>
      <c r="B527" s="9"/>
      <c r="C527" s="9"/>
      <c r="D527" s="75"/>
      <c r="E527" s="9"/>
    </row>
    <row r="528" spans="1:5" x14ac:dyDescent="0.25">
      <c r="A528" s="9"/>
      <c r="B528" s="9"/>
      <c r="C528" s="9"/>
      <c r="D528" s="75"/>
      <c r="E528" s="9"/>
    </row>
    <row r="529" spans="1:5" x14ac:dyDescent="0.25">
      <c r="A529" s="9"/>
      <c r="B529" s="9"/>
      <c r="C529" s="9"/>
      <c r="D529" s="75"/>
      <c r="E529" s="9"/>
    </row>
    <row r="530" spans="1:5" x14ac:dyDescent="0.25">
      <c r="A530" s="9"/>
      <c r="B530" s="9"/>
      <c r="C530" s="9"/>
      <c r="D530" s="75"/>
      <c r="E530" s="9"/>
    </row>
    <row r="531" spans="1:5" x14ac:dyDescent="0.25">
      <c r="A531" s="9"/>
      <c r="B531" s="9"/>
      <c r="C531" s="9"/>
      <c r="D531" s="75"/>
      <c r="E531" s="9"/>
    </row>
    <row r="532" spans="1:5" x14ac:dyDescent="0.25">
      <c r="A532" s="9"/>
      <c r="B532" s="9"/>
      <c r="C532" s="9"/>
      <c r="D532" s="75"/>
      <c r="E532" s="9"/>
    </row>
    <row r="533" spans="1:5" x14ac:dyDescent="0.25">
      <c r="A533" s="9"/>
      <c r="B533" s="9"/>
      <c r="C533" s="9"/>
      <c r="D533" s="75"/>
      <c r="E533" s="9"/>
    </row>
    <row r="534" spans="1:5" x14ac:dyDescent="0.25">
      <c r="A534" s="9"/>
      <c r="B534" s="9"/>
      <c r="C534" s="9"/>
      <c r="D534" s="75"/>
      <c r="E534" s="9"/>
    </row>
    <row r="535" spans="1:5" x14ac:dyDescent="0.25">
      <c r="A535" s="9"/>
      <c r="B535" s="9"/>
      <c r="C535" s="9"/>
      <c r="D535" s="75"/>
      <c r="E535" s="9"/>
    </row>
    <row r="536" spans="1:5" x14ac:dyDescent="0.25">
      <c r="A536" s="9"/>
      <c r="B536" s="9"/>
      <c r="C536" s="9"/>
      <c r="D536" s="75"/>
      <c r="E536" s="9"/>
    </row>
    <row r="537" spans="1:5" x14ac:dyDescent="0.25">
      <c r="A537" s="9"/>
      <c r="B537" s="9"/>
      <c r="C537" s="9"/>
      <c r="D537" s="75"/>
      <c r="E537" s="9"/>
    </row>
    <row r="538" spans="1:5" x14ac:dyDescent="0.25">
      <c r="A538" s="9"/>
      <c r="B538" s="9"/>
      <c r="C538" s="9"/>
      <c r="D538" s="75"/>
      <c r="E538" s="9"/>
    </row>
    <row r="539" spans="1:5" x14ac:dyDescent="0.25">
      <c r="A539" s="9"/>
      <c r="B539" s="9"/>
      <c r="C539" s="9"/>
      <c r="D539" s="75"/>
      <c r="E539" s="9"/>
    </row>
    <row r="540" spans="1:5" x14ac:dyDescent="0.25">
      <c r="A540" s="9"/>
      <c r="B540" s="9"/>
      <c r="C540" s="9"/>
      <c r="D540" s="75"/>
      <c r="E540" s="9"/>
    </row>
    <row r="541" spans="1:5" x14ac:dyDescent="0.25">
      <c r="A541" s="9"/>
      <c r="B541" s="9"/>
      <c r="C541" s="9"/>
      <c r="D541" s="75"/>
      <c r="E541" s="9"/>
    </row>
    <row r="542" spans="1:5" x14ac:dyDescent="0.25">
      <c r="A542" s="9"/>
      <c r="B542" s="9"/>
      <c r="C542" s="9"/>
      <c r="D542" s="75"/>
      <c r="E542" s="9"/>
    </row>
    <row r="543" spans="1:5" x14ac:dyDescent="0.25">
      <c r="A543" s="9"/>
      <c r="B543" s="9"/>
      <c r="C543" s="9"/>
      <c r="D543" s="75"/>
      <c r="E543" s="9"/>
    </row>
    <row r="544" spans="1:5" x14ac:dyDescent="0.25">
      <c r="A544" s="9"/>
      <c r="B544" s="9"/>
      <c r="C544" s="9"/>
      <c r="D544" s="75"/>
      <c r="E544" s="9"/>
    </row>
    <row r="545" spans="1:5" x14ac:dyDescent="0.25">
      <c r="A545" s="9"/>
      <c r="B545" s="9"/>
      <c r="C545" s="9"/>
      <c r="D545" s="75"/>
      <c r="E545" s="9"/>
    </row>
    <row r="546" spans="1:5" x14ac:dyDescent="0.25">
      <c r="A546" s="9"/>
      <c r="B546" s="9"/>
      <c r="C546" s="9"/>
      <c r="D546" s="75"/>
      <c r="E546" s="9"/>
    </row>
    <row r="547" spans="1:5" x14ac:dyDescent="0.25">
      <c r="A547" s="9"/>
      <c r="B547" s="9"/>
      <c r="C547" s="9"/>
      <c r="D547" s="75"/>
      <c r="E547" s="9"/>
    </row>
    <row r="548" spans="1:5" x14ac:dyDescent="0.25">
      <c r="A548" s="9"/>
      <c r="B548" s="9"/>
      <c r="C548" s="9"/>
      <c r="D548" s="75"/>
      <c r="E548" s="9"/>
    </row>
    <row r="549" spans="1:5" x14ac:dyDescent="0.25">
      <c r="A549" s="9"/>
      <c r="B549" s="9"/>
      <c r="C549" s="9"/>
      <c r="D549" s="75"/>
      <c r="E549" s="9"/>
    </row>
    <row r="550" spans="1:5" x14ac:dyDescent="0.25">
      <c r="A550" s="9"/>
      <c r="B550" s="9"/>
      <c r="C550" s="9"/>
      <c r="D550" s="75"/>
      <c r="E550" s="9"/>
    </row>
    <row r="551" spans="1:5" x14ac:dyDescent="0.25">
      <c r="A551" s="9"/>
      <c r="B551" s="9"/>
      <c r="C551" s="9"/>
      <c r="D551" s="75"/>
      <c r="E551" s="9"/>
    </row>
    <row r="552" spans="1:5" x14ac:dyDescent="0.25">
      <c r="A552" s="9"/>
      <c r="B552" s="9"/>
      <c r="C552" s="9"/>
      <c r="D552" s="75"/>
      <c r="E552" s="9"/>
    </row>
    <row r="553" spans="1:5" x14ac:dyDescent="0.25">
      <c r="A553" s="9"/>
      <c r="B553" s="9"/>
      <c r="C553" s="9"/>
      <c r="D553" s="75"/>
      <c r="E553" s="9"/>
    </row>
    <row r="554" spans="1:5" x14ac:dyDescent="0.25">
      <c r="A554" s="9"/>
      <c r="B554" s="9"/>
      <c r="C554" s="9"/>
      <c r="D554" s="75"/>
      <c r="E554" s="9"/>
    </row>
    <row r="555" spans="1:5" x14ac:dyDescent="0.25">
      <c r="A555" s="9"/>
      <c r="B555" s="9"/>
      <c r="C555" s="9"/>
      <c r="D555" s="75"/>
      <c r="E555" s="9"/>
    </row>
    <row r="556" spans="1:5" x14ac:dyDescent="0.25">
      <c r="A556" s="9"/>
      <c r="B556" s="9"/>
      <c r="C556" s="9"/>
      <c r="D556" s="75"/>
      <c r="E556" s="9"/>
    </row>
    <row r="557" spans="1:5" x14ac:dyDescent="0.25">
      <c r="A557" s="9"/>
      <c r="B557" s="9"/>
      <c r="C557" s="9"/>
      <c r="D557" s="75"/>
      <c r="E557" s="9"/>
    </row>
    <row r="558" spans="1:5" x14ac:dyDescent="0.25">
      <c r="A558" s="9"/>
      <c r="B558" s="9"/>
      <c r="C558" s="9"/>
      <c r="D558" s="75"/>
      <c r="E558" s="9"/>
    </row>
    <row r="559" spans="1:5" x14ac:dyDescent="0.25">
      <c r="A559" s="9"/>
      <c r="B559" s="9"/>
      <c r="C559" s="9"/>
      <c r="D559" s="75"/>
      <c r="E559" s="9"/>
    </row>
    <row r="560" spans="1:5" x14ac:dyDescent="0.25">
      <c r="A560" s="9"/>
      <c r="B560" s="9"/>
      <c r="C560" s="9"/>
      <c r="D560" s="75"/>
      <c r="E560" s="9"/>
    </row>
    <row r="561" spans="1:5" x14ac:dyDescent="0.25">
      <c r="A561" s="9"/>
      <c r="B561" s="9"/>
      <c r="C561" s="9"/>
      <c r="D561" s="75"/>
      <c r="E561" s="9"/>
    </row>
    <row r="562" spans="1:5" x14ac:dyDescent="0.25">
      <c r="A562" s="9"/>
      <c r="B562" s="9"/>
      <c r="C562" s="9"/>
      <c r="D562" s="75"/>
      <c r="E562" s="9"/>
    </row>
    <row r="563" spans="1:5" x14ac:dyDescent="0.25">
      <c r="A563" s="9"/>
      <c r="B563" s="9"/>
      <c r="C563" s="9"/>
      <c r="D563" s="75"/>
      <c r="E563" s="9"/>
    </row>
    <row r="564" spans="1:5" x14ac:dyDescent="0.25">
      <c r="A564" s="9"/>
      <c r="B564" s="9"/>
      <c r="C564" s="9"/>
      <c r="D564" s="75"/>
      <c r="E564" s="9"/>
    </row>
    <row r="565" spans="1:5" x14ac:dyDescent="0.25">
      <c r="A565" s="9"/>
      <c r="B565" s="9"/>
      <c r="C565" s="9"/>
      <c r="D565" s="75"/>
      <c r="E565" s="9"/>
    </row>
    <row r="566" spans="1:5" x14ac:dyDescent="0.25">
      <c r="A566" s="9"/>
      <c r="B566" s="9"/>
      <c r="C566" s="9"/>
      <c r="D566" s="75"/>
      <c r="E566" s="9"/>
    </row>
    <row r="567" spans="1:5" x14ac:dyDescent="0.25">
      <c r="A567" s="9"/>
      <c r="B567" s="9"/>
      <c r="C567" s="9"/>
      <c r="D567" s="75"/>
      <c r="E567" s="9"/>
    </row>
    <row r="568" spans="1:5" x14ac:dyDescent="0.25">
      <c r="A568" s="9"/>
      <c r="B568" s="9"/>
      <c r="C568" s="9"/>
      <c r="D568" s="75"/>
      <c r="E568" s="9"/>
    </row>
    <row r="569" spans="1:5" x14ac:dyDescent="0.25">
      <c r="A569" s="9"/>
      <c r="B569" s="9"/>
      <c r="C569" s="9"/>
      <c r="D569" s="75"/>
      <c r="E569" s="9"/>
    </row>
    <row r="570" spans="1:5" x14ac:dyDescent="0.25">
      <c r="A570" s="9"/>
      <c r="B570" s="9"/>
      <c r="C570" s="9"/>
      <c r="D570" s="75"/>
      <c r="E570" s="9"/>
    </row>
    <row r="571" spans="1:5" x14ac:dyDescent="0.25">
      <c r="A571" s="9"/>
      <c r="B571" s="9"/>
      <c r="C571" s="9"/>
      <c r="D571" s="75"/>
      <c r="E571" s="9"/>
    </row>
    <row r="572" spans="1:5" x14ac:dyDescent="0.25">
      <c r="A572" s="9"/>
      <c r="B572" s="9"/>
      <c r="C572" s="9"/>
      <c r="D572" s="75"/>
      <c r="E572" s="9"/>
    </row>
    <row r="573" spans="1:5" x14ac:dyDescent="0.25">
      <c r="A573" s="9"/>
      <c r="B573" s="9"/>
      <c r="C573" s="9"/>
      <c r="D573" s="75"/>
      <c r="E573" s="9"/>
    </row>
    <row r="574" spans="1:5" x14ac:dyDescent="0.25">
      <c r="A574" s="9"/>
      <c r="B574" s="9"/>
      <c r="C574" s="9"/>
      <c r="D574" s="75"/>
      <c r="E574" s="9"/>
    </row>
    <row r="575" spans="1:5" x14ac:dyDescent="0.25">
      <c r="A575" s="9"/>
      <c r="B575" s="9"/>
      <c r="C575" s="9"/>
      <c r="D575" s="75"/>
      <c r="E575" s="9"/>
    </row>
    <row r="576" spans="1:5" x14ac:dyDescent="0.25">
      <c r="A576" s="9"/>
      <c r="B576" s="9"/>
      <c r="C576" s="9"/>
      <c r="D576" s="75"/>
      <c r="E576" s="9"/>
    </row>
    <row r="577" spans="1:5" x14ac:dyDescent="0.25">
      <c r="A577" s="9"/>
      <c r="B577" s="9"/>
      <c r="C577" s="9"/>
      <c r="D577" s="75"/>
      <c r="E577" s="9"/>
    </row>
    <row r="578" spans="1:5" x14ac:dyDescent="0.25">
      <c r="A578" s="9"/>
      <c r="B578" s="9"/>
      <c r="C578" s="9"/>
      <c r="D578" s="75"/>
      <c r="E578" s="9"/>
    </row>
    <row r="579" spans="1:5" x14ac:dyDescent="0.25">
      <c r="A579" s="9"/>
      <c r="B579" s="9"/>
      <c r="C579" s="9"/>
      <c r="D579" s="75"/>
      <c r="E579" s="9"/>
    </row>
    <row r="580" spans="1:5" x14ac:dyDescent="0.25">
      <c r="A580" s="9"/>
      <c r="B580" s="9"/>
      <c r="C580" s="9"/>
      <c r="D580" s="75"/>
      <c r="E580" s="9"/>
    </row>
    <row r="581" spans="1:5" x14ac:dyDescent="0.25">
      <c r="A581" s="9"/>
      <c r="B581" s="9"/>
      <c r="C581" s="9"/>
      <c r="D581" s="75"/>
      <c r="E581" s="9"/>
    </row>
    <row r="582" spans="1:5" x14ac:dyDescent="0.25">
      <c r="A582" s="9"/>
      <c r="B582" s="9"/>
      <c r="C582" s="9"/>
      <c r="D582" s="75"/>
      <c r="E582" s="9"/>
    </row>
    <row r="583" spans="1:5" x14ac:dyDescent="0.25">
      <c r="A583" s="9"/>
      <c r="B583" s="9"/>
      <c r="C583" s="9"/>
      <c r="D583" s="75"/>
      <c r="E583" s="9"/>
    </row>
    <row r="584" spans="1:5" x14ac:dyDescent="0.25">
      <c r="A584" s="9"/>
      <c r="B584" s="9"/>
      <c r="C584" s="9"/>
      <c r="D584" s="75"/>
      <c r="E584" s="9"/>
    </row>
    <row r="585" spans="1:5" x14ac:dyDescent="0.25">
      <c r="A585" s="9"/>
      <c r="B585" s="9"/>
      <c r="C585" s="9"/>
      <c r="D585" s="75"/>
      <c r="E585" s="9"/>
    </row>
    <row r="586" spans="1:5" x14ac:dyDescent="0.25">
      <c r="A586" s="9"/>
      <c r="B586" s="9"/>
      <c r="C586" s="9"/>
      <c r="D586" s="75"/>
      <c r="E586" s="9"/>
    </row>
    <row r="587" spans="1:5" x14ac:dyDescent="0.25">
      <c r="A587" s="9"/>
      <c r="B587" s="9"/>
      <c r="C587" s="9"/>
      <c r="D587" s="75"/>
      <c r="E587" s="9"/>
    </row>
    <row r="588" spans="1:5" x14ac:dyDescent="0.25">
      <c r="A588" s="9"/>
      <c r="B588" s="9"/>
      <c r="C588" s="9"/>
      <c r="D588" s="75"/>
      <c r="E588" s="9"/>
    </row>
    <row r="589" spans="1:5" x14ac:dyDescent="0.25">
      <c r="A589" s="9"/>
      <c r="B589" s="9"/>
      <c r="C589" s="9"/>
      <c r="D589" s="75"/>
      <c r="E589" s="9"/>
    </row>
    <row r="590" spans="1:5" x14ac:dyDescent="0.25">
      <c r="A590" s="9"/>
      <c r="B590" s="9"/>
      <c r="C590" s="9"/>
      <c r="D590" s="75"/>
      <c r="E590" s="9"/>
    </row>
    <row r="591" spans="1:5" x14ac:dyDescent="0.25">
      <c r="A591" s="9"/>
      <c r="B591" s="9"/>
      <c r="C591" s="9"/>
      <c r="D591" s="75"/>
      <c r="E591" s="9"/>
    </row>
    <row r="592" spans="1:5" x14ac:dyDescent="0.25">
      <c r="A592" s="9"/>
      <c r="B592" s="9"/>
      <c r="C592" s="9"/>
      <c r="D592" s="75"/>
      <c r="E592" s="9"/>
    </row>
    <row r="593" spans="1:5" x14ac:dyDescent="0.25">
      <c r="A593" s="9"/>
      <c r="B593" s="9"/>
      <c r="C593" s="9"/>
      <c r="D593" s="75"/>
      <c r="E593" s="9"/>
    </row>
    <row r="594" spans="1:5" x14ac:dyDescent="0.25">
      <c r="A594" s="9"/>
      <c r="B594" s="9"/>
      <c r="C594" s="9"/>
      <c r="D594" s="75"/>
      <c r="E594" s="9"/>
    </row>
    <row r="595" spans="1:5" x14ac:dyDescent="0.25">
      <c r="A595" s="9"/>
      <c r="B595" s="9"/>
      <c r="C595" s="9"/>
      <c r="D595" s="75"/>
      <c r="E595" s="9"/>
    </row>
    <row r="596" spans="1:5" x14ac:dyDescent="0.25">
      <c r="A596" s="9"/>
      <c r="B596" s="9"/>
      <c r="C596" s="9"/>
      <c r="D596" s="75"/>
      <c r="E596" s="9"/>
    </row>
    <row r="597" spans="1:5" x14ac:dyDescent="0.25">
      <c r="A597" s="9"/>
      <c r="B597" s="9"/>
      <c r="C597" s="9"/>
      <c r="D597" s="75"/>
      <c r="E597" s="9"/>
    </row>
    <row r="598" spans="1:5" x14ac:dyDescent="0.25">
      <c r="A598" s="9"/>
    </row>
  </sheetData>
  <mergeCells count="26">
    <mergeCell ref="S19:W19"/>
    <mergeCell ref="P22:P26"/>
    <mergeCell ref="F17:M17"/>
    <mergeCell ref="P17:W17"/>
    <mergeCell ref="F32:F36"/>
    <mergeCell ref="I30:K30"/>
    <mergeCell ref="S30:U30"/>
    <mergeCell ref="P32:P36"/>
    <mergeCell ref="F28:M28"/>
    <mergeCell ref="P28:W28"/>
    <mergeCell ref="B38:U38"/>
    <mergeCell ref="A1:E3"/>
    <mergeCell ref="F1:Q1"/>
    <mergeCell ref="F2:Q2"/>
    <mergeCell ref="F3:Q3"/>
    <mergeCell ref="S3:T3"/>
    <mergeCell ref="F15:W15"/>
    <mergeCell ref="F5:W5"/>
    <mergeCell ref="I10:J10"/>
    <mergeCell ref="I12:J12"/>
    <mergeCell ref="I19:M19"/>
    <mergeCell ref="I8:J8"/>
    <mergeCell ref="K8:L8"/>
    <mergeCell ref="K10:L10"/>
    <mergeCell ref="K12:L12"/>
    <mergeCell ref="F22:F26"/>
  </mergeCells>
  <conditionalFormatting sqref="L11 I9:L9">
    <cfRule type="expression" dxfId="372" priority="5">
      <formula>+IF($L$8="Sede Direccion General",1,0)</formula>
    </cfRule>
    <cfRule type="expression" dxfId="371" priority="6">
      <formula>+IF($L$8="",1,0)</formula>
    </cfRule>
  </conditionalFormatting>
  <conditionalFormatting sqref="J9:L9 L11 N8">
    <cfRule type="expression" dxfId="370" priority="4">
      <formula>+IF($L$9="",1,0)</formula>
    </cfRule>
  </conditionalFormatting>
  <conditionalFormatting sqref="N8:N10">
    <cfRule type="expression" dxfId="369" priority="8">
      <formula>+IF($L$8="Sede Direccion General",1,0)</formula>
    </cfRule>
    <cfRule type="expression" dxfId="368" priority="9">
      <formula>+IF($L$8="",1,0)</formula>
    </cfRule>
  </conditionalFormatting>
  <conditionalFormatting sqref="N10">
    <cfRule type="expression" dxfId="367" priority="7">
      <formula>+IF($L$9="",1,0)</formula>
    </cfRule>
  </conditionalFormatting>
  <conditionalFormatting sqref="G37">
    <cfRule type="containsText" dxfId="366" priority="1" operator="containsText" text="&quot;MODERADO 3&quot;">
      <formula>NOT(ISERROR(SEARCH("""MODERADO 3""",G37)))</formula>
    </cfRule>
    <cfRule type="containsText" dxfId="365" priority="2" operator="containsText" text="&quot;BAJO-ACEPTABLE 2&quot;">
      <formula>NOT(ISERROR(SEARCH("""BAJO-ACEPTABLE 2""",G37)))</formula>
    </cfRule>
  </conditionalFormatting>
  <dataValidations count="1">
    <dataValidation allowBlank="1" showInputMessage="1" showErrorMessage="1" promptTitle="FECHA" prompt="INGRESE DD/MM/AA" sqref="K10 K12 K8" xr:uid="{00000000-0002-0000-0500-000000000000}"/>
  </dataValidations>
  <pageMargins left="0.7" right="0.7" top="0.75" bottom="0.75" header="0.3" footer="0.3"/>
  <pageSetup orientation="portrait" r:id="rId1"/>
  <ignoredErrors>
    <ignoredError sqref="K12 K10" unlockedFormula="1"/>
  </ignoredErrors>
  <drawing r:id="rId2"/>
  <extLst>
    <ext xmlns:x14="http://schemas.microsoft.com/office/spreadsheetml/2009/9/main" uri="{78C0D931-6437-407d-A8EE-F0AAD7539E65}">
      <x14:conditionalFormattings>
        <x14:conditionalFormatting xmlns:xm="http://schemas.microsoft.com/office/excel/2006/main">
          <x14:cfRule type="containsText" priority="3" operator="containsText" id="{20C7A76D-7FB6-4D61-AE50-78631B954E99}">
            <xm:f>NOT(ISERROR(SEARCH($BB$15,G37)))</xm:f>
            <xm:f>$BB$15</xm:f>
            <x14:dxf>
              <fill>
                <patternFill>
                  <bgColor theme="9"/>
                </patternFill>
              </fill>
            </x14:dxf>
          </x14:cfRule>
          <xm:sqref>G37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1000000}">
          <x14:formula1>
            <xm:f>'C:\Users\JoseH.GonzalezR\Desktop\[12 Servicios Administrativos.xlsm]DATOS'!#REF!</xm:f>
          </x14:formula1>
          <xm:sqref>V38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0" filterMode="1">
    <tabColor theme="7" tint="0.39997558519241921"/>
  </sheetPr>
  <dimension ref="A1:BE591"/>
  <sheetViews>
    <sheetView topLeftCell="A5" zoomScaleNormal="100" workbookViewId="0">
      <selection activeCell="D72" sqref="D72"/>
    </sheetView>
  </sheetViews>
  <sheetFormatPr baseColWidth="10" defaultColWidth="11.42578125" defaultRowHeight="15" x14ac:dyDescent="0.25"/>
  <cols>
    <col min="1" max="1" width="1.28515625" style="1" customWidth="1"/>
    <col min="2" max="3" width="1" style="1" customWidth="1"/>
    <col min="4" max="4" width="11.7109375" style="74" customWidth="1"/>
    <col min="5" max="5" width="0.7109375" style="1" customWidth="1"/>
    <col min="6" max="6" width="12" style="1" customWidth="1"/>
    <col min="7" max="7" width="0.7109375" style="1" customWidth="1"/>
    <col min="8" max="8" width="21.7109375" customWidth="1"/>
    <col min="9" max="9" width="0.7109375" customWidth="1"/>
    <col min="10" max="10" width="21.7109375" customWidth="1"/>
    <col min="11" max="11" width="0.7109375" customWidth="1"/>
    <col min="12" max="12" width="21.7109375" customWidth="1"/>
    <col min="13" max="13" width="0.7109375" customWidth="1"/>
    <col min="14" max="14" width="14.7109375" customWidth="1"/>
    <col min="15" max="15" width="0.7109375" customWidth="1"/>
    <col min="16" max="16" width="14.7109375" customWidth="1"/>
    <col min="17" max="17" width="0.7109375" customWidth="1"/>
    <col min="18" max="18" width="15.42578125" customWidth="1"/>
    <col min="19" max="19" width="0.7109375" customWidth="1"/>
    <col min="20" max="20" width="21.7109375" customWidth="1"/>
    <col min="21" max="21" width="0.7109375" customWidth="1"/>
    <col min="22" max="22" width="21.7109375" customWidth="1"/>
    <col min="23" max="23" width="0.7109375" customWidth="1"/>
    <col min="24" max="16384" width="11.42578125" style="214"/>
  </cols>
  <sheetData>
    <row r="1" spans="1:57" s="213" customFormat="1" ht="12" x14ac:dyDescent="0.25">
      <c r="A1" s="1"/>
      <c r="B1" s="135"/>
      <c r="C1" s="135"/>
      <c r="D1" s="136"/>
      <c r="E1" s="135"/>
      <c r="F1" s="135"/>
      <c r="G1" s="135"/>
      <c r="H1" s="135"/>
      <c r="I1" s="135"/>
      <c r="J1" s="135"/>
      <c r="K1" s="135"/>
      <c r="L1" s="137"/>
      <c r="M1" s="137"/>
      <c r="N1" s="137"/>
      <c r="O1" s="137"/>
      <c r="P1" s="137"/>
      <c r="Q1" s="137"/>
      <c r="R1" s="137"/>
      <c r="S1" s="137"/>
      <c r="T1" s="135"/>
      <c r="U1" s="135"/>
      <c r="V1" s="135"/>
      <c r="W1" s="137"/>
    </row>
    <row r="2" spans="1:57" s="213" customFormat="1" ht="15.75" customHeight="1" x14ac:dyDescent="0.25">
      <c r="A2" s="1"/>
      <c r="B2" s="3"/>
      <c r="C2" s="3"/>
      <c r="D2" s="138"/>
      <c r="E2" s="3"/>
      <c r="F2" s="3"/>
      <c r="G2" s="3"/>
      <c r="H2" s="662" t="s">
        <v>1276</v>
      </c>
      <c r="I2" s="662"/>
      <c r="J2" s="662"/>
      <c r="K2" s="662"/>
      <c r="L2" s="662"/>
      <c r="M2" s="662"/>
      <c r="N2" s="662"/>
      <c r="O2" s="662"/>
      <c r="P2" s="662"/>
      <c r="Q2" s="662"/>
      <c r="R2" s="662"/>
      <c r="S2" s="662"/>
      <c r="T2" s="662"/>
      <c r="U2" s="662"/>
      <c r="V2" s="662"/>
      <c r="W2" s="205"/>
    </row>
    <row r="3" spans="1:57" s="213" customFormat="1" ht="12" x14ac:dyDescent="0.25">
      <c r="A3" s="1"/>
      <c r="B3" s="135"/>
      <c r="C3" s="135"/>
      <c r="D3" s="136"/>
      <c r="E3" s="135"/>
      <c r="F3" s="135"/>
      <c r="G3" s="135"/>
      <c r="H3" s="135"/>
      <c r="I3" s="135"/>
      <c r="J3" s="135"/>
      <c r="K3" s="135"/>
      <c r="L3" s="137"/>
      <c r="M3" s="137"/>
      <c r="N3" s="137"/>
      <c r="O3" s="137"/>
      <c r="P3" s="137"/>
      <c r="Q3" s="137"/>
      <c r="R3" s="137"/>
      <c r="S3" s="137"/>
      <c r="T3" s="135"/>
      <c r="U3" s="135"/>
      <c r="V3" s="135"/>
      <c r="W3" s="137"/>
    </row>
    <row r="4" spans="1:57" s="206" customFormat="1" ht="9" customHeight="1" x14ac:dyDescent="0.25">
      <c r="A4" s="3"/>
      <c r="B4" s="140"/>
      <c r="C4" s="140"/>
      <c r="D4" s="141"/>
      <c r="E4" s="140"/>
      <c r="F4" s="140"/>
      <c r="G4" s="140"/>
      <c r="H4" s="140"/>
      <c r="I4" s="140"/>
      <c r="J4" s="140"/>
      <c r="K4" s="140"/>
      <c r="L4" s="140"/>
      <c r="M4" s="140"/>
      <c r="N4" s="140"/>
      <c r="O4" s="140"/>
      <c r="P4" s="140"/>
      <c r="Q4" s="140"/>
      <c r="R4" s="140"/>
      <c r="S4" s="140"/>
      <c r="T4" s="140"/>
      <c r="U4" s="140"/>
      <c r="V4" s="140"/>
      <c r="W4" s="140"/>
    </row>
    <row r="5" spans="1:57" s="206" customFormat="1" ht="12" x14ac:dyDescent="0.25">
      <c r="A5" s="3"/>
      <c r="B5" s="140"/>
      <c r="C5" s="140"/>
      <c r="D5" s="141"/>
      <c r="E5" s="140"/>
      <c r="F5" s="140"/>
      <c r="G5" s="140"/>
      <c r="H5" s="140"/>
      <c r="I5" s="140"/>
      <c r="J5" s="140"/>
      <c r="K5" s="140"/>
      <c r="L5" s="140"/>
      <c r="M5" s="140"/>
      <c r="N5" s="143"/>
      <c r="O5" s="143"/>
      <c r="P5" s="143"/>
      <c r="Q5" s="143"/>
      <c r="R5" s="143"/>
      <c r="S5" s="143"/>
      <c r="T5" s="143"/>
      <c r="U5" s="140"/>
      <c r="V5" s="140"/>
      <c r="W5" s="143"/>
      <c r="X5" s="207"/>
      <c r="Y5" s="207"/>
      <c r="Z5" s="207"/>
      <c r="AA5" s="208"/>
      <c r="AB5" s="208"/>
      <c r="AC5" s="209"/>
      <c r="AD5" s="209"/>
      <c r="AE5" s="209"/>
      <c r="AF5" s="207"/>
      <c r="AG5" s="210"/>
      <c r="AH5" s="209"/>
      <c r="AI5" s="209"/>
      <c r="AJ5" s="209"/>
      <c r="AK5" s="209"/>
      <c r="AM5" s="209"/>
      <c r="AN5" s="209"/>
      <c r="AO5" s="209"/>
      <c r="AP5" s="209"/>
      <c r="AQ5" s="209"/>
      <c r="AR5" s="209"/>
      <c r="AS5" s="209"/>
      <c r="AT5" s="209"/>
      <c r="AU5" s="209"/>
      <c r="AV5" s="209"/>
      <c r="AW5" s="209"/>
      <c r="AX5" s="209"/>
      <c r="AY5" s="209"/>
      <c r="AZ5" s="209"/>
      <c r="BA5" s="209"/>
      <c r="BB5" s="209"/>
      <c r="BC5" s="209"/>
      <c r="BD5" s="209"/>
      <c r="BE5" s="209"/>
    </row>
    <row r="6" spans="1:57" s="206" customFormat="1" ht="12" x14ac:dyDescent="0.25">
      <c r="A6" s="3"/>
      <c r="B6" s="140"/>
      <c r="C6" s="140"/>
      <c r="D6" s="141"/>
      <c r="E6" s="140"/>
      <c r="F6" s="140"/>
      <c r="G6" s="140"/>
      <c r="H6" s="140"/>
      <c r="I6" s="140"/>
      <c r="J6" s="140"/>
      <c r="K6" s="140"/>
      <c r="L6" s="140"/>
      <c r="M6" s="140"/>
      <c r="N6" s="143"/>
      <c r="O6" s="143"/>
      <c r="P6" s="143"/>
      <c r="Q6" s="143"/>
      <c r="R6" s="143"/>
      <c r="S6" s="143"/>
      <c r="T6" s="143"/>
      <c r="U6" s="143"/>
      <c r="V6" s="140"/>
      <c r="W6" s="143"/>
      <c r="X6" s="207"/>
      <c r="Y6" s="207"/>
      <c r="Z6" s="207"/>
      <c r="AA6" s="208"/>
      <c r="AB6" s="208"/>
      <c r="AC6" s="209"/>
      <c r="AD6" s="209"/>
      <c r="AE6" s="209"/>
      <c r="AF6" s="207"/>
      <c r="AG6" s="210"/>
      <c r="AH6" s="209"/>
      <c r="AI6" s="209"/>
      <c r="AJ6" s="209"/>
      <c r="AK6" s="209"/>
      <c r="AM6" s="209"/>
      <c r="AN6" s="209"/>
      <c r="AO6" s="209"/>
      <c r="AP6" s="209"/>
      <c r="AQ6" s="209"/>
      <c r="AR6" s="209"/>
      <c r="AS6" s="209"/>
      <c r="AT6" s="209"/>
      <c r="AU6" s="209"/>
      <c r="AV6" s="209"/>
      <c r="AW6" s="209"/>
      <c r="AX6" s="209"/>
      <c r="AY6" s="209"/>
      <c r="AZ6" s="209"/>
      <c r="BA6" s="209"/>
      <c r="BB6" s="209"/>
      <c r="BC6" s="209"/>
      <c r="BD6" s="209"/>
      <c r="BE6" s="209"/>
    </row>
    <row r="7" spans="1:57" s="206" customFormat="1" ht="12" x14ac:dyDescent="0.25">
      <c r="A7" s="3"/>
      <c r="B7" s="140"/>
      <c r="C7" s="140"/>
      <c r="D7" s="141"/>
      <c r="E7" s="140"/>
      <c r="F7" s="140"/>
      <c r="G7" s="140"/>
      <c r="H7" s="140"/>
      <c r="I7" s="140"/>
      <c r="J7" s="140"/>
      <c r="K7" s="140"/>
      <c r="L7" s="140"/>
      <c r="M7" s="140"/>
      <c r="N7" s="143"/>
      <c r="O7" s="143"/>
      <c r="P7" s="143"/>
      <c r="Q7" s="143"/>
      <c r="R7" s="143" t="e">
        <f>IF(ISBLANK('2. ANALISIS DEL RIESGO'!#REF!),"",'2. ANALISIS DEL RIESGO'!#REF!)</f>
        <v>#REF!</v>
      </c>
      <c r="S7" s="143"/>
      <c r="T7" s="143"/>
      <c r="U7" s="143"/>
      <c r="V7" s="140"/>
      <c r="W7" s="143"/>
      <c r="X7" s="207"/>
      <c r="Y7" s="207"/>
      <c r="Z7" s="207"/>
      <c r="AA7" s="208"/>
      <c r="AB7" s="208"/>
      <c r="AC7" s="209"/>
      <c r="AD7" s="209"/>
      <c r="AE7" s="209"/>
      <c r="AF7" s="207"/>
      <c r="AG7" s="210"/>
      <c r="AH7" s="209"/>
      <c r="AI7" s="209"/>
      <c r="AJ7" s="209"/>
      <c r="AK7" s="209"/>
      <c r="AM7" s="209"/>
      <c r="AN7" s="209"/>
      <c r="AO7" s="209"/>
      <c r="AP7" s="209"/>
      <c r="AQ7" s="209"/>
      <c r="AR7" s="209"/>
      <c r="AS7" s="209"/>
      <c r="AT7" s="209"/>
      <c r="AU7" s="209"/>
      <c r="AV7" s="209"/>
      <c r="AW7" s="209"/>
      <c r="AX7" s="209"/>
      <c r="AY7" s="209"/>
      <c r="AZ7" s="209"/>
      <c r="BA7" s="209"/>
      <c r="BB7" s="209"/>
      <c r="BC7" s="209"/>
      <c r="BD7" s="209"/>
      <c r="BE7" s="209"/>
    </row>
    <row r="8" spans="1:57" s="206" customFormat="1" ht="12" x14ac:dyDescent="0.25">
      <c r="A8" s="3"/>
      <c r="B8" s="140"/>
      <c r="C8" s="140"/>
      <c r="D8" s="141"/>
      <c r="E8" s="140"/>
      <c r="F8" s="140"/>
      <c r="G8" s="140"/>
      <c r="H8" s="140"/>
      <c r="I8" s="140"/>
      <c r="J8" s="140"/>
      <c r="K8" s="140"/>
      <c r="L8" s="140"/>
      <c r="M8" s="140"/>
      <c r="N8" s="143"/>
      <c r="O8" s="143"/>
      <c r="P8" s="143"/>
      <c r="Q8" s="143"/>
      <c r="R8" s="143"/>
      <c r="S8" s="143"/>
      <c r="T8" s="143"/>
      <c r="U8" s="143"/>
      <c r="V8" s="140"/>
      <c r="W8" s="142"/>
      <c r="X8" s="209"/>
      <c r="Y8" s="209"/>
      <c r="Z8" s="209"/>
      <c r="AA8" s="208"/>
      <c r="AB8" s="208"/>
      <c r="AC8" s="209"/>
      <c r="AD8" s="209"/>
      <c r="AE8" s="209"/>
      <c r="AF8" s="209"/>
      <c r="AG8" s="211"/>
      <c r="AH8" s="209"/>
      <c r="AI8" s="209"/>
      <c r="AJ8" s="209"/>
      <c r="AK8" s="209"/>
      <c r="AM8" s="209"/>
      <c r="AN8" s="209"/>
      <c r="AO8" s="209"/>
      <c r="AP8" s="209"/>
      <c r="AQ8" s="209"/>
      <c r="AR8" s="209"/>
      <c r="AS8" s="209"/>
      <c r="AT8" s="209"/>
      <c r="AU8" s="209"/>
      <c r="AV8" s="209"/>
      <c r="AW8" s="209"/>
      <c r="AX8" s="209"/>
      <c r="AY8" s="209"/>
      <c r="AZ8" s="209"/>
      <c r="BA8" s="209"/>
      <c r="BB8" s="209"/>
      <c r="BC8" s="209"/>
      <c r="BD8" s="209"/>
      <c r="BE8" s="209"/>
    </row>
    <row r="9" spans="1:57" s="206" customFormat="1" ht="12" x14ac:dyDescent="0.25">
      <c r="A9" s="3"/>
      <c r="B9" s="140"/>
      <c r="C9" s="140"/>
      <c r="D9" s="141"/>
      <c r="E9" s="140"/>
      <c r="F9" s="140"/>
      <c r="G9" s="140"/>
      <c r="H9" s="140"/>
      <c r="I9" s="140"/>
      <c r="J9" s="140"/>
      <c r="K9" s="140"/>
      <c r="L9" s="140"/>
      <c r="M9" s="140"/>
      <c r="N9" s="143"/>
      <c r="O9" s="143"/>
      <c r="P9" s="143"/>
      <c r="Q9" s="143"/>
      <c r="R9" s="143" t="str">
        <f>IF(ISBLANK('2. ANALISIS DEL RIESGO'!$I$11),"",'2. ANALISIS DEL RIESGO'!$I$11)</f>
        <v>07 de Diciembre de 2018</v>
      </c>
      <c r="S9" s="143"/>
      <c r="T9" s="143"/>
      <c r="U9" s="143"/>
      <c r="V9" s="140"/>
      <c r="W9" s="142"/>
      <c r="X9" s="209"/>
      <c r="Y9" s="209"/>
      <c r="Z9" s="209"/>
      <c r="AA9" s="212"/>
      <c r="AB9" s="212"/>
      <c r="AF9" s="209"/>
      <c r="AG9" s="211"/>
      <c r="AH9" s="209"/>
      <c r="AJ9" s="213"/>
      <c r="AK9" s="213"/>
      <c r="AM9" s="209"/>
      <c r="AN9" s="209"/>
      <c r="AO9" s="209"/>
      <c r="AP9" s="209"/>
      <c r="AQ9" s="209"/>
      <c r="AR9" s="209"/>
      <c r="AS9" s="209"/>
      <c r="AT9" s="209"/>
      <c r="AU9" s="209"/>
      <c r="AV9" s="209"/>
      <c r="AW9" s="209"/>
      <c r="AX9" s="209"/>
      <c r="AY9" s="209"/>
      <c r="AZ9" s="209"/>
      <c r="BA9" s="209"/>
      <c r="BB9" s="209"/>
      <c r="BC9" s="209"/>
      <c r="BD9" s="209"/>
      <c r="BE9" s="209"/>
    </row>
    <row r="10" spans="1:57" s="206" customFormat="1" ht="9" customHeight="1" x14ac:dyDescent="0.25">
      <c r="A10" s="3"/>
      <c r="B10" s="140"/>
      <c r="C10" s="140"/>
      <c r="D10" s="141"/>
      <c r="E10" s="142"/>
      <c r="F10" s="142"/>
      <c r="G10" s="142"/>
      <c r="H10" s="140"/>
      <c r="I10" s="140"/>
      <c r="J10" s="140"/>
      <c r="K10" s="140"/>
      <c r="L10" s="142"/>
      <c r="M10" s="142"/>
      <c r="N10" s="143"/>
      <c r="O10" s="143"/>
      <c r="P10" s="143"/>
      <c r="Q10" s="143"/>
      <c r="R10" s="143"/>
      <c r="S10" s="143"/>
      <c r="T10" s="143"/>
      <c r="U10" s="142"/>
      <c r="V10" s="140"/>
      <c r="W10" s="142"/>
    </row>
    <row r="11" spans="1:57" s="206" customFormat="1" ht="9" customHeight="1" x14ac:dyDescent="0.25">
      <c r="A11" s="3"/>
      <c r="B11" s="140"/>
      <c r="C11" s="140"/>
      <c r="D11" s="141"/>
      <c r="E11" s="215"/>
      <c r="F11" s="215"/>
      <c r="G11" s="215"/>
      <c r="H11" s="215"/>
      <c r="I11" s="215"/>
      <c r="J11" s="215"/>
      <c r="K11" s="215"/>
      <c r="L11" s="215"/>
      <c r="M11" s="215"/>
      <c r="N11" s="215"/>
      <c r="O11" s="215"/>
      <c r="P11" s="215"/>
      <c r="Q11" s="215"/>
      <c r="R11" s="215"/>
      <c r="S11" s="215"/>
      <c r="T11" s="215"/>
      <c r="U11" s="215"/>
      <c r="V11" s="215"/>
      <c r="W11" s="215"/>
    </row>
    <row r="12" spans="1:57" x14ac:dyDescent="0.25">
      <c r="A12" s="3"/>
      <c r="B12" s="140"/>
      <c r="C12" s="140"/>
      <c r="D12" s="141"/>
      <c r="E12" s="147"/>
      <c r="F12" s="7"/>
      <c r="G12" s="7"/>
      <c r="H12" s="186" t="s">
        <v>1586</v>
      </c>
    </row>
    <row r="13" spans="1:57" x14ac:dyDescent="0.25">
      <c r="A13" s="3"/>
      <c r="B13" s="140"/>
      <c r="C13" s="140"/>
      <c r="D13" s="141"/>
      <c r="E13" s="147"/>
      <c r="F13" s="7"/>
      <c r="G13" s="7"/>
    </row>
    <row r="14" spans="1:57" x14ac:dyDescent="0.25">
      <c r="A14" s="3"/>
      <c r="B14" s="140"/>
      <c r="C14" s="140"/>
      <c r="D14" s="141"/>
      <c r="E14" s="147"/>
      <c r="F14" s="7"/>
      <c r="G14" s="7"/>
      <c r="H14" s="186" t="s">
        <v>1575</v>
      </c>
      <c r="J14" s="197"/>
      <c r="K14" s="197"/>
      <c r="L14" s="197"/>
      <c r="M14" s="197"/>
      <c r="N14" s="197"/>
    </row>
    <row r="15" spans="1:57" x14ac:dyDescent="0.25">
      <c r="A15" s="3"/>
      <c r="B15" s="140"/>
      <c r="C15" s="140"/>
      <c r="D15" s="141"/>
      <c r="E15" s="147"/>
      <c r="F15" s="7"/>
      <c r="G15" s="7"/>
    </row>
    <row r="16" spans="1:57" x14ac:dyDescent="0.25">
      <c r="A16" s="3"/>
      <c r="B16" s="140"/>
      <c r="C16" s="140"/>
      <c r="D16" s="141"/>
      <c r="E16" s="147"/>
      <c r="F16" s="203"/>
      <c r="G16" s="198"/>
      <c r="H16" s="677" t="s">
        <v>1568</v>
      </c>
      <c r="I16" s="677"/>
      <c r="J16" s="677"/>
      <c r="K16" s="677"/>
      <c r="L16" s="677"/>
      <c r="M16" s="187"/>
      <c r="N16" s="678" t="s">
        <v>1569</v>
      </c>
      <c r="O16" s="679"/>
      <c r="P16" s="680"/>
      <c r="Q16" s="187"/>
      <c r="R16" s="678" t="s">
        <v>1281</v>
      </c>
      <c r="S16" s="679"/>
      <c r="T16" s="679"/>
      <c r="U16" s="679"/>
      <c r="V16" s="680"/>
    </row>
    <row r="17" spans="1:22" ht="25.5" x14ac:dyDescent="0.25">
      <c r="A17" s="3"/>
      <c r="B17" s="140"/>
      <c r="C17" s="140"/>
      <c r="D17" s="141"/>
      <c r="E17" s="147"/>
      <c r="F17" s="204" t="s">
        <v>1271</v>
      </c>
      <c r="G17" s="198"/>
      <c r="H17" s="189" t="s">
        <v>1273</v>
      </c>
      <c r="I17" s="190"/>
      <c r="J17" s="189" t="s">
        <v>1274</v>
      </c>
      <c r="K17" s="190"/>
      <c r="L17" s="189" t="s">
        <v>1084</v>
      </c>
      <c r="M17" s="191"/>
      <c r="N17" s="192" t="s">
        <v>1570</v>
      </c>
      <c r="O17" s="193"/>
      <c r="P17" s="192" t="s">
        <v>1571</v>
      </c>
      <c r="Q17" s="191"/>
      <c r="R17" s="194" t="s">
        <v>1572</v>
      </c>
      <c r="S17" s="193"/>
      <c r="T17" s="195" t="s">
        <v>1573</v>
      </c>
      <c r="U17" s="193"/>
      <c r="V17" s="196" t="s">
        <v>1574</v>
      </c>
    </row>
    <row r="18" spans="1:22" ht="149.25" customHeight="1" x14ac:dyDescent="0.25">
      <c r="A18" s="3"/>
      <c r="B18" s="140"/>
      <c r="C18" s="140"/>
      <c r="D18" s="141"/>
      <c r="E18" s="188"/>
      <c r="F18" s="199">
        <f>'1. IDENTIFICACION DEL RIESGO'!F41</f>
        <v>0</v>
      </c>
      <c r="G18" s="200"/>
      <c r="H18" s="218" t="str">
        <f>IF(ISBLANK('1. IDENTIFICACION DEL RIESGO'!M41),"",'1. IDENTIFICACION DEL RIESGO'!M41)</f>
        <v/>
      </c>
      <c r="I18" s="201"/>
      <c r="J18" s="218" t="str">
        <f>IF(ISBLANK('1. IDENTIFICACION DEL RIESGO'!O41),"",'1. IDENTIFICACION DEL RIESGO'!O41)</f>
        <v/>
      </c>
      <c r="K18" s="201"/>
      <c r="L18" s="218" t="str">
        <f>'2. ANALISIS DEL RIESGO'!AI17</f>
        <v>Seguimiento a las denuncias de presuntos actos de corrupción asociados a el uso indebido de la información reservada y clasificada.
Revisión de peticiones negadas</v>
      </c>
      <c r="M18" s="202"/>
      <c r="N18" s="219"/>
      <c r="O18" s="202"/>
      <c r="P18" s="219"/>
      <c r="Q18" s="202"/>
      <c r="R18" s="220" t="str">
        <f>'2. ANALISIS DEL RIESGO'!AM17</f>
        <v>MODERADO</v>
      </c>
      <c r="S18" s="202"/>
      <c r="T18" s="220" t="str">
        <f>IF(ISBLANK('2. ANALISIS DEL RIESGO'!BC17),"",'2. ANALISIS DEL RIESGO'!BC17)</f>
        <v xml:space="preserve">Sede Nacional 
1. Mantener actualizado el indice de información clasificada y reservada. 
2. Socializar los Instrumentos de gestión de la información publica, especialmente el indice de información clasificada y reservada con los responsables de servicios y atención a nivel nacional.
3. Monitorear trimestralmente la gestión de las denuncias recibidas en la linea anticorrupción frente al tema de uso indebido de la información reservada y clasificada.
</v>
      </c>
      <c r="U18" s="202"/>
      <c r="V18" s="221"/>
    </row>
    <row r="19" spans="1:22" ht="149.25" hidden="1" customHeight="1" x14ac:dyDescent="0.25">
      <c r="A19" s="3"/>
      <c r="B19" s="140"/>
      <c r="C19" s="140"/>
      <c r="D19" s="141"/>
      <c r="E19" s="188"/>
      <c r="F19" s="199">
        <f>'1. IDENTIFICACION DEL RIESGO'!F42</f>
        <v>0</v>
      </c>
      <c r="G19" s="200"/>
      <c r="H19" s="218" t="str">
        <f>IF(ISBLANK('1. IDENTIFICACION DEL RIESGO'!M42),"",'1. IDENTIFICACION DEL RIESGO'!M42)</f>
        <v/>
      </c>
      <c r="I19" s="201"/>
      <c r="J19" s="218" t="str">
        <f>IF(ISBLANK('1. IDENTIFICACION DEL RIESGO'!O42),"",'1. IDENTIFICACION DEL RIESGO'!O42)</f>
        <v/>
      </c>
      <c r="K19" s="201"/>
      <c r="L19" s="218" t="str">
        <f>'2. ANALISIS DEL RIESGO'!AI18</f>
        <v>Levantamiento de variables para el diseño del modelo de atención</v>
      </c>
      <c r="M19" s="202"/>
      <c r="N19" s="219"/>
      <c r="O19" s="202"/>
      <c r="P19" s="219"/>
      <c r="Q19" s="202"/>
      <c r="R19" s="220" t="str">
        <f>'2. ANALISIS DEL RIESGO'!AM18</f>
        <v/>
      </c>
      <c r="S19" s="202"/>
      <c r="T19" s="220" t="str">
        <f>IF(ISBLANK('2. ANALISIS DEL RIESGO'!BC18),"",'2. ANALISIS DEL RIESGO'!BC18)</f>
        <v/>
      </c>
      <c r="U19" s="202"/>
      <c r="V19" s="221"/>
    </row>
    <row r="20" spans="1:22" ht="149.25" hidden="1" customHeight="1" x14ac:dyDescent="0.25">
      <c r="A20" s="3"/>
      <c r="B20" s="140"/>
      <c r="C20" s="140"/>
      <c r="D20" s="141"/>
      <c r="E20" s="188"/>
      <c r="F20" s="199">
        <f>'1. IDENTIFICACION DEL RIESGO'!F43</f>
        <v>0</v>
      </c>
      <c r="G20" s="200"/>
      <c r="H20" s="218" t="str">
        <f>IF(ISBLANK('1. IDENTIFICACION DEL RIESGO'!M43),"",'1. IDENTIFICACION DEL RIESGO'!M43)</f>
        <v/>
      </c>
      <c r="I20" s="201"/>
      <c r="J20" s="218" t="str">
        <f>IF(ISBLANK('1. IDENTIFICACION DEL RIESGO'!O43),"",'1. IDENTIFICACION DEL RIESGO'!O43)</f>
        <v/>
      </c>
      <c r="K20" s="201"/>
      <c r="L20" s="218" t="str">
        <f>'2. ANALISIS DEL RIESGO'!AI19</f>
        <v/>
      </c>
      <c r="M20" s="202"/>
      <c r="N20" s="219"/>
      <c r="O20" s="202"/>
      <c r="P20" s="219"/>
      <c r="Q20" s="202"/>
      <c r="R20" s="220" t="str">
        <f>'2. ANALISIS DEL RIESGO'!AM19</f>
        <v/>
      </c>
      <c r="S20" s="202"/>
      <c r="T20" s="220" t="str">
        <f>IF(ISBLANK('2. ANALISIS DEL RIESGO'!BC19),"",'2. ANALISIS DEL RIESGO'!BC19)</f>
        <v/>
      </c>
      <c r="U20" s="202"/>
      <c r="V20" s="221"/>
    </row>
    <row r="21" spans="1:22" ht="149.25" hidden="1" customHeight="1" x14ac:dyDescent="0.25">
      <c r="A21" s="3"/>
      <c r="B21" s="140"/>
      <c r="C21" s="140"/>
      <c r="D21" s="141"/>
      <c r="E21" s="188"/>
      <c r="F21" s="199">
        <f>'1. IDENTIFICACION DEL RIESGO'!F44</f>
        <v>0</v>
      </c>
      <c r="G21" s="200"/>
      <c r="H21" s="218" t="str">
        <f>IF(ISBLANK('1. IDENTIFICACION DEL RIESGO'!M44),"",'1. IDENTIFICACION DEL RIESGO'!M44)</f>
        <v/>
      </c>
      <c r="I21" s="201"/>
      <c r="J21" s="218" t="str">
        <f>IF(ISBLANK('1. IDENTIFICACION DEL RIESGO'!O44),"",'1. IDENTIFICACION DEL RIESGO'!O44)</f>
        <v/>
      </c>
      <c r="K21" s="201"/>
      <c r="L21" s="218" t="str">
        <f>'2. ANALISIS DEL RIESGO'!AI20</f>
        <v>Seguimiento a la oportunidad y calidad de la respuesta de las PQR´S</v>
      </c>
      <c r="M21" s="202"/>
      <c r="N21" s="219"/>
      <c r="O21" s="202"/>
      <c r="P21" s="219"/>
      <c r="Q21" s="202"/>
      <c r="R21" s="220" t="str">
        <f>'2. ANALISIS DEL RIESGO'!AM20</f>
        <v>FUERTE</v>
      </c>
      <c r="S21" s="202"/>
      <c r="T21" s="220" t="str">
        <f>IF(ISBLANK('2. ANALISIS DEL RIESGO'!BC20),"",'2. ANALISIS DEL RIESGO'!BC20)</f>
        <v xml:space="preserve">Sede Nacional
1.1 Generar alertas a los directores regionales de acuerdo con los resultados del seguimiento trimestral a la gestión oportuna de PQR´S.
1.2 Creación de acciones correctivas por incumplimiento en el indicador oportunidad en la respuesta de derechos de petición.
1.3 Remitir mensualmente, una vez se cuente con el reporte final de indicadores de gestión, dos correos electrónicos, uno dirigido a los Directivos de la Sede Nacional y otro a los Directores Regionales, con copia a la Oficina de Control Interno Disciplinario, adjuntando el reporte de las peticiones que se encuentran vencidas sin respuesta cargada en SIM y recordando el cumplimiento de los términos establecidos en la Ley 1755 de 2015.
2.1 Fortalecer y socializar las herramientas de atención de PQR´S entre los responsables de servicios y atención en los diferentes canales de atención.
2.2 Fortalecer el seguimiento de calidad de datos a partir de las estrategias definidas por las Dirección. 
Regional y CZ
1.1 - 1.2 - 1.3 Realizar el seguimiento y cierre de PQRS y acciones de mejora generadas ante las alertas enviadas desde la Sede Nacional (alertas tempranas, acciones de mejora y reporte a Regional con copia a OCID).
</v>
      </c>
      <c r="U21" s="202"/>
      <c r="V21" s="221"/>
    </row>
    <row r="22" spans="1:22" ht="149.25" hidden="1" customHeight="1" x14ac:dyDescent="0.25">
      <c r="A22" s="3"/>
      <c r="B22" s="140"/>
      <c r="C22" s="140"/>
      <c r="D22" s="141"/>
      <c r="E22" s="188"/>
      <c r="F22" s="199">
        <f>'1. IDENTIFICACION DEL RIESGO'!F45</f>
        <v>0</v>
      </c>
      <c r="G22" s="200"/>
      <c r="H22" s="218" t="str">
        <f>IF(ISBLANK('1. IDENTIFICACION DEL RIESGO'!M45),"",'1. IDENTIFICACION DEL RIESGO'!M45)</f>
        <v/>
      </c>
      <c r="I22" s="201"/>
      <c r="J22" s="218" t="str">
        <f>IF(ISBLANK('1. IDENTIFICACION DEL RIESGO'!O45),"",'1. IDENTIFICACION DEL RIESGO'!O45)</f>
        <v/>
      </c>
      <c r="K22" s="201"/>
      <c r="L22" s="218" t="str">
        <f>'2. ANALISIS DEL RIESGO'!AI21</f>
        <v>Actualizar directorio de enlaces y mecanismos orientadores para el direcciónamiento de peticiones</v>
      </c>
      <c r="M22" s="202"/>
      <c r="N22" s="219"/>
      <c r="O22" s="202"/>
      <c r="P22" s="219"/>
      <c r="Q22" s="202"/>
      <c r="R22" s="220" t="str">
        <f>'2. ANALISIS DEL RIESGO'!AM21</f>
        <v>FUERTE</v>
      </c>
      <c r="S22" s="202"/>
      <c r="T22" s="220" t="str">
        <f>IF(ISBLANK('2. ANALISIS DEL RIESGO'!BC21),"",'2. ANALISIS DEL RIESGO'!BC21)</f>
        <v/>
      </c>
      <c r="U22" s="202"/>
      <c r="V22" s="221"/>
    </row>
    <row r="23" spans="1:22" ht="149.25" hidden="1" customHeight="1" x14ac:dyDescent="0.25">
      <c r="A23" s="3"/>
      <c r="B23" s="140"/>
      <c r="C23" s="140"/>
      <c r="D23" s="141"/>
      <c r="E23" s="188"/>
      <c r="F23" s="199">
        <f>'1. IDENTIFICACION DEL RIESGO'!F46</f>
        <v>0</v>
      </c>
      <c r="G23" s="200"/>
      <c r="H23" s="218" t="str">
        <f>IF(ISBLANK('1. IDENTIFICACION DEL RIESGO'!M46),"",'1. IDENTIFICACION DEL RIESGO'!M46)</f>
        <v/>
      </c>
      <c r="I23" s="201"/>
      <c r="J23" s="218" t="str">
        <f>IF(ISBLANK('1. IDENTIFICACION DEL RIESGO'!O46),"",'1. IDENTIFICACION DEL RIESGO'!O46)</f>
        <v/>
      </c>
      <c r="K23" s="201"/>
      <c r="L23" s="218" t="str">
        <f>'2. ANALISIS DEL RIESGO'!AI22</f>
        <v xml:space="preserve">
</v>
      </c>
      <c r="M23" s="202"/>
      <c r="N23" s="219"/>
      <c r="O23" s="202"/>
      <c r="P23" s="219"/>
      <c r="Q23" s="202"/>
      <c r="R23" s="220" t="str">
        <f>'2. ANALISIS DEL RIESGO'!AM22</f>
        <v/>
      </c>
      <c r="S23" s="202"/>
      <c r="T23" s="220" t="str">
        <f>IF(ISBLANK('2. ANALISIS DEL RIESGO'!BC22),"",'2. ANALISIS DEL RIESGO'!BC22)</f>
        <v/>
      </c>
      <c r="U23" s="202"/>
      <c r="V23" s="221"/>
    </row>
    <row r="24" spans="1:22" ht="149.25" hidden="1" customHeight="1" x14ac:dyDescent="0.25">
      <c r="A24" s="3"/>
      <c r="B24" s="140"/>
      <c r="C24" s="140"/>
      <c r="D24" s="141"/>
      <c r="E24" s="188"/>
      <c r="F24" s="199">
        <f>'1. IDENTIFICACION DEL RIESGO'!F47</f>
        <v>0</v>
      </c>
      <c r="G24" s="200"/>
      <c r="H24" s="218" t="str">
        <f>IF(ISBLANK('1. IDENTIFICACION DEL RIESGO'!M47),"",'1. IDENTIFICACION DEL RIESGO'!M47)</f>
        <v/>
      </c>
      <c r="I24" s="201"/>
      <c r="J24" s="218" t="str">
        <f>IF(ISBLANK('1. IDENTIFICACION DEL RIESGO'!O47),"",'1. IDENTIFICACION DEL RIESGO'!O47)</f>
        <v/>
      </c>
      <c r="K24" s="201"/>
      <c r="L24" s="218" t="str">
        <f>'2. ANALISIS DEL RIESGO'!AI23</f>
        <v xml:space="preserve">
</v>
      </c>
      <c r="M24" s="202"/>
      <c r="N24" s="219"/>
      <c r="O24" s="202"/>
      <c r="P24" s="219"/>
      <c r="Q24" s="202"/>
      <c r="R24" s="220" t="str">
        <f>'2. ANALISIS DEL RIESGO'!AM23</f>
        <v/>
      </c>
      <c r="S24" s="202"/>
      <c r="T24" s="220" t="str">
        <f>IF(ISBLANK('2. ANALISIS DEL RIESGO'!BC23),"",'2. ANALISIS DEL RIESGO'!BC23)</f>
        <v/>
      </c>
      <c r="U24" s="202"/>
      <c r="V24" s="221"/>
    </row>
    <row r="25" spans="1:22" ht="149.25" hidden="1" customHeight="1" x14ac:dyDescent="0.25">
      <c r="A25" s="3"/>
      <c r="B25" s="140"/>
      <c r="C25" s="140"/>
      <c r="D25" s="141"/>
      <c r="E25" s="188"/>
      <c r="F25" s="199">
        <f>'1. IDENTIFICACION DEL RIESGO'!F48</f>
        <v>0</v>
      </c>
      <c r="G25" s="200"/>
      <c r="H25" s="218" t="str">
        <f>IF(ISBLANK('1. IDENTIFICACION DEL RIESGO'!M48),"",'1. IDENTIFICACION DEL RIESGO'!M48)</f>
        <v/>
      </c>
      <c r="I25" s="201"/>
      <c r="J25" s="218" t="str">
        <f>IF(ISBLANK('1. IDENTIFICACION DEL RIESGO'!O48),"",'1. IDENTIFICACION DEL RIESGO'!O48)</f>
        <v/>
      </c>
      <c r="K25" s="201"/>
      <c r="L25" s="218" t="str">
        <f>'2. ANALISIS DEL RIESGO'!AI24</f>
        <v xml:space="preserve">
</v>
      </c>
      <c r="M25" s="202"/>
      <c r="N25" s="219"/>
      <c r="O25" s="202"/>
      <c r="P25" s="219"/>
      <c r="Q25" s="202"/>
      <c r="R25" s="220" t="str">
        <f>'2. ANALISIS DEL RIESGO'!AM24</f>
        <v/>
      </c>
      <c r="S25" s="202"/>
      <c r="T25" s="220" t="str">
        <f>IF(ISBLANK('2. ANALISIS DEL RIESGO'!BC24),"",'2. ANALISIS DEL RIESGO'!BC24)</f>
        <v/>
      </c>
      <c r="U25" s="202"/>
      <c r="V25" s="221"/>
    </row>
    <row r="26" spans="1:22" ht="149.25" hidden="1" customHeight="1" x14ac:dyDescent="0.25">
      <c r="A26" s="3"/>
      <c r="B26" s="140"/>
      <c r="C26" s="140"/>
      <c r="D26" s="141"/>
      <c r="E26" s="188"/>
      <c r="F26" s="199">
        <f>'1. IDENTIFICACION DEL RIESGO'!F49</f>
        <v>0</v>
      </c>
      <c r="G26" s="200"/>
      <c r="H26" s="218" t="str">
        <f>IF(ISBLANK('1. IDENTIFICACION DEL RIESGO'!M49),"",'1. IDENTIFICACION DEL RIESGO'!M49)</f>
        <v/>
      </c>
      <c r="I26" s="201"/>
      <c r="J26" s="218" t="str">
        <f>IF(ISBLANK('1. IDENTIFICACION DEL RIESGO'!O49),"",'1. IDENTIFICACION DEL RIESGO'!O49)</f>
        <v/>
      </c>
      <c r="K26" s="201"/>
      <c r="L26" s="218" t="str">
        <f>'2. ANALISIS DEL RIESGO'!AI25</f>
        <v xml:space="preserve">
</v>
      </c>
      <c r="M26" s="202"/>
      <c r="N26" s="219"/>
      <c r="O26" s="202"/>
      <c r="P26" s="219"/>
      <c r="Q26" s="202"/>
      <c r="R26" s="220" t="str">
        <f>'2. ANALISIS DEL RIESGO'!AM25</f>
        <v/>
      </c>
      <c r="S26" s="202"/>
      <c r="T26" s="220" t="str">
        <f>IF(ISBLANK('2. ANALISIS DEL RIESGO'!BC25),"",'2. ANALISIS DEL RIESGO'!BC25)</f>
        <v/>
      </c>
      <c r="U26" s="202"/>
      <c r="V26" s="221"/>
    </row>
    <row r="27" spans="1:22" ht="149.25" hidden="1" customHeight="1" x14ac:dyDescent="0.25">
      <c r="A27" s="3"/>
      <c r="B27" s="140"/>
      <c r="C27" s="140"/>
      <c r="D27" s="141"/>
      <c r="E27" s="188"/>
      <c r="F27" s="199">
        <f>'1. IDENTIFICACION DEL RIESGO'!F50</f>
        <v>0</v>
      </c>
      <c r="G27" s="200"/>
      <c r="H27" s="218" t="str">
        <f>IF(ISBLANK('1. IDENTIFICACION DEL RIESGO'!M50),"",'1. IDENTIFICACION DEL RIESGO'!M50)</f>
        <v/>
      </c>
      <c r="I27" s="201"/>
      <c r="J27" s="218" t="str">
        <f>IF(ISBLANK('1. IDENTIFICACION DEL RIESGO'!O50),"",'1. IDENTIFICACION DEL RIESGO'!O50)</f>
        <v/>
      </c>
      <c r="K27" s="201"/>
      <c r="L27" s="218" t="str">
        <f>'2. ANALISIS DEL RIESGO'!AI26</f>
        <v xml:space="preserve">
</v>
      </c>
      <c r="M27" s="202"/>
      <c r="N27" s="219"/>
      <c r="O27" s="202"/>
      <c r="P27" s="219"/>
      <c r="Q27" s="202"/>
      <c r="R27" s="220" t="str">
        <f>'2. ANALISIS DEL RIESGO'!AM26</f>
        <v/>
      </c>
      <c r="S27" s="202"/>
      <c r="T27" s="220" t="str">
        <f>IF(ISBLANK('2. ANALISIS DEL RIESGO'!BC26),"",'2. ANALISIS DEL RIESGO'!BC26)</f>
        <v/>
      </c>
      <c r="U27" s="202"/>
      <c r="V27" s="221"/>
    </row>
    <row r="28" spans="1:22" ht="149.25" hidden="1" customHeight="1" x14ac:dyDescent="0.25">
      <c r="A28" s="3"/>
      <c r="B28" s="140"/>
      <c r="C28" s="140"/>
      <c r="D28" s="141"/>
      <c r="E28" s="188"/>
      <c r="F28" s="199">
        <f>'1. IDENTIFICACION DEL RIESGO'!F51</f>
        <v>0</v>
      </c>
      <c r="G28" s="200"/>
      <c r="H28" s="218" t="str">
        <f>IF(ISBLANK('1. IDENTIFICACION DEL RIESGO'!M51),"",'1. IDENTIFICACION DEL RIESGO'!M51)</f>
        <v/>
      </c>
      <c r="I28" s="201"/>
      <c r="J28" s="218" t="str">
        <f>IF(ISBLANK('1. IDENTIFICACION DEL RIESGO'!O51),"",'1. IDENTIFICACION DEL RIESGO'!O51)</f>
        <v/>
      </c>
      <c r="K28" s="201"/>
      <c r="L28" s="218" t="str">
        <f>'2. ANALISIS DEL RIESGO'!AI27</f>
        <v xml:space="preserve">
</v>
      </c>
      <c r="M28" s="202"/>
      <c r="N28" s="219"/>
      <c r="O28" s="202"/>
      <c r="P28" s="219"/>
      <c r="Q28" s="202"/>
      <c r="R28" s="220" t="str">
        <f>'2. ANALISIS DEL RIESGO'!AM27</f>
        <v/>
      </c>
      <c r="S28" s="202"/>
      <c r="T28" s="220" t="str">
        <f>IF(ISBLANK('2. ANALISIS DEL RIESGO'!BC27),"",'2. ANALISIS DEL RIESGO'!BC27)</f>
        <v/>
      </c>
      <c r="U28" s="202"/>
      <c r="V28" s="221"/>
    </row>
    <row r="29" spans="1:22" ht="149.25" hidden="1" customHeight="1" x14ac:dyDescent="0.25">
      <c r="B29" s="140"/>
      <c r="C29" s="140"/>
      <c r="D29" s="141"/>
      <c r="E29" s="188"/>
      <c r="F29" s="199">
        <f>'1. IDENTIFICACION DEL RIESGO'!F52</f>
        <v>0</v>
      </c>
      <c r="G29" s="200"/>
      <c r="H29" s="218" t="str">
        <f>IF(ISBLANK('1. IDENTIFICACION DEL RIESGO'!M52),"",'1. IDENTIFICACION DEL RIESGO'!M52)</f>
        <v/>
      </c>
      <c r="I29" s="201"/>
      <c r="J29" s="218" t="str">
        <f>IF(ISBLANK('1. IDENTIFICACION DEL RIESGO'!O52),"",'1. IDENTIFICACION DEL RIESGO'!O52)</f>
        <v/>
      </c>
      <c r="K29" s="201"/>
      <c r="L29" s="218" t="str">
        <f>'2. ANALISIS DEL RIESGO'!AI28</f>
        <v xml:space="preserve">
</v>
      </c>
      <c r="M29" s="202"/>
      <c r="N29" s="219"/>
      <c r="O29" s="202"/>
      <c r="P29" s="219"/>
      <c r="Q29" s="202"/>
      <c r="R29" s="220" t="str">
        <f>'2. ANALISIS DEL RIESGO'!AM28</f>
        <v/>
      </c>
      <c r="S29" s="202"/>
      <c r="T29" s="220" t="str">
        <f>IF(ISBLANK('2. ANALISIS DEL RIESGO'!BC28),"",'2. ANALISIS DEL RIESGO'!BC28)</f>
        <v/>
      </c>
      <c r="U29" s="202"/>
      <c r="V29" s="221"/>
    </row>
    <row r="30" spans="1:22" ht="149.25" hidden="1" customHeight="1" x14ac:dyDescent="0.25">
      <c r="B30" s="140"/>
      <c r="C30" s="140"/>
      <c r="D30" s="141"/>
      <c r="E30" s="188"/>
      <c r="F30" s="199" t="e">
        <f>'1. IDENTIFICACION DEL RIESGO'!#REF!</f>
        <v>#REF!</v>
      </c>
      <c r="G30" s="200"/>
      <c r="H30" s="218" t="e">
        <f>IF(ISBLANK('1. IDENTIFICACION DEL RIESGO'!#REF!),"",'1. IDENTIFICACION DEL RIESGO'!#REF!)</f>
        <v>#REF!</v>
      </c>
      <c r="I30" s="201"/>
      <c r="J30" s="218" t="e">
        <f>IF(ISBLANK('1. IDENTIFICACION DEL RIESGO'!#REF!),"",'1. IDENTIFICACION DEL RIESGO'!#REF!)</f>
        <v>#REF!</v>
      </c>
      <c r="K30" s="201"/>
      <c r="L30" s="218" t="e">
        <f>'2. ANALISIS DEL RIESGO'!#REF!</f>
        <v>#REF!</v>
      </c>
      <c r="M30" s="202"/>
      <c r="N30" s="219"/>
      <c r="O30" s="202"/>
      <c r="P30" s="219"/>
      <c r="Q30" s="202"/>
      <c r="R30" s="220" t="e">
        <f>'2. ANALISIS DEL RIESGO'!#REF!</f>
        <v>#REF!</v>
      </c>
      <c r="S30" s="202"/>
      <c r="T30" s="220" t="e">
        <f>IF(ISBLANK('2. ANALISIS DEL RIESGO'!#REF!),"",'2. ANALISIS DEL RIESGO'!#REF!)</f>
        <v>#REF!</v>
      </c>
      <c r="U30" s="202"/>
      <c r="V30" s="221"/>
    </row>
    <row r="31" spans="1:22" ht="149.25" hidden="1" customHeight="1" x14ac:dyDescent="0.25">
      <c r="B31" s="140"/>
      <c r="C31" s="140"/>
      <c r="D31" s="141"/>
      <c r="E31" s="188"/>
      <c r="F31" s="199" t="e">
        <f>'1. IDENTIFICACION DEL RIESGO'!#REF!</f>
        <v>#REF!</v>
      </c>
      <c r="G31" s="200"/>
      <c r="H31" s="218" t="e">
        <f>IF(ISBLANK('1. IDENTIFICACION DEL RIESGO'!#REF!),"",'1. IDENTIFICACION DEL RIESGO'!#REF!)</f>
        <v>#REF!</v>
      </c>
      <c r="I31" s="201"/>
      <c r="J31" s="218" t="e">
        <f>IF(ISBLANK('1. IDENTIFICACION DEL RIESGO'!#REF!),"",'1. IDENTIFICACION DEL RIESGO'!#REF!)</f>
        <v>#REF!</v>
      </c>
      <c r="K31" s="201"/>
      <c r="L31" s="218" t="e">
        <f>'2. ANALISIS DEL RIESGO'!#REF!</f>
        <v>#REF!</v>
      </c>
      <c r="M31" s="202"/>
      <c r="N31" s="219"/>
      <c r="O31" s="202"/>
      <c r="P31" s="219"/>
      <c r="Q31" s="202"/>
      <c r="R31" s="220" t="e">
        <f>'2. ANALISIS DEL RIESGO'!#REF!</f>
        <v>#REF!</v>
      </c>
      <c r="S31" s="202"/>
      <c r="T31" s="220" t="e">
        <f>IF(ISBLANK('2. ANALISIS DEL RIESGO'!#REF!),"",'2. ANALISIS DEL RIESGO'!#REF!)</f>
        <v>#REF!</v>
      </c>
      <c r="U31" s="202"/>
      <c r="V31" s="221"/>
    </row>
    <row r="32" spans="1:22" ht="149.25" hidden="1" customHeight="1" x14ac:dyDescent="0.25">
      <c r="B32" s="140"/>
      <c r="C32" s="140"/>
      <c r="D32" s="141"/>
      <c r="E32" s="188"/>
      <c r="F32" s="199" t="e">
        <f>'1. IDENTIFICACION DEL RIESGO'!#REF!</f>
        <v>#REF!</v>
      </c>
      <c r="G32" s="200"/>
      <c r="H32" s="218" t="e">
        <f>IF(ISBLANK('1. IDENTIFICACION DEL RIESGO'!#REF!),"",'1. IDENTIFICACION DEL RIESGO'!#REF!)</f>
        <v>#REF!</v>
      </c>
      <c r="I32" s="201"/>
      <c r="J32" s="218" t="e">
        <f>IF(ISBLANK('1. IDENTIFICACION DEL RIESGO'!#REF!),"",'1. IDENTIFICACION DEL RIESGO'!#REF!)</f>
        <v>#REF!</v>
      </c>
      <c r="K32" s="201"/>
      <c r="L32" s="218" t="e">
        <f>'2. ANALISIS DEL RIESGO'!#REF!</f>
        <v>#REF!</v>
      </c>
      <c r="M32" s="202"/>
      <c r="N32" s="219"/>
      <c r="O32" s="202"/>
      <c r="P32" s="219"/>
      <c r="Q32" s="202"/>
      <c r="R32" s="220" t="e">
        <f>'2. ANALISIS DEL RIESGO'!#REF!</f>
        <v>#REF!</v>
      </c>
      <c r="S32" s="202"/>
      <c r="T32" s="220" t="e">
        <f>IF(ISBLANK('2. ANALISIS DEL RIESGO'!#REF!),"",'2. ANALISIS DEL RIESGO'!#REF!)</f>
        <v>#REF!</v>
      </c>
      <c r="U32" s="202"/>
      <c r="V32" s="221"/>
    </row>
    <row r="33" spans="2:22" ht="149.25" hidden="1" customHeight="1" x14ac:dyDescent="0.25">
      <c r="B33" s="140"/>
      <c r="C33" s="140"/>
      <c r="D33" s="141"/>
      <c r="E33" s="188"/>
      <c r="F33" s="199" t="e">
        <f>'1. IDENTIFICACION DEL RIESGO'!#REF!</f>
        <v>#REF!</v>
      </c>
      <c r="G33" s="200"/>
      <c r="H33" s="218" t="e">
        <f>IF(ISBLANK('1. IDENTIFICACION DEL RIESGO'!#REF!),"",'1. IDENTIFICACION DEL RIESGO'!#REF!)</f>
        <v>#REF!</v>
      </c>
      <c r="I33" s="201"/>
      <c r="J33" s="218" t="e">
        <f>IF(ISBLANK('1. IDENTIFICACION DEL RIESGO'!#REF!),"",'1. IDENTIFICACION DEL RIESGO'!#REF!)</f>
        <v>#REF!</v>
      </c>
      <c r="K33" s="201"/>
      <c r="L33" s="218" t="e">
        <f>'2. ANALISIS DEL RIESGO'!#REF!</f>
        <v>#REF!</v>
      </c>
      <c r="M33" s="202"/>
      <c r="N33" s="219"/>
      <c r="O33" s="202"/>
      <c r="P33" s="219"/>
      <c r="Q33" s="202"/>
      <c r="R33" s="220" t="e">
        <f>'2. ANALISIS DEL RIESGO'!#REF!</f>
        <v>#REF!</v>
      </c>
      <c r="S33" s="202"/>
      <c r="T33" s="220" t="e">
        <f>IF(ISBLANK('2. ANALISIS DEL RIESGO'!#REF!),"",'2. ANALISIS DEL RIESGO'!#REF!)</f>
        <v>#REF!</v>
      </c>
      <c r="U33" s="202"/>
      <c r="V33" s="221"/>
    </row>
    <row r="34" spans="2:22" ht="149.25" hidden="1" customHeight="1" x14ac:dyDescent="0.25">
      <c r="B34" s="140"/>
      <c r="C34" s="140"/>
      <c r="D34" s="141"/>
      <c r="E34" s="188"/>
      <c r="F34" s="199" t="e">
        <f>'1. IDENTIFICACION DEL RIESGO'!#REF!</f>
        <v>#REF!</v>
      </c>
      <c r="G34" s="200"/>
      <c r="H34" s="218" t="e">
        <f>IF(ISBLANK('1. IDENTIFICACION DEL RIESGO'!#REF!),"",'1. IDENTIFICACION DEL RIESGO'!#REF!)</f>
        <v>#REF!</v>
      </c>
      <c r="I34" s="201"/>
      <c r="J34" s="218" t="e">
        <f>IF(ISBLANK('1. IDENTIFICACION DEL RIESGO'!#REF!),"",'1. IDENTIFICACION DEL RIESGO'!#REF!)</f>
        <v>#REF!</v>
      </c>
      <c r="K34" s="201"/>
      <c r="L34" s="218" t="e">
        <f>'2. ANALISIS DEL RIESGO'!#REF!</f>
        <v>#REF!</v>
      </c>
      <c r="M34" s="202"/>
      <c r="N34" s="219"/>
      <c r="O34" s="202"/>
      <c r="P34" s="219"/>
      <c r="Q34" s="202"/>
      <c r="R34" s="220" t="e">
        <f>'2. ANALISIS DEL RIESGO'!#REF!</f>
        <v>#REF!</v>
      </c>
      <c r="S34" s="202"/>
      <c r="T34" s="220" t="e">
        <f>IF(ISBLANK('2. ANALISIS DEL RIESGO'!#REF!),"",'2. ANALISIS DEL RIESGO'!#REF!)</f>
        <v>#REF!</v>
      </c>
      <c r="U34" s="202"/>
      <c r="V34" s="221"/>
    </row>
    <row r="35" spans="2:22" ht="149.25" hidden="1" customHeight="1" x14ac:dyDescent="0.25">
      <c r="B35" s="140"/>
      <c r="C35" s="140"/>
      <c r="D35" s="141"/>
      <c r="E35" s="188"/>
      <c r="F35" s="199" t="e">
        <f>'1. IDENTIFICACION DEL RIESGO'!#REF!</f>
        <v>#REF!</v>
      </c>
      <c r="G35" s="200"/>
      <c r="H35" s="218" t="e">
        <f>IF(ISBLANK('1. IDENTIFICACION DEL RIESGO'!#REF!),"",'1. IDENTIFICACION DEL RIESGO'!#REF!)</f>
        <v>#REF!</v>
      </c>
      <c r="I35" s="201"/>
      <c r="J35" s="218" t="e">
        <f>IF(ISBLANK('1. IDENTIFICACION DEL RIESGO'!#REF!),"",'1. IDENTIFICACION DEL RIESGO'!#REF!)</f>
        <v>#REF!</v>
      </c>
      <c r="K35" s="201"/>
      <c r="L35" s="218" t="e">
        <f>'2. ANALISIS DEL RIESGO'!#REF!</f>
        <v>#REF!</v>
      </c>
      <c r="M35" s="202"/>
      <c r="N35" s="219"/>
      <c r="O35" s="202"/>
      <c r="P35" s="219"/>
      <c r="Q35" s="202"/>
      <c r="R35" s="220" t="e">
        <f>'2. ANALISIS DEL RIESGO'!#REF!</f>
        <v>#REF!</v>
      </c>
      <c r="S35" s="202"/>
      <c r="T35" s="220" t="e">
        <f>IF(ISBLANK('2. ANALISIS DEL RIESGO'!#REF!),"",'2. ANALISIS DEL RIESGO'!#REF!)</f>
        <v>#REF!</v>
      </c>
      <c r="U35" s="202"/>
      <c r="V35" s="221"/>
    </row>
    <row r="36" spans="2:22" ht="149.25" hidden="1" customHeight="1" x14ac:dyDescent="0.25">
      <c r="B36" s="140"/>
      <c r="C36" s="140"/>
      <c r="D36" s="141"/>
      <c r="E36" s="188"/>
      <c r="F36" s="199" t="e">
        <f>'1. IDENTIFICACION DEL RIESGO'!#REF!</f>
        <v>#REF!</v>
      </c>
      <c r="G36" s="200"/>
      <c r="H36" s="218" t="e">
        <f>IF(ISBLANK('1. IDENTIFICACION DEL RIESGO'!#REF!),"",'1. IDENTIFICACION DEL RIESGO'!#REF!)</f>
        <v>#REF!</v>
      </c>
      <c r="I36" s="201"/>
      <c r="J36" s="218" t="e">
        <f>IF(ISBLANK('1. IDENTIFICACION DEL RIESGO'!#REF!),"",'1. IDENTIFICACION DEL RIESGO'!#REF!)</f>
        <v>#REF!</v>
      </c>
      <c r="K36" s="201"/>
      <c r="L36" s="218" t="e">
        <f>'2. ANALISIS DEL RIESGO'!#REF!</f>
        <v>#REF!</v>
      </c>
      <c r="M36" s="202"/>
      <c r="N36" s="219"/>
      <c r="O36" s="202"/>
      <c r="P36" s="219"/>
      <c r="Q36" s="202"/>
      <c r="R36" s="220" t="e">
        <f>'2. ANALISIS DEL RIESGO'!#REF!</f>
        <v>#REF!</v>
      </c>
      <c r="S36" s="202"/>
      <c r="T36" s="220" t="e">
        <f>IF(ISBLANK('2. ANALISIS DEL RIESGO'!#REF!),"",'2. ANALISIS DEL RIESGO'!#REF!)</f>
        <v>#REF!</v>
      </c>
      <c r="U36" s="202"/>
      <c r="V36" s="221"/>
    </row>
    <row r="37" spans="2:22" ht="149.25" hidden="1" customHeight="1" x14ac:dyDescent="0.25">
      <c r="B37" s="140"/>
      <c r="C37" s="140"/>
      <c r="D37" s="141"/>
      <c r="E37" s="188"/>
      <c r="F37" s="199" t="e">
        <f>'1. IDENTIFICACION DEL RIESGO'!#REF!</f>
        <v>#REF!</v>
      </c>
      <c r="G37" s="200"/>
      <c r="H37" s="218" t="e">
        <f>IF(ISBLANK('1. IDENTIFICACION DEL RIESGO'!#REF!),"",'1. IDENTIFICACION DEL RIESGO'!#REF!)</f>
        <v>#REF!</v>
      </c>
      <c r="I37" s="201"/>
      <c r="J37" s="218" t="e">
        <f>IF(ISBLANK('1. IDENTIFICACION DEL RIESGO'!#REF!),"",'1. IDENTIFICACION DEL RIESGO'!#REF!)</f>
        <v>#REF!</v>
      </c>
      <c r="K37" s="201"/>
      <c r="L37" s="218" t="e">
        <f>'2. ANALISIS DEL RIESGO'!#REF!</f>
        <v>#REF!</v>
      </c>
      <c r="M37" s="202"/>
      <c r="N37" s="219"/>
      <c r="O37" s="202"/>
      <c r="P37" s="219"/>
      <c r="Q37" s="202"/>
      <c r="R37" s="220" t="e">
        <f>'2. ANALISIS DEL RIESGO'!#REF!</f>
        <v>#REF!</v>
      </c>
      <c r="S37" s="202"/>
      <c r="T37" s="220" t="e">
        <f>IF(ISBLANK('2. ANALISIS DEL RIESGO'!#REF!),"",'2. ANALISIS DEL RIESGO'!#REF!)</f>
        <v>#REF!</v>
      </c>
      <c r="U37" s="202"/>
      <c r="V37" s="221"/>
    </row>
    <row r="38" spans="2:22" ht="149.25" hidden="1" customHeight="1" x14ac:dyDescent="0.25">
      <c r="B38" s="140"/>
      <c r="C38" s="140"/>
      <c r="D38" s="141"/>
      <c r="E38" s="188"/>
      <c r="F38" s="199" t="e">
        <f>'1. IDENTIFICACION DEL RIESGO'!#REF!</f>
        <v>#REF!</v>
      </c>
      <c r="G38" s="200"/>
      <c r="H38" s="218" t="e">
        <f>IF(ISBLANK('1. IDENTIFICACION DEL RIESGO'!#REF!),"",'1. IDENTIFICACION DEL RIESGO'!#REF!)</f>
        <v>#REF!</v>
      </c>
      <c r="I38" s="201"/>
      <c r="J38" s="218" t="e">
        <f>IF(ISBLANK('1. IDENTIFICACION DEL RIESGO'!#REF!),"",'1. IDENTIFICACION DEL RIESGO'!#REF!)</f>
        <v>#REF!</v>
      </c>
      <c r="K38" s="201"/>
      <c r="L38" s="218" t="e">
        <f>'2. ANALISIS DEL RIESGO'!#REF!</f>
        <v>#REF!</v>
      </c>
      <c r="M38" s="202"/>
      <c r="N38" s="219"/>
      <c r="O38" s="202"/>
      <c r="P38" s="219"/>
      <c r="Q38" s="202"/>
      <c r="R38" s="220" t="e">
        <f>'2. ANALISIS DEL RIESGO'!#REF!</f>
        <v>#REF!</v>
      </c>
      <c r="S38" s="202"/>
      <c r="T38" s="220" t="e">
        <f>IF(ISBLANK('2. ANALISIS DEL RIESGO'!#REF!),"",'2. ANALISIS DEL RIESGO'!#REF!)</f>
        <v>#REF!</v>
      </c>
      <c r="U38" s="202"/>
      <c r="V38" s="221"/>
    </row>
    <row r="39" spans="2:22" ht="149.25" hidden="1" customHeight="1" x14ac:dyDescent="0.25">
      <c r="B39" s="140"/>
      <c r="C39" s="140"/>
      <c r="D39" s="141"/>
      <c r="E39" s="188"/>
      <c r="F39" s="199" t="e">
        <f>'1. IDENTIFICACION DEL RIESGO'!#REF!</f>
        <v>#REF!</v>
      </c>
      <c r="G39" s="200"/>
      <c r="H39" s="218" t="e">
        <f>IF(ISBLANK('1. IDENTIFICACION DEL RIESGO'!#REF!),"",'1. IDENTIFICACION DEL RIESGO'!#REF!)</f>
        <v>#REF!</v>
      </c>
      <c r="I39" s="201"/>
      <c r="J39" s="218" t="e">
        <f>IF(ISBLANK('1. IDENTIFICACION DEL RIESGO'!#REF!),"",'1. IDENTIFICACION DEL RIESGO'!#REF!)</f>
        <v>#REF!</v>
      </c>
      <c r="K39" s="201"/>
      <c r="L39" s="218" t="e">
        <f>'2. ANALISIS DEL RIESGO'!#REF!</f>
        <v>#REF!</v>
      </c>
      <c r="M39" s="202"/>
      <c r="N39" s="219"/>
      <c r="O39" s="202"/>
      <c r="P39" s="219"/>
      <c r="Q39" s="202"/>
      <c r="R39" s="220" t="e">
        <f>'2. ANALISIS DEL RIESGO'!#REF!</f>
        <v>#REF!</v>
      </c>
      <c r="S39" s="202"/>
      <c r="T39" s="220" t="e">
        <f>IF(ISBLANK('2. ANALISIS DEL RIESGO'!#REF!),"",'2. ANALISIS DEL RIESGO'!#REF!)</f>
        <v>#REF!</v>
      </c>
      <c r="U39" s="202"/>
      <c r="V39" s="221"/>
    </row>
    <row r="40" spans="2:22" ht="149.25" hidden="1" customHeight="1" x14ac:dyDescent="0.25">
      <c r="B40" s="140"/>
      <c r="C40" s="140"/>
      <c r="D40" s="141"/>
      <c r="E40" s="188"/>
      <c r="F40" s="199" t="e">
        <f>'1. IDENTIFICACION DEL RIESGO'!#REF!</f>
        <v>#REF!</v>
      </c>
      <c r="G40" s="200"/>
      <c r="H40" s="218" t="e">
        <f>IF(ISBLANK('1. IDENTIFICACION DEL RIESGO'!#REF!),"",'1. IDENTIFICACION DEL RIESGO'!#REF!)</f>
        <v>#REF!</v>
      </c>
      <c r="I40" s="201"/>
      <c r="J40" s="218" t="e">
        <f>IF(ISBLANK('1. IDENTIFICACION DEL RIESGO'!#REF!),"",'1. IDENTIFICACION DEL RIESGO'!#REF!)</f>
        <v>#REF!</v>
      </c>
      <c r="K40" s="201"/>
      <c r="L40" s="218" t="e">
        <f>'2. ANALISIS DEL RIESGO'!#REF!</f>
        <v>#REF!</v>
      </c>
      <c r="M40" s="202"/>
      <c r="N40" s="219"/>
      <c r="O40" s="202"/>
      <c r="P40" s="219"/>
      <c r="Q40" s="202"/>
      <c r="R40" s="220" t="e">
        <f>'2. ANALISIS DEL RIESGO'!#REF!</f>
        <v>#REF!</v>
      </c>
      <c r="S40" s="202"/>
      <c r="T40" s="220" t="e">
        <f>IF(ISBLANK('2. ANALISIS DEL RIESGO'!#REF!),"",'2. ANALISIS DEL RIESGO'!#REF!)</f>
        <v>#REF!</v>
      </c>
      <c r="U40" s="202"/>
      <c r="V40" s="221"/>
    </row>
    <row r="41" spans="2:22" ht="149.25" hidden="1" customHeight="1" x14ac:dyDescent="0.25">
      <c r="B41" s="140"/>
      <c r="C41" s="140"/>
      <c r="D41" s="141"/>
      <c r="E41" s="188"/>
      <c r="F41" s="199" t="e">
        <f>'1. IDENTIFICACION DEL RIESGO'!#REF!</f>
        <v>#REF!</v>
      </c>
      <c r="G41" s="200"/>
      <c r="H41" s="218" t="e">
        <f>IF(ISBLANK('1. IDENTIFICACION DEL RIESGO'!#REF!),"",'1. IDENTIFICACION DEL RIESGO'!#REF!)</f>
        <v>#REF!</v>
      </c>
      <c r="I41" s="201"/>
      <c r="J41" s="218" t="e">
        <f>IF(ISBLANK('1. IDENTIFICACION DEL RIESGO'!#REF!),"",'1. IDENTIFICACION DEL RIESGO'!#REF!)</f>
        <v>#REF!</v>
      </c>
      <c r="K41" s="201"/>
      <c r="L41" s="218" t="e">
        <f>'2. ANALISIS DEL RIESGO'!#REF!</f>
        <v>#REF!</v>
      </c>
      <c r="M41" s="202"/>
      <c r="N41" s="219"/>
      <c r="O41" s="202"/>
      <c r="P41" s="219"/>
      <c r="Q41" s="202"/>
      <c r="R41" s="220" t="e">
        <f>'2. ANALISIS DEL RIESGO'!#REF!</f>
        <v>#REF!</v>
      </c>
      <c r="S41" s="202"/>
      <c r="T41" s="220" t="e">
        <f>IF(ISBLANK('2. ANALISIS DEL RIESGO'!#REF!),"",'2. ANALISIS DEL RIESGO'!#REF!)</f>
        <v>#REF!</v>
      </c>
      <c r="U41" s="202"/>
      <c r="V41" s="221"/>
    </row>
    <row r="42" spans="2:22" ht="149.25" hidden="1" customHeight="1" x14ac:dyDescent="0.25">
      <c r="B42" s="140"/>
      <c r="C42" s="140"/>
      <c r="D42" s="141"/>
      <c r="E42" s="188"/>
      <c r="F42" s="199" t="e">
        <f>'1. IDENTIFICACION DEL RIESGO'!#REF!</f>
        <v>#REF!</v>
      </c>
      <c r="G42" s="200"/>
      <c r="H42" s="218" t="e">
        <f>IF(ISBLANK('1. IDENTIFICACION DEL RIESGO'!#REF!),"",'1. IDENTIFICACION DEL RIESGO'!#REF!)</f>
        <v>#REF!</v>
      </c>
      <c r="I42" s="201"/>
      <c r="J42" s="218" t="e">
        <f>IF(ISBLANK('1. IDENTIFICACION DEL RIESGO'!#REF!),"",'1. IDENTIFICACION DEL RIESGO'!#REF!)</f>
        <v>#REF!</v>
      </c>
      <c r="K42" s="201"/>
      <c r="L42" s="218" t="e">
        <f>'2. ANALISIS DEL RIESGO'!#REF!</f>
        <v>#REF!</v>
      </c>
      <c r="M42" s="202"/>
      <c r="N42" s="219"/>
      <c r="O42" s="202"/>
      <c r="P42" s="219"/>
      <c r="Q42" s="202"/>
      <c r="R42" s="220" t="e">
        <f>'2. ANALISIS DEL RIESGO'!#REF!</f>
        <v>#REF!</v>
      </c>
      <c r="S42" s="202"/>
      <c r="T42" s="220" t="e">
        <f>IF(ISBLANK('2. ANALISIS DEL RIESGO'!#REF!),"",'2. ANALISIS DEL RIESGO'!#REF!)</f>
        <v>#REF!</v>
      </c>
      <c r="U42" s="202"/>
      <c r="V42" s="221"/>
    </row>
    <row r="43" spans="2:22" ht="149.25" hidden="1" customHeight="1" x14ac:dyDescent="0.25">
      <c r="B43" s="140"/>
      <c r="C43" s="140"/>
      <c r="D43" s="141"/>
      <c r="E43" s="188"/>
      <c r="F43" s="199" t="e">
        <f>'1. IDENTIFICACION DEL RIESGO'!#REF!</f>
        <v>#REF!</v>
      </c>
      <c r="G43" s="200"/>
      <c r="H43" s="218" t="e">
        <f>IF(ISBLANK('1. IDENTIFICACION DEL RIESGO'!#REF!),"",'1. IDENTIFICACION DEL RIESGO'!#REF!)</f>
        <v>#REF!</v>
      </c>
      <c r="I43" s="201"/>
      <c r="J43" s="218" t="e">
        <f>IF(ISBLANK('1. IDENTIFICACION DEL RIESGO'!#REF!),"",'1. IDENTIFICACION DEL RIESGO'!#REF!)</f>
        <v>#REF!</v>
      </c>
      <c r="K43" s="201"/>
      <c r="L43" s="218" t="e">
        <f>'2. ANALISIS DEL RIESGO'!#REF!</f>
        <v>#REF!</v>
      </c>
      <c r="M43" s="202"/>
      <c r="N43" s="219"/>
      <c r="O43" s="202"/>
      <c r="P43" s="219"/>
      <c r="Q43" s="202"/>
      <c r="R43" s="220" t="e">
        <f>'2. ANALISIS DEL RIESGO'!#REF!</f>
        <v>#REF!</v>
      </c>
      <c r="S43" s="202"/>
      <c r="T43" s="220" t="e">
        <f>IF(ISBLANK('2. ANALISIS DEL RIESGO'!#REF!),"",'2. ANALISIS DEL RIESGO'!#REF!)</f>
        <v>#REF!</v>
      </c>
      <c r="U43" s="202"/>
      <c r="V43" s="221"/>
    </row>
    <row r="44" spans="2:22" ht="149.25" hidden="1" customHeight="1" x14ac:dyDescent="0.25">
      <c r="B44" s="140"/>
      <c r="C44" s="140"/>
      <c r="D44" s="141"/>
      <c r="E44" s="188"/>
      <c r="F44" s="199" t="e">
        <f>'1. IDENTIFICACION DEL RIESGO'!#REF!</f>
        <v>#REF!</v>
      </c>
      <c r="G44" s="200"/>
      <c r="H44" s="218" t="e">
        <f>IF(ISBLANK('1. IDENTIFICACION DEL RIESGO'!#REF!),"",'1. IDENTIFICACION DEL RIESGO'!#REF!)</f>
        <v>#REF!</v>
      </c>
      <c r="I44" s="201"/>
      <c r="J44" s="218" t="e">
        <f>IF(ISBLANK('1. IDENTIFICACION DEL RIESGO'!#REF!),"",'1. IDENTIFICACION DEL RIESGO'!#REF!)</f>
        <v>#REF!</v>
      </c>
      <c r="K44" s="201"/>
      <c r="L44" s="218" t="e">
        <f>'2. ANALISIS DEL RIESGO'!#REF!</f>
        <v>#REF!</v>
      </c>
      <c r="M44" s="202"/>
      <c r="N44" s="219"/>
      <c r="O44" s="202"/>
      <c r="P44" s="219"/>
      <c r="Q44" s="202"/>
      <c r="R44" s="220" t="e">
        <f>'2. ANALISIS DEL RIESGO'!#REF!</f>
        <v>#REF!</v>
      </c>
      <c r="S44" s="202"/>
      <c r="T44" s="220" t="e">
        <f>IF(ISBLANK('2. ANALISIS DEL RIESGO'!#REF!),"",'2. ANALISIS DEL RIESGO'!#REF!)</f>
        <v>#REF!</v>
      </c>
      <c r="U44" s="202"/>
      <c r="V44" s="221"/>
    </row>
    <row r="45" spans="2:22" ht="149.25" hidden="1" customHeight="1" x14ac:dyDescent="0.25">
      <c r="B45" s="140"/>
      <c r="C45" s="140"/>
      <c r="D45" s="141"/>
      <c r="E45" s="188"/>
      <c r="F45" s="199" t="e">
        <f>'1. IDENTIFICACION DEL RIESGO'!#REF!</f>
        <v>#REF!</v>
      </c>
      <c r="G45" s="200"/>
      <c r="H45" s="218" t="e">
        <f>IF(ISBLANK('1. IDENTIFICACION DEL RIESGO'!#REF!),"",'1. IDENTIFICACION DEL RIESGO'!#REF!)</f>
        <v>#REF!</v>
      </c>
      <c r="I45" s="201"/>
      <c r="J45" s="218" t="e">
        <f>IF(ISBLANK('1. IDENTIFICACION DEL RIESGO'!#REF!),"",'1. IDENTIFICACION DEL RIESGO'!#REF!)</f>
        <v>#REF!</v>
      </c>
      <c r="K45" s="201"/>
      <c r="L45" s="218" t="e">
        <f>'2. ANALISIS DEL RIESGO'!#REF!</f>
        <v>#REF!</v>
      </c>
      <c r="M45" s="202"/>
      <c r="N45" s="219"/>
      <c r="O45" s="202"/>
      <c r="P45" s="219"/>
      <c r="Q45" s="202"/>
      <c r="R45" s="220" t="e">
        <f>'2. ANALISIS DEL RIESGO'!#REF!</f>
        <v>#REF!</v>
      </c>
      <c r="S45" s="202"/>
      <c r="T45" s="220" t="e">
        <f>IF(ISBLANK('2. ANALISIS DEL RIESGO'!#REF!),"",'2. ANALISIS DEL RIESGO'!#REF!)</f>
        <v>#REF!</v>
      </c>
      <c r="U45" s="202"/>
      <c r="V45" s="221"/>
    </row>
    <row r="46" spans="2:22" ht="149.25" hidden="1" customHeight="1" x14ac:dyDescent="0.25">
      <c r="B46" s="140"/>
      <c r="C46" s="140"/>
      <c r="D46" s="141"/>
      <c r="E46" s="188"/>
      <c r="F46" s="199" t="e">
        <f>'1. IDENTIFICACION DEL RIESGO'!#REF!</f>
        <v>#REF!</v>
      </c>
      <c r="G46" s="200"/>
      <c r="H46" s="218" t="e">
        <f>IF(ISBLANK('1. IDENTIFICACION DEL RIESGO'!#REF!),"",'1. IDENTIFICACION DEL RIESGO'!#REF!)</f>
        <v>#REF!</v>
      </c>
      <c r="I46" s="201"/>
      <c r="J46" s="218" t="e">
        <f>IF(ISBLANK('1. IDENTIFICACION DEL RIESGO'!#REF!),"",'1. IDENTIFICACION DEL RIESGO'!#REF!)</f>
        <v>#REF!</v>
      </c>
      <c r="K46" s="201"/>
      <c r="L46" s="218" t="e">
        <f>'2. ANALISIS DEL RIESGO'!#REF!</f>
        <v>#REF!</v>
      </c>
      <c r="M46" s="202"/>
      <c r="N46" s="219"/>
      <c r="O46" s="202"/>
      <c r="P46" s="219"/>
      <c r="Q46" s="202"/>
      <c r="R46" s="220" t="e">
        <f>'2. ANALISIS DEL RIESGO'!#REF!</f>
        <v>#REF!</v>
      </c>
      <c r="S46" s="202"/>
      <c r="T46" s="220" t="e">
        <f>IF(ISBLANK('2. ANALISIS DEL RIESGO'!#REF!),"",'2. ANALISIS DEL RIESGO'!#REF!)</f>
        <v>#REF!</v>
      </c>
      <c r="U46" s="202"/>
      <c r="V46" s="221"/>
    </row>
    <row r="47" spans="2:22" ht="149.25" hidden="1" customHeight="1" x14ac:dyDescent="0.25">
      <c r="B47" s="140"/>
      <c r="C47" s="140"/>
      <c r="D47" s="141"/>
      <c r="E47" s="188"/>
      <c r="F47" s="199" t="e">
        <f>'1. IDENTIFICACION DEL RIESGO'!#REF!</f>
        <v>#REF!</v>
      </c>
      <c r="G47" s="200"/>
      <c r="H47" s="218" t="e">
        <f>IF(ISBLANK('1. IDENTIFICACION DEL RIESGO'!#REF!),"",'1. IDENTIFICACION DEL RIESGO'!#REF!)</f>
        <v>#REF!</v>
      </c>
      <c r="I47" s="201"/>
      <c r="J47" s="218" t="e">
        <f>IF(ISBLANK('1. IDENTIFICACION DEL RIESGO'!#REF!),"",'1. IDENTIFICACION DEL RIESGO'!#REF!)</f>
        <v>#REF!</v>
      </c>
      <c r="K47" s="201"/>
      <c r="L47" s="218" t="e">
        <f>'2. ANALISIS DEL RIESGO'!#REF!</f>
        <v>#REF!</v>
      </c>
      <c r="M47" s="202"/>
      <c r="N47" s="219"/>
      <c r="O47" s="202"/>
      <c r="P47" s="219"/>
      <c r="Q47" s="202"/>
      <c r="R47" s="220" t="e">
        <f>'2. ANALISIS DEL RIESGO'!#REF!</f>
        <v>#REF!</v>
      </c>
      <c r="S47" s="202"/>
      <c r="T47" s="220" t="e">
        <f>IF(ISBLANK('2. ANALISIS DEL RIESGO'!#REF!),"",'2. ANALISIS DEL RIESGO'!#REF!)</f>
        <v>#REF!</v>
      </c>
      <c r="U47" s="202"/>
      <c r="V47" s="221"/>
    </row>
    <row r="48" spans="2:22" ht="149.25" hidden="1" customHeight="1" x14ac:dyDescent="0.25">
      <c r="B48" s="140"/>
      <c r="C48" s="140"/>
      <c r="D48" s="141"/>
      <c r="E48" s="188"/>
      <c r="F48" s="199" t="e">
        <f>'1. IDENTIFICACION DEL RIESGO'!#REF!</f>
        <v>#REF!</v>
      </c>
      <c r="G48" s="200"/>
      <c r="H48" s="218" t="e">
        <f>IF(ISBLANK('1. IDENTIFICACION DEL RIESGO'!#REF!),"",'1. IDENTIFICACION DEL RIESGO'!#REF!)</f>
        <v>#REF!</v>
      </c>
      <c r="I48" s="201"/>
      <c r="J48" s="218" t="e">
        <f>IF(ISBLANK('1. IDENTIFICACION DEL RIESGO'!#REF!),"",'1. IDENTIFICACION DEL RIESGO'!#REF!)</f>
        <v>#REF!</v>
      </c>
      <c r="K48" s="201"/>
      <c r="L48" s="218" t="e">
        <f>'2. ANALISIS DEL RIESGO'!#REF!</f>
        <v>#REF!</v>
      </c>
      <c r="M48" s="202"/>
      <c r="N48" s="219"/>
      <c r="O48" s="202"/>
      <c r="P48" s="219"/>
      <c r="Q48" s="202"/>
      <c r="R48" s="220" t="e">
        <f>'2. ANALISIS DEL RIESGO'!#REF!</f>
        <v>#REF!</v>
      </c>
      <c r="S48" s="202"/>
      <c r="T48" s="220" t="e">
        <f>IF(ISBLANK('2. ANALISIS DEL RIESGO'!#REF!),"",'2. ANALISIS DEL RIESGO'!#REF!)</f>
        <v>#REF!</v>
      </c>
      <c r="U48" s="202"/>
      <c r="V48" s="221"/>
    </row>
    <row r="49" spans="2:22" ht="149.25" hidden="1" customHeight="1" x14ac:dyDescent="0.25">
      <c r="B49" s="140"/>
      <c r="C49" s="140"/>
      <c r="D49" s="141"/>
      <c r="E49" s="188"/>
      <c r="F49" s="199" t="e">
        <f>'1. IDENTIFICACION DEL RIESGO'!#REF!</f>
        <v>#REF!</v>
      </c>
      <c r="G49" s="200"/>
      <c r="H49" s="218" t="e">
        <f>IF(ISBLANK('1. IDENTIFICACION DEL RIESGO'!#REF!),"",'1. IDENTIFICACION DEL RIESGO'!#REF!)</f>
        <v>#REF!</v>
      </c>
      <c r="I49" s="201"/>
      <c r="J49" s="218" t="e">
        <f>IF(ISBLANK('1. IDENTIFICACION DEL RIESGO'!#REF!),"",'1. IDENTIFICACION DEL RIESGO'!#REF!)</f>
        <v>#REF!</v>
      </c>
      <c r="K49" s="201"/>
      <c r="L49" s="218" t="e">
        <f>'2. ANALISIS DEL RIESGO'!#REF!</f>
        <v>#REF!</v>
      </c>
      <c r="M49" s="202"/>
      <c r="N49" s="219"/>
      <c r="O49" s="202"/>
      <c r="P49" s="219"/>
      <c r="Q49" s="202"/>
      <c r="R49" s="220" t="e">
        <f>'2. ANALISIS DEL RIESGO'!#REF!</f>
        <v>#REF!</v>
      </c>
      <c r="S49" s="202"/>
      <c r="T49" s="220" t="e">
        <f>IF(ISBLANK('2. ANALISIS DEL RIESGO'!#REF!),"",'2. ANALISIS DEL RIESGO'!#REF!)</f>
        <v>#REF!</v>
      </c>
      <c r="U49" s="202"/>
      <c r="V49" s="221"/>
    </row>
    <row r="50" spans="2:22" ht="149.25" hidden="1" customHeight="1" x14ac:dyDescent="0.25">
      <c r="B50" s="140"/>
      <c r="C50" s="140"/>
      <c r="D50" s="141"/>
      <c r="E50" s="188"/>
      <c r="F50" s="199" t="e">
        <f>'1. IDENTIFICACION DEL RIESGO'!#REF!</f>
        <v>#REF!</v>
      </c>
      <c r="G50" s="200"/>
      <c r="H50" s="218" t="e">
        <f>IF(ISBLANK('1. IDENTIFICACION DEL RIESGO'!#REF!),"",'1. IDENTIFICACION DEL RIESGO'!#REF!)</f>
        <v>#REF!</v>
      </c>
      <c r="I50" s="201"/>
      <c r="J50" s="218" t="e">
        <f>IF(ISBLANK('1. IDENTIFICACION DEL RIESGO'!#REF!),"",'1. IDENTIFICACION DEL RIESGO'!#REF!)</f>
        <v>#REF!</v>
      </c>
      <c r="K50" s="201"/>
      <c r="L50" s="218" t="e">
        <f>'2. ANALISIS DEL RIESGO'!#REF!</f>
        <v>#REF!</v>
      </c>
      <c r="M50" s="202"/>
      <c r="N50" s="219"/>
      <c r="O50" s="202"/>
      <c r="P50" s="219"/>
      <c r="Q50" s="202"/>
      <c r="R50" s="220" t="e">
        <f>'2. ANALISIS DEL RIESGO'!#REF!</f>
        <v>#REF!</v>
      </c>
      <c r="S50" s="202"/>
      <c r="T50" s="220" t="e">
        <f>IF(ISBLANK('2. ANALISIS DEL RIESGO'!#REF!),"",'2. ANALISIS DEL RIESGO'!#REF!)</f>
        <v>#REF!</v>
      </c>
      <c r="U50" s="202"/>
      <c r="V50" s="221"/>
    </row>
    <row r="51" spans="2:22" ht="149.25" hidden="1" customHeight="1" x14ac:dyDescent="0.25">
      <c r="B51" s="140"/>
      <c r="C51" s="140"/>
      <c r="D51" s="141"/>
      <c r="E51" s="188"/>
      <c r="F51" s="199" t="e">
        <f>'1. IDENTIFICACION DEL RIESGO'!#REF!</f>
        <v>#REF!</v>
      </c>
      <c r="G51" s="200"/>
      <c r="H51" s="218" t="e">
        <f>IF(ISBLANK('1. IDENTIFICACION DEL RIESGO'!#REF!),"",'1. IDENTIFICACION DEL RIESGO'!#REF!)</f>
        <v>#REF!</v>
      </c>
      <c r="I51" s="201"/>
      <c r="J51" s="218" t="e">
        <f>IF(ISBLANK('1. IDENTIFICACION DEL RIESGO'!#REF!),"",'1. IDENTIFICACION DEL RIESGO'!#REF!)</f>
        <v>#REF!</v>
      </c>
      <c r="K51" s="201"/>
      <c r="L51" s="218" t="e">
        <f>'2. ANALISIS DEL RIESGO'!#REF!</f>
        <v>#REF!</v>
      </c>
      <c r="M51" s="202"/>
      <c r="N51" s="219"/>
      <c r="O51" s="202"/>
      <c r="P51" s="219"/>
      <c r="Q51" s="202"/>
      <c r="R51" s="220" t="e">
        <f>'2. ANALISIS DEL RIESGO'!#REF!</f>
        <v>#REF!</v>
      </c>
      <c r="S51" s="202"/>
      <c r="T51" s="220" t="e">
        <f>IF(ISBLANK('2. ANALISIS DEL RIESGO'!#REF!),"",'2. ANALISIS DEL RIESGO'!#REF!)</f>
        <v>#REF!</v>
      </c>
      <c r="U51" s="202"/>
      <c r="V51" s="221"/>
    </row>
    <row r="52" spans="2:22" ht="149.25" hidden="1" customHeight="1" x14ac:dyDescent="0.25">
      <c r="B52" s="140"/>
      <c r="C52" s="140"/>
      <c r="D52" s="141"/>
      <c r="E52" s="188"/>
      <c r="F52" s="199" t="e">
        <f>'1. IDENTIFICACION DEL RIESGO'!#REF!</f>
        <v>#REF!</v>
      </c>
      <c r="G52" s="200"/>
      <c r="H52" s="218" t="e">
        <f>IF(ISBLANK('1. IDENTIFICACION DEL RIESGO'!#REF!),"",'1. IDENTIFICACION DEL RIESGO'!#REF!)</f>
        <v>#REF!</v>
      </c>
      <c r="I52" s="201"/>
      <c r="J52" s="218" t="e">
        <f>IF(ISBLANK('1. IDENTIFICACION DEL RIESGO'!#REF!),"",'1. IDENTIFICACION DEL RIESGO'!#REF!)</f>
        <v>#REF!</v>
      </c>
      <c r="K52" s="201"/>
      <c r="L52" s="218" t="e">
        <f>'2. ANALISIS DEL RIESGO'!#REF!</f>
        <v>#REF!</v>
      </c>
      <c r="M52" s="202"/>
      <c r="N52" s="219"/>
      <c r="O52" s="202"/>
      <c r="P52" s="219"/>
      <c r="Q52" s="202"/>
      <c r="R52" s="220" t="e">
        <f>'2. ANALISIS DEL RIESGO'!#REF!</f>
        <v>#REF!</v>
      </c>
      <c r="S52" s="202"/>
      <c r="T52" s="220" t="e">
        <f>IF(ISBLANK('2. ANALISIS DEL RIESGO'!#REF!),"",'2. ANALISIS DEL RIESGO'!#REF!)</f>
        <v>#REF!</v>
      </c>
      <c r="U52" s="202"/>
      <c r="V52" s="221"/>
    </row>
    <row r="53" spans="2:22" ht="149.25" hidden="1" customHeight="1" x14ac:dyDescent="0.25">
      <c r="B53" s="140"/>
      <c r="C53" s="140"/>
      <c r="D53" s="141"/>
      <c r="E53" s="188"/>
      <c r="F53" s="199" t="e">
        <f>'1. IDENTIFICACION DEL RIESGO'!#REF!</f>
        <v>#REF!</v>
      </c>
      <c r="G53" s="200"/>
      <c r="H53" s="218" t="e">
        <f>IF(ISBLANK('1. IDENTIFICACION DEL RIESGO'!#REF!),"",'1. IDENTIFICACION DEL RIESGO'!#REF!)</f>
        <v>#REF!</v>
      </c>
      <c r="I53" s="201"/>
      <c r="J53" s="218" t="e">
        <f>IF(ISBLANK('1. IDENTIFICACION DEL RIESGO'!#REF!),"",'1. IDENTIFICACION DEL RIESGO'!#REF!)</f>
        <v>#REF!</v>
      </c>
      <c r="K53" s="201"/>
      <c r="L53" s="218" t="e">
        <f>'2. ANALISIS DEL RIESGO'!#REF!</f>
        <v>#REF!</v>
      </c>
      <c r="M53" s="202"/>
      <c r="N53" s="219"/>
      <c r="O53" s="202"/>
      <c r="P53" s="219"/>
      <c r="Q53" s="202"/>
      <c r="R53" s="220" t="e">
        <f>'2. ANALISIS DEL RIESGO'!#REF!</f>
        <v>#REF!</v>
      </c>
      <c r="S53" s="202"/>
      <c r="T53" s="220" t="e">
        <f>IF(ISBLANK('2. ANALISIS DEL RIESGO'!#REF!),"",'2. ANALISIS DEL RIESGO'!#REF!)</f>
        <v>#REF!</v>
      </c>
      <c r="U53" s="202"/>
      <c r="V53" s="221"/>
    </row>
    <row r="54" spans="2:22" ht="149.25" hidden="1" customHeight="1" x14ac:dyDescent="0.25">
      <c r="B54" s="140"/>
      <c r="C54" s="140"/>
      <c r="D54" s="141"/>
      <c r="E54" s="188"/>
      <c r="F54" s="199" t="e">
        <f>'1. IDENTIFICACION DEL RIESGO'!#REF!</f>
        <v>#REF!</v>
      </c>
      <c r="G54" s="200"/>
      <c r="H54" s="218" t="e">
        <f>IF(ISBLANK('1. IDENTIFICACION DEL RIESGO'!#REF!),"",'1. IDENTIFICACION DEL RIESGO'!#REF!)</f>
        <v>#REF!</v>
      </c>
      <c r="I54" s="201"/>
      <c r="J54" s="218" t="e">
        <f>IF(ISBLANK('1. IDENTIFICACION DEL RIESGO'!#REF!),"",'1. IDENTIFICACION DEL RIESGO'!#REF!)</f>
        <v>#REF!</v>
      </c>
      <c r="K54" s="201"/>
      <c r="L54" s="218" t="e">
        <f>'2. ANALISIS DEL RIESGO'!#REF!</f>
        <v>#REF!</v>
      </c>
      <c r="M54" s="202"/>
      <c r="N54" s="219"/>
      <c r="O54" s="202"/>
      <c r="P54" s="219"/>
      <c r="Q54" s="202"/>
      <c r="R54" s="220" t="e">
        <f>'2. ANALISIS DEL RIESGO'!#REF!</f>
        <v>#REF!</v>
      </c>
      <c r="S54" s="202"/>
      <c r="T54" s="220" t="e">
        <f>IF(ISBLANK('2. ANALISIS DEL RIESGO'!#REF!),"",'2. ANALISIS DEL RIESGO'!#REF!)</f>
        <v>#REF!</v>
      </c>
      <c r="U54" s="202"/>
      <c r="V54" s="221"/>
    </row>
    <row r="55" spans="2:22" ht="149.25" hidden="1" customHeight="1" x14ac:dyDescent="0.25">
      <c r="B55" s="140"/>
      <c r="C55" s="140"/>
      <c r="D55" s="141"/>
      <c r="E55" s="188"/>
      <c r="F55" s="199" t="e">
        <f>'1. IDENTIFICACION DEL RIESGO'!#REF!</f>
        <v>#REF!</v>
      </c>
      <c r="G55" s="200"/>
      <c r="H55" s="218" t="e">
        <f>IF(ISBLANK('1. IDENTIFICACION DEL RIESGO'!#REF!),"",'1. IDENTIFICACION DEL RIESGO'!#REF!)</f>
        <v>#REF!</v>
      </c>
      <c r="I55" s="201"/>
      <c r="J55" s="218" t="e">
        <f>IF(ISBLANK('1. IDENTIFICACION DEL RIESGO'!#REF!),"",'1. IDENTIFICACION DEL RIESGO'!#REF!)</f>
        <v>#REF!</v>
      </c>
      <c r="K55" s="201"/>
      <c r="L55" s="218" t="e">
        <f>'2. ANALISIS DEL RIESGO'!#REF!</f>
        <v>#REF!</v>
      </c>
      <c r="M55" s="202"/>
      <c r="N55" s="219"/>
      <c r="O55" s="202"/>
      <c r="P55" s="219"/>
      <c r="Q55" s="202"/>
      <c r="R55" s="220" t="e">
        <f>'2. ANALISIS DEL RIESGO'!#REF!</f>
        <v>#REF!</v>
      </c>
      <c r="S55" s="202"/>
      <c r="T55" s="220" t="e">
        <f>IF(ISBLANK('2. ANALISIS DEL RIESGO'!#REF!),"",'2. ANALISIS DEL RIESGO'!#REF!)</f>
        <v>#REF!</v>
      </c>
      <c r="U55" s="202"/>
      <c r="V55" s="221"/>
    </row>
    <row r="56" spans="2:22" ht="149.25" hidden="1" customHeight="1" x14ac:dyDescent="0.25">
      <c r="B56" s="140"/>
      <c r="C56" s="140"/>
      <c r="D56" s="141"/>
      <c r="E56" s="188"/>
      <c r="F56" s="199" t="e">
        <f>'1. IDENTIFICACION DEL RIESGO'!#REF!</f>
        <v>#REF!</v>
      </c>
      <c r="G56" s="200"/>
      <c r="H56" s="218" t="e">
        <f>IF(ISBLANK('1. IDENTIFICACION DEL RIESGO'!#REF!),"",'1. IDENTIFICACION DEL RIESGO'!#REF!)</f>
        <v>#REF!</v>
      </c>
      <c r="I56" s="201"/>
      <c r="J56" s="218" t="e">
        <f>IF(ISBLANK('1. IDENTIFICACION DEL RIESGO'!#REF!),"",'1. IDENTIFICACION DEL RIESGO'!#REF!)</f>
        <v>#REF!</v>
      </c>
      <c r="K56" s="201"/>
      <c r="L56" s="218" t="e">
        <f>'2. ANALISIS DEL RIESGO'!#REF!</f>
        <v>#REF!</v>
      </c>
      <c r="M56" s="202"/>
      <c r="N56" s="219"/>
      <c r="O56" s="202"/>
      <c r="P56" s="219"/>
      <c r="Q56" s="202"/>
      <c r="R56" s="220" t="e">
        <f>'2. ANALISIS DEL RIESGO'!#REF!</f>
        <v>#REF!</v>
      </c>
      <c r="S56" s="202"/>
      <c r="T56" s="220" t="e">
        <f>IF(ISBLANK('2. ANALISIS DEL RIESGO'!#REF!),"",'2. ANALISIS DEL RIESGO'!#REF!)</f>
        <v>#REF!</v>
      </c>
      <c r="U56" s="202"/>
      <c r="V56" s="221"/>
    </row>
    <row r="57" spans="2:22" ht="149.25" hidden="1" customHeight="1" x14ac:dyDescent="0.25">
      <c r="B57" s="140"/>
      <c r="C57" s="140"/>
      <c r="D57" s="141"/>
      <c r="E57" s="188"/>
      <c r="F57" s="199" t="e">
        <f>'1. IDENTIFICACION DEL RIESGO'!#REF!</f>
        <v>#REF!</v>
      </c>
      <c r="G57" s="200"/>
      <c r="H57" s="218" t="e">
        <f>IF(ISBLANK('1. IDENTIFICACION DEL RIESGO'!#REF!),"",'1. IDENTIFICACION DEL RIESGO'!#REF!)</f>
        <v>#REF!</v>
      </c>
      <c r="I57" s="201"/>
      <c r="J57" s="218" t="e">
        <f>IF(ISBLANK('1. IDENTIFICACION DEL RIESGO'!#REF!),"",'1. IDENTIFICACION DEL RIESGO'!#REF!)</f>
        <v>#REF!</v>
      </c>
      <c r="K57" s="201"/>
      <c r="L57" s="218" t="e">
        <f>'2. ANALISIS DEL RIESGO'!#REF!</f>
        <v>#REF!</v>
      </c>
      <c r="M57" s="202"/>
      <c r="N57" s="219"/>
      <c r="O57" s="202"/>
      <c r="P57" s="219"/>
      <c r="Q57" s="202"/>
      <c r="R57" s="220" t="e">
        <f>'2. ANALISIS DEL RIESGO'!#REF!</f>
        <v>#REF!</v>
      </c>
      <c r="S57" s="202"/>
      <c r="T57" s="220" t="e">
        <f>IF(ISBLANK('2. ANALISIS DEL RIESGO'!#REF!),"",'2. ANALISIS DEL RIESGO'!#REF!)</f>
        <v>#REF!</v>
      </c>
      <c r="U57" s="202"/>
      <c r="V57" s="221"/>
    </row>
    <row r="58" spans="2:22" ht="149.25" hidden="1" customHeight="1" x14ac:dyDescent="0.25">
      <c r="B58" s="140"/>
      <c r="C58" s="140"/>
      <c r="D58" s="141"/>
      <c r="E58" s="188"/>
      <c r="F58" s="199" t="e">
        <f>'1. IDENTIFICACION DEL RIESGO'!#REF!</f>
        <v>#REF!</v>
      </c>
      <c r="G58" s="200"/>
      <c r="H58" s="218" t="e">
        <f>IF(ISBLANK('1. IDENTIFICACION DEL RIESGO'!#REF!),"",'1. IDENTIFICACION DEL RIESGO'!#REF!)</f>
        <v>#REF!</v>
      </c>
      <c r="I58" s="201"/>
      <c r="J58" s="218" t="e">
        <f>IF(ISBLANK('1. IDENTIFICACION DEL RIESGO'!#REF!),"",'1. IDENTIFICACION DEL RIESGO'!#REF!)</f>
        <v>#REF!</v>
      </c>
      <c r="K58" s="201"/>
      <c r="L58" s="218" t="e">
        <f>'2. ANALISIS DEL RIESGO'!#REF!</f>
        <v>#REF!</v>
      </c>
      <c r="M58" s="202"/>
      <c r="N58" s="219"/>
      <c r="O58" s="202"/>
      <c r="P58" s="219"/>
      <c r="Q58" s="202"/>
      <c r="R58" s="220" t="e">
        <f>'2. ANALISIS DEL RIESGO'!#REF!</f>
        <v>#REF!</v>
      </c>
      <c r="S58" s="202"/>
      <c r="T58" s="220" t="e">
        <f>IF(ISBLANK('2. ANALISIS DEL RIESGO'!#REF!),"",'2. ANALISIS DEL RIESGO'!#REF!)</f>
        <v>#REF!</v>
      </c>
      <c r="U58" s="202"/>
      <c r="V58" s="221"/>
    </row>
    <row r="59" spans="2:22" ht="149.25" hidden="1" customHeight="1" x14ac:dyDescent="0.25">
      <c r="B59" s="140"/>
      <c r="C59" s="140"/>
      <c r="D59" s="141"/>
      <c r="E59" s="188"/>
      <c r="F59" s="199" t="e">
        <f>'1. IDENTIFICACION DEL RIESGO'!#REF!</f>
        <v>#REF!</v>
      </c>
      <c r="G59" s="200"/>
      <c r="H59" s="218" t="e">
        <f>IF(ISBLANK('1. IDENTIFICACION DEL RIESGO'!#REF!),"",'1. IDENTIFICACION DEL RIESGO'!#REF!)</f>
        <v>#REF!</v>
      </c>
      <c r="I59" s="201"/>
      <c r="J59" s="218" t="e">
        <f>IF(ISBLANK('1. IDENTIFICACION DEL RIESGO'!#REF!),"",'1. IDENTIFICACION DEL RIESGO'!#REF!)</f>
        <v>#REF!</v>
      </c>
      <c r="K59" s="201"/>
      <c r="L59" s="218" t="e">
        <f>'2. ANALISIS DEL RIESGO'!#REF!</f>
        <v>#REF!</v>
      </c>
      <c r="M59" s="202"/>
      <c r="N59" s="219"/>
      <c r="O59" s="202"/>
      <c r="P59" s="219"/>
      <c r="Q59" s="202"/>
      <c r="R59" s="220" t="e">
        <f>'2. ANALISIS DEL RIESGO'!#REF!</f>
        <v>#REF!</v>
      </c>
      <c r="S59" s="202"/>
      <c r="T59" s="220" t="e">
        <f>IF(ISBLANK('2. ANALISIS DEL RIESGO'!#REF!),"",'2. ANALISIS DEL RIESGO'!#REF!)</f>
        <v>#REF!</v>
      </c>
      <c r="U59" s="202"/>
      <c r="V59" s="221"/>
    </row>
    <row r="60" spans="2:22" ht="149.25" hidden="1" customHeight="1" x14ac:dyDescent="0.25">
      <c r="B60" s="140"/>
      <c r="C60" s="140"/>
      <c r="D60" s="141"/>
      <c r="E60" s="188"/>
      <c r="F60" s="199" t="e">
        <f>'1. IDENTIFICACION DEL RIESGO'!#REF!</f>
        <v>#REF!</v>
      </c>
      <c r="G60" s="200"/>
      <c r="H60" s="218" t="e">
        <f>IF(ISBLANK('1. IDENTIFICACION DEL RIESGO'!#REF!),"",'1. IDENTIFICACION DEL RIESGO'!#REF!)</f>
        <v>#REF!</v>
      </c>
      <c r="I60" s="201"/>
      <c r="J60" s="218" t="e">
        <f>IF(ISBLANK('1. IDENTIFICACION DEL RIESGO'!#REF!),"",'1. IDENTIFICACION DEL RIESGO'!#REF!)</f>
        <v>#REF!</v>
      </c>
      <c r="K60" s="201"/>
      <c r="L60" s="218" t="e">
        <f>'2. ANALISIS DEL RIESGO'!#REF!</f>
        <v>#REF!</v>
      </c>
      <c r="M60" s="202"/>
      <c r="N60" s="219"/>
      <c r="O60" s="202"/>
      <c r="P60" s="219"/>
      <c r="Q60" s="202"/>
      <c r="R60" s="220" t="e">
        <f>'2. ANALISIS DEL RIESGO'!#REF!</f>
        <v>#REF!</v>
      </c>
      <c r="S60" s="202"/>
      <c r="T60" s="220" t="e">
        <f>IF(ISBLANK('2. ANALISIS DEL RIESGO'!#REF!),"",'2. ANALISIS DEL RIESGO'!#REF!)</f>
        <v>#REF!</v>
      </c>
      <c r="U60" s="202"/>
      <c r="V60" s="221"/>
    </row>
    <row r="61" spans="2:22" ht="149.25" hidden="1" customHeight="1" x14ac:dyDescent="0.25">
      <c r="B61" s="140"/>
      <c r="C61" s="140"/>
      <c r="D61" s="141"/>
      <c r="E61" s="188"/>
      <c r="F61" s="199" t="e">
        <f>'1. IDENTIFICACION DEL RIESGO'!#REF!</f>
        <v>#REF!</v>
      </c>
      <c r="G61" s="200"/>
      <c r="H61" s="218" t="e">
        <f>IF(ISBLANK('1. IDENTIFICACION DEL RIESGO'!#REF!),"",'1. IDENTIFICACION DEL RIESGO'!#REF!)</f>
        <v>#REF!</v>
      </c>
      <c r="I61" s="201"/>
      <c r="J61" s="218" t="e">
        <f>IF(ISBLANK('1. IDENTIFICACION DEL RIESGO'!#REF!),"",'1. IDENTIFICACION DEL RIESGO'!#REF!)</f>
        <v>#REF!</v>
      </c>
      <c r="K61" s="201"/>
      <c r="L61" s="218" t="e">
        <f>'2. ANALISIS DEL RIESGO'!#REF!</f>
        <v>#REF!</v>
      </c>
      <c r="M61" s="202"/>
      <c r="N61" s="219"/>
      <c r="O61" s="202"/>
      <c r="P61" s="219"/>
      <c r="Q61" s="202"/>
      <c r="R61" s="220" t="e">
        <f>'2. ANALISIS DEL RIESGO'!#REF!</f>
        <v>#REF!</v>
      </c>
      <c r="S61" s="202"/>
      <c r="T61" s="220" t="e">
        <f>IF(ISBLANK('2. ANALISIS DEL RIESGO'!#REF!),"",'2. ANALISIS DEL RIESGO'!#REF!)</f>
        <v>#REF!</v>
      </c>
      <c r="U61" s="202"/>
      <c r="V61" s="221"/>
    </row>
    <row r="62" spans="2:22" ht="149.25" hidden="1" customHeight="1" x14ac:dyDescent="0.25">
      <c r="B62" s="140"/>
      <c r="C62" s="140"/>
      <c r="D62" s="141"/>
      <c r="E62" s="188"/>
      <c r="F62" s="199" t="e">
        <f>'1. IDENTIFICACION DEL RIESGO'!#REF!</f>
        <v>#REF!</v>
      </c>
      <c r="G62" s="200"/>
      <c r="H62" s="218" t="e">
        <f>IF(ISBLANK('1. IDENTIFICACION DEL RIESGO'!#REF!),"",'1. IDENTIFICACION DEL RIESGO'!#REF!)</f>
        <v>#REF!</v>
      </c>
      <c r="I62" s="201"/>
      <c r="J62" s="218" t="e">
        <f>IF(ISBLANK('1. IDENTIFICACION DEL RIESGO'!#REF!),"",'1. IDENTIFICACION DEL RIESGO'!#REF!)</f>
        <v>#REF!</v>
      </c>
      <c r="K62" s="201"/>
      <c r="L62" s="218" t="e">
        <f>'2. ANALISIS DEL RIESGO'!#REF!</f>
        <v>#REF!</v>
      </c>
      <c r="M62" s="202"/>
      <c r="N62" s="219"/>
      <c r="O62" s="202"/>
      <c r="P62" s="219"/>
      <c r="Q62" s="202"/>
      <c r="R62" s="220" t="e">
        <f>'2. ANALISIS DEL RIESGO'!#REF!</f>
        <v>#REF!</v>
      </c>
      <c r="S62" s="202"/>
      <c r="T62" s="220" t="e">
        <f>IF(ISBLANK('2. ANALISIS DEL RIESGO'!#REF!),"",'2. ANALISIS DEL RIESGO'!#REF!)</f>
        <v>#REF!</v>
      </c>
      <c r="U62" s="202"/>
      <c r="V62" s="221"/>
    </row>
    <row r="63" spans="2:22" ht="149.25" hidden="1" customHeight="1" x14ac:dyDescent="0.25">
      <c r="B63" s="140"/>
      <c r="C63" s="140"/>
      <c r="D63" s="141"/>
      <c r="E63" s="188"/>
      <c r="F63" s="199" t="e">
        <f>'1. IDENTIFICACION DEL RIESGO'!#REF!</f>
        <v>#REF!</v>
      </c>
      <c r="G63" s="200"/>
      <c r="H63" s="218" t="e">
        <f>IF(ISBLANK('1. IDENTIFICACION DEL RIESGO'!#REF!),"",'1. IDENTIFICACION DEL RIESGO'!#REF!)</f>
        <v>#REF!</v>
      </c>
      <c r="I63" s="201"/>
      <c r="J63" s="218" t="e">
        <f>IF(ISBLANK('1. IDENTIFICACION DEL RIESGO'!#REF!),"",'1. IDENTIFICACION DEL RIESGO'!#REF!)</f>
        <v>#REF!</v>
      </c>
      <c r="K63" s="201"/>
      <c r="L63" s="218" t="e">
        <f>'2. ANALISIS DEL RIESGO'!#REF!</f>
        <v>#REF!</v>
      </c>
      <c r="M63" s="202"/>
      <c r="N63" s="219"/>
      <c r="O63" s="202"/>
      <c r="P63" s="219"/>
      <c r="Q63" s="202"/>
      <c r="R63" s="220" t="e">
        <f>'2. ANALISIS DEL RIESGO'!#REF!</f>
        <v>#REF!</v>
      </c>
      <c r="S63" s="202"/>
      <c r="T63" s="220" t="e">
        <f>IF(ISBLANK('2. ANALISIS DEL RIESGO'!#REF!),"",'2. ANALISIS DEL RIESGO'!#REF!)</f>
        <v>#REF!</v>
      </c>
      <c r="U63" s="202"/>
      <c r="V63" s="221"/>
    </row>
    <row r="64" spans="2:22" ht="149.25" hidden="1" customHeight="1" x14ac:dyDescent="0.25">
      <c r="B64" s="140"/>
      <c r="C64" s="140"/>
      <c r="D64" s="141"/>
      <c r="E64" s="188"/>
      <c r="F64" s="199" t="e">
        <f>'1. IDENTIFICACION DEL RIESGO'!#REF!</f>
        <v>#REF!</v>
      </c>
      <c r="G64" s="200"/>
      <c r="H64" s="218" t="e">
        <f>IF(ISBLANK('1. IDENTIFICACION DEL RIESGO'!#REF!),"",'1. IDENTIFICACION DEL RIESGO'!#REF!)</f>
        <v>#REF!</v>
      </c>
      <c r="I64" s="201"/>
      <c r="J64" s="218" t="e">
        <f>IF(ISBLANK('1. IDENTIFICACION DEL RIESGO'!#REF!),"",'1. IDENTIFICACION DEL RIESGO'!#REF!)</f>
        <v>#REF!</v>
      </c>
      <c r="K64" s="201"/>
      <c r="L64" s="218" t="e">
        <f>'2. ANALISIS DEL RIESGO'!#REF!</f>
        <v>#REF!</v>
      </c>
      <c r="M64" s="202"/>
      <c r="N64" s="219"/>
      <c r="O64" s="202"/>
      <c r="P64" s="219"/>
      <c r="Q64" s="202"/>
      <c r="R64" s="220" t="e">
        <f>'2. ANALISIS DEL RIESGO'!#REF!</f>
        <v>#REF!</v>
      </c>
      <c r="S64" s="202"/>
      <c r="T64" s="220" t="e">
        <f>IF(ISBLANK('2. ANALISIS DEL RIESGO'!#REF!),"",'2. ANALISIS DEL RIESGO'!#REF!)</f>
        <v>#REF!</v>
      </c>
      <c r="U64" s="202"/>
      <c r="V64" s="221"/>
    </row>
    <row r="65" spans="2:22" ht="149.25" hidden="1" customHeight="1" x14ac:dyDescent="0.25">
      <c r="B65" s="140"/>
      <c r="C65" s="140"/>
      <c r="D65" s="141"/>
      <c r="E65" s="188"/>
      <c r="F65" s="199" t="e">
        <f>'1. IDENTIFICACION DEL RIESGO'!#REF!</f>
        <v>#REF!</v>
      </c>
      <c r="G65" s="200"/>
      <c r="H65" s="218" t="e">
        <f>IF(ISBLANK('1. IDENTIFICACION DEL RIESGO'!#REF!),"",'1. IDENTIFICACION DEL RIESGO'!#REF!)</f>
        <v>#REF!</v>
      </c>
      <c r="I65" s="201"/>
      <c r="J65" s="218" t="e">
        <f>IF(ISBLANK('1. IDENTIFICACION DEL RIESGO'!#REF!),"",'1. IDENTIFICACION DEL RIESGO'!#REF!)</f>
        <v>#REF!</v>
      </c>
      <c r="K65" s="201"/>
      <c r="L65" s="218" t="e">
        <f>'2. ANALISIS DEL RIESGO'!#REF!</f>
        <v>#REF!</v>
      </c>
      <c r="M65" s="202"/>
      <c r="N65" s="219"/>
      <c r="O65" s="202"/>
      <c r="P65" s="219"/>
      <c r="Q65" s="202"/>
      <c r="R65" s="220" t="e">
        <f>'2. ANALISIS DEL RIESGO'!#REF!</f>
        <v>#REF!</v>
      </c>
      <c r="S65" s="202"/>
      <c r="T65" s="220" t="e">
        <f>IF(ISBLANK('2. ANALISIS DEL RIESGO'!#REF!),"",'2. ANALISIS DEL RIESGO'!#REF!)</f>
        <v>#REF!</v>
      </c>
      <c r="U65" s="202"/>
      <c r="V65" s="221"/>
    </row>
    <row r="66" spans="2:22" ht="149.25" hidden="1" customHeight="1" x14ac:dyDescent="0.25">
      <c r="B66" s="140"/>
      <c r="C66" s="140"/>
      <c r="D66" s="141"/>
      <c r="E66" s="188"/>
      <c r="F66" s="199" t="e">
        <f>'1. IDENTIFICACION DEL RIESGO'!#REF!</f>
        <v>#REF!</v>
      </c>
      <c r="G66" s="200"/>
      <c r="H66" s="218" t="e">
        <f>IF(ISBLANK('1. IDENTIFICACION DEL RIESGO'!#REF!),"",'1. IDENTIFICACION DEL RIESGO'!#REF!)</f>
        <v>#REF!</v>
      </c>
      <c r="I66" s="201"/>
      <c r="J66" s="218" t="e">
        <f>IF(ISBLANK('1. IDENTIFICACION DEL RIESGO'!#REF!),"",'1. IDENTIFICACION DEL RIESGO'!#REF!)</f>
        <v>#REF!</v>
      </c>
      <c r="K66" s="201"/>
      <c r="L66" s="218" t="e">
        <f>'2. ANALISIS DEL RIESGO'!#REF!</f>
        <v>#REF!</v>
      </c>
      <c r="M66" s="202"/>
      <c r="N66" s="219"/>
      <c r="O66" s="202"/>
      <c r="P66" s="219"/>
      <c r="Q66" s="202"/>
      <c r="R66" s="220" t="e">
        <f>'2. ANALISIS DEL RIESGO'!#REF!</f>
        <v>#REF!</v>
      </c>
      <c r="S66" s="202"/>
      <c r="T66" s="220" t="e">
        <f>IF(ISBLANK('2. ANALISIS DEL RIESGO'!#REF!),"",'2. ANALISIS DEL RIESGO'!#REF!)</f>
        <v>#REF!</v>
      </c>
      <c r="U66" s="202"/>
      <c r="V66" s="221"/>
    </row>
    <row r="102" spans="1:7" x14ac:dyDescent="0.25">
      <c r="B102" s="9"/>
      <c r="C102" s="9"/>
      <c r="D102" s="75"/>
      <c r="E102" s="9"/>
      <c r="F102" s="9"/>
      <c r="G102" s="9"/>
    </row>
    <row r="103" spans="1:7" x14ac:dyDescent="0.25">
      <c r="A103" s="9"/>
      <c r="B103" s="9"/>
      <c r="C103" s="9"/>
      <c r="D103" s="75"/>
      <c r="E103" s="9"/>
      <c r="F103" s="9"/>
      <c r="G103" s="9"/>
    </row>
    <row r="104" spans="1:7" x14ac:dyDescent="0.25">
      <c r="A104" s="9"/>
      <c r="B104" s="9"/>
      <c r="C104" s="9"/>
      <c r="D104" s="75"/>
      <c r="E104" s="9"/>
      <c r="F104" s="9"/>
      <c r="G104" s="9"/>
    </row>
    <row r="105" spans="1:7" x14ac:dyDescent="0.25">
      <c r="A105" s="9"/>
      <c r="B105" s="9"/>
      <c r="C105" s="9"/>
      <c r="D105" s="75"/>
      <c r="E105" s="9"/>
      <c r="F105" s="9"/>
      <c r="G105" s="9"/>
    </row>
    <row r="106" spans="1:7" x14ac:dyDescent="0.25">
      <c r="A106" s="9"/>
      <c r="B106" s="9"/>
      <c r="C106" s="9"/>
      <c r="D106" s="75"/>
      <c r="E106" s="9"/>
      <c r="F106" s="9"/>
      <c r="G106" s="9"/>
    </row>
    <row r="107" spans="1:7" x14ac:dyDescent="0.25">
      <c r="A107" s="9"/>
      <c r="B107" s="9"/>
      <c r="C107" s="9"/>
      <c r="D107" s="75"/>
      <c r="E107" s="9"/>
      <c r="F107" s="9"/>
      <c r="G107" s="9"/>
    </row>
    <row r="108" spans="1:7" x14ac:dyDescent="0.25">
      <c r="A108" s="9"/>
      <c r="B108" s="9"/>
      <c r="C108" s="9"/>
      <c r="D108" s="75"/>
      <c r="E108" s="9"/>
      <c r="F108" s="9"/>
      <c r="G108" s="9"/>
    </row>
    <row r="109" spans="1:7" x14ac:dyDescent="0.25">
      <c r="A109" s="9"/>
      <c r="B109" s="9"/>
      <c r="C109" s="9"/>
      <c r="D109" s="75"/>
      <c r="E109" s="9"/>
      <c r="F109" s="9"/>
      <c r="G109" s="9"/>
    </row>
    <row r="110" spans="1:7" x14ac:dyDescent="0.25">
      <c r="A110" s="9"/>
      <c r="B110" s="9"/>
      <c r="C110" s="9"/>
      <c r="D110" s="75"/>
      <c r="E110" s="9"/>
      <c r="F110" s="9"/>
      <c r="G110" s="9"/>
    </row>
    <row r="111" spans="1:7" x14ac:dyDescent="0.25">
      <c r="A111" s="9"/>
      <c r="B111" s="9"/>
      <c r="C111" s="9"/>
      <c r="D111" s="75"/>
      <c r="E111" s="9"/>
      <c r="F111" s="9"/>
      <c r="G111" s="9"/>
    </row>
    <row r="112" spans="1:7" x14ac:dyDescent="0.25">
      <c r="A112" s="9"/>
      <c r="B112" s="9"/>
      <c r="C112" s="9"/>
      <c r="D112" s="75"/>
      <c r="E112" s="9"/>
      <c r="F112" s="9"/>
      <c r="G112" s="9"/>
    </row>
    <row r="113" spans="1:7" x14ac:dyDescent="0.25">
      <c r="A113" s="9"/>
      <c r="B113" s="9"/>
      <c r="C113" s="9"/>
      <c r="D113" s="75"/>
      <c r="E113" s="9"/>
      <c r="F113" s="9"/>
      <c r="G113" s="9"/>
    </row>
    <row r="114" spans="1:7" x14ac:dyDescent="0.25">
      <c r="A114" s="9"/>
      <c r="B114" s="9"/>
      <c r="C114" s="9"/>
      <c r="D114" s="75"/>
      <c r="E114" s="9"/>
      <c r="F114" s="9"/>
      <c r="G114" s="9"/>
    </row>
    <row r="115" spans="1:7" x14ac:dyDescent="0.25">
      <c r="A115" s="9"/>
      <c r="B115" s="9"/>
      <c r="C115" s="9"/>
      <c r="D115" s="75"/>
      <c r="E115" s="9"/>
      <c r="F115" s="9"/>
      <c r="G115" s="9"/>
    </row>
    <row r="116" spans="1:7" x14ac:dyDescent="0.25">
      <c r="A116" s="9"/>
      <c r="B116" s="9"/>
      <c r="C116" s="9"/>
      <c r="D116" s="75"/>
      <c r="E116" s="9"/>
      <c r="F116" s="9"/>
      <c r="G116" s="9"/>
    </row>
    <row r="117" spans="1:7" x14ac:dyDescent="0.25">
      <c r="A117" s="9"/>
      <c r="B117" s="9"/>
      <c r="C117" s="9"/>
      <c r="D117" s="75"/>
      <c r="E117" s="9"/>
      <c r="F117" s="9"/>
      <c r="G117" s="9"/>
    </row>
    <row r="118" spans="1:7" x14ac:dyDescent="0.25">
      <c r="A118" s="9"/>
      <c r="B118" s="9"/>
      <c r="C118" s="9"/>
      <c r="D118" s="75"/>
      <c r="E118" s="9"/>
      <c r="F118" s="9"/>
      <c r="G118" s="9"/>
    </row>
    <row r="119" spans="1:7" x14ac:dyDescent="0.25">
      <c r="A119" s="9"/>
      <c r="B119" s="9"/>
      <c r="C119" s="9"/>
      <c r="D119" s="75"/>
      <c r="E119" s="9"/>
      <c r="F119" s="9"/>
      <c r="G119" s="9"/>
    </row>
    <row r="120" spans="1:7" x14ac:dyDescent="0.25">
      <c r="A120" s="9"/>
      <c r="B120" s="9"/>
      <c r="C120" s="9"/>
      <c r="D120" s="75"/>
      <c r="E120" s="9"/>
      <c r="F120" s="9"/>
      <c r="G120" s="9"/>
    </row>
    <row r="121" spans="1:7" x14ac:dyDescent="0.25">
      <c r="A121" s="9"/>
      <c r="B121" s="9"/>
      <c r="C121" s="9"/>
      <c r="D121" s="75"/>
      <c r="E121" s="9"/>
      <c r="F121" s="9"/>
      <c r="G121" s="9"/>
    </row>
    <row r="122" spans="1:7" x14ac:dyDescent="0.25">
      <c r="A122" s="9"/>
      <c r="B122" s="9"/>
      <c r="C122" s="9"/>
      <c r="D122" s="75"/>
      <c r="E122" s="9"/>
      <c r="F122" s="9"/>
      <c r="G122" s="9"/>
    </row>
    <row r="123" spans="1:7" x14ac:dyDescent="0.25">
      <c r="A123" s="9"/>
      <c r="B123" s="9"/>
      <c r="C123" s="9"/>
      <c r="D123" s="75"/>
      <c r="E123" s="9"/>
      <c r="F123" s="9"/>
      <c r="G123" s="9"/>
    </row>
    <row r="124" spans="1:7" x14ac:dyDescent="0.25">
      <c r="A124" s="9"/>
      <c r="B124" s="9"/>
      <c r="C124" s="9"/>
      <c r="D124" s="75"/>
      <c r="E124" s="9"/>
      <c r="F124" s="9"/>
      <c r="G124" s="9"/>
    </row>
    <row r="125" spans="1:7" x14ac:dyDescent="0.25">
      <c r="A125" s="9"/>
      <c r="B125" s="9"/>
      <c r="C125" s="9"/>
      <c r="D125" s="75"/>
      <c r="E125" s="9"/>
      <c r="F125" s="9"/>
      <c r="G125" s="9"/>
    </row>
    <row r="126" spans="1:7" x14ac:dyDescent="0.25">
      <c r="A126" s="9"/>
      <c r="B126" s="9"/>
      <c r="C126" s="9"/>
      <c r="D126" s="75"/>
      <c r="E126" s="9"/>
      <c r="F126" s="9"/>
      <c r="G126" s="9"/>
    </row>
    <row r="127" spans="1:7" x14ac:dyDescent="0.25">
      <c r="A127" s="9"/>
      <c r="B127" s="9"/>
      <c r="C127" s="9"/>
      <c r="D127" s="75"/>
      <c r="E127" s="9"/>
      <c r="F127" s="9"/>
      <c r="G127" s="9"/>
    </row>
    <row r="128" spans="1:7" x14ac:dyDescent="0.25">
      <c r="A128" s="9"/>
      <c r="B128" s="9"/>
      <c r="C128" s="9"/>
      <c r="D128" s="75"/>
      <c r="E128" s="9"/>
      <c r="F128" s="9"/>
      <c r="G128" s="9"/>
    </row>
    <row r="129" spans="1:7" x14ac:dyDescent="0.25">
      <c r="A129" s="9"/>
      <c r="B129" s="9"/>
      <c r="C129" s="9"/>
      <c r="D129" s="75"/>
      <c r="E129" s="9"/>
      <c r="F129" s="9"/>
      <c r="G129" s="9"/>
    </row>
    <row r="130" spans="1:7" x14ac:dyDescent="0.25">
      <c r="A130" s="9"/>
      <c r="B130" s="9"/>
      <c r="C130" s="9"/>
      <c r="D130" s="75"/>
      <c r="E130" s="9"/>
      <c r="F130" s="9"/>
      <c r="G130" s="9"/>
    </row>
    <row r="131" spans="1:7" x14ac:dyDescent="0.25">
      <c r="A131" s="9"/>
      <c r="B131" s="9"/>
      <c r="C131" s="9"/>
      <c r="D131" s="75"/>
      <c r="E131" s="9"/>
      <c r="F131" s="9"/>
      <c r="G131" s="9"/>
    </row>
    <row r="132" spans="1:7" x14ac:dyDescent="0.25">
      <c r="A132" s="9"/>
      <c r="B132" s="9"/>
      <c r="C132" s="9"/>
      <c r="D132" s="75"/>
      <c r="E132" s="9"/>
      <c r="F132" s="9"/>
      <c r="G132" s="9"/>
    </row>
    <row r="133" spans="1:7" x14ac:dyDescent="0.25">
      <c r="A133" s="9"/>
      <c r="B133" s="9"/>
      <c r="C133" s="9"/>
      <c r="D133" s="75"/>
      <c r="E133" s="9"/>
      <c r="F133" s="9"/>
      <c r="G133" s="9"/>
    </row>
    <row r="134" spans="1:7" x14ac:dyDescent="0.25">
      <c r="A134" s="9"/>
      <c r="B134" s="9"/>
      <c r="C134" s="9"/>
      <c r="D134" s="75"/>
      <c r="E134" s="9"/>
      <c r="F134" s="9"/>
      <c r="G134" s="9"/>
    </row>
    <row r="135" spans="1:7" x14ac:dyDescent="0.25">
      <c r="A135" s="9"/>
      <c r="B135" s="9"/>
      <c r="C135" s="9"/>
      <c r="D135" s="75"/>
      <c r="E135" s="9"/>
      <c r="F135" s="9"/>
      <c r="G135" s="9"/>
    </row>
    <row r="136" spans="1:7" x14ac:dyDescent="0.25">
      <c r="A136" s="9"/>
      <c r="B136" s="9"/>
      <c r="C136" s="9"/>
      <c r="D136" s="75"/>
      <c r="E136" s="9"/>
      <c r="F136" s="9"/>
      <c r="G136" s="9"/>
    </row>
    <row r="137" spans="1:7" x14ac:dyDescent="0.25">
      <c r="A137" s="9"/>
      <c r="B137" s="9"/>
      <c r="C137" s="9"/>
      <c r="D137" s="75"/>
      <c r="E137" s="9"/>
      <c r="F137" s="9"/>
      <c r="G137" s="9"/>
    </row>
    <row r="138" spans="1:7" x14ac:dyDescent="0.25">
      <c r="A138" s="9"/>
      <c r="B138" s="9"/>
      <c r="C138" s="9"/>
      <c r="D138" s="75"/>
      <c r="E138" s="9"/>
      <c r="F138" s="9"/>
      <c r="G138" s="9"/>
    </row>
    <row r="139" spans="1:7" x14ac:dyDescent="0.25">
      <c r="A139" s="9"/>
      <c r="B139" s="9"/>
      <c r="C139" s="9"/>
      <c r="D139" s="75"/>
      <c r="E139" s="9"/>
      <c r="F139" s="9"/>
      <c r="G139" s="9"/>
    </row>
    <row r="140" spans="1:7" x14ac:dyDescent="0.25">
      <c r="A140" s="9"/>
      <c r="B140" s="9"/>
      <c r="C140" s="9"/>
      <c r="D140" s="75"/>
      <c r="E140" s="9"/>
      <c r="F140" s="9"/>
      <c r="G140" s="9"/>
    </row>
    <row r="141" spans="1:7" x14ac:dyDescent="0.25">
      <c r="A141" s="9"/>
      <c r="B141" s="9"/>
      <c r="C141" s="9"/>
      <c r="D141" s="75"/>
      <c r="E141" s="9"/>
      <c r="F141" s="9"/>
      <c r="G141" s="9"/>
    </row>
    <row r="142" spans="1:7" x14ac:dyDescent="0.25">
      <c r="A142" s="9"/>
      <c r="B142" s="9"/>
      <c r="C142" s="9"/>
      <c r="D142" s="75"/>
      <c r="E142" s="9"/>
      <c r="F142" s="9"/>
      <c r="G142" s="9"/>
    </row>
    <row r="143" spans="1:7" x14ac:dyDescent="0.25">
      <c r="A143" s="9"/>
      <c r="B143" s="9"/>
      <c r="C143" s="9"/>
      <c r="D143" s="75"/>
      <c r="E143" s="9"/>
      <c r="F143" s="9"/>
      <c r="G143" s="9"/>
    </row>
    <row r="144" spans="1:7" x14ac:dyDescent="0.25">
      <c r="A144" s="9"/>
      <c r="B144" s="9"/>
      <c r="C144" s="9"/>
      <c r="D144" s="75"/>
      <c r="E144" s="9"/>
      <c r="F144" s="9"/>
      <c r="G144" s="9"/>
    </row>
    <row r="145" spans="1:7" x14ac:dyDescent="0.25">
      <c r="A145" s="9"/>
      <c r="B145" s="9"/>
      <c r="C145" s="9"/>
      <c r="D145" s="75"/>
      <c r="E145" s="9"/>
      <c r="F145" s="9"/>
      <c r="G145" s="9"/>
    </row>
    <row r="146" spans="1:7" x14ac:dyDescent="0.25">
      <c r="A146" s="9"/>
      <c r="B146" s="9"/>
      <c r="C146" s="9"/>
      <c r="D146" s="75"/>
      <c r="E146" s="9"/>
      <c r="F146" s="9"/>
      <c r="G146" s="9"/>
    </row>
    <row r="147" spans="1:7" x14ac:dyDescent="0.25">
      <c r="A147" s="9"/>
      <c r="B147" s="9"/>
      <c r="C147" s="9"/>
      <c r="D147" s="75"/>
      <c r="E147" s="9"/>
      <c r="F147" s="9"/>
      <c r="G147" s="9"/>
    </row>
    <row r="148" spans="1:7" x14ac:dyDescent="0.25">
      <c r="A148" s="9"/>
      <c r="B148" s="9"/>
      <c r="C148" s="9"/>
      <c r="D148" s="75"/>
      <c r="E148" s="9"/>
      <c r="F148" s="9"/>
      <c r="G148" s="9"/>
    </row>
    <row r="149" spans="1:7" x14ac:dyDescent="0.25">
      <c r="A149" s="9"/>
      <c r="B149" s="9"/>
      <c r="C149" s="9"/>
      <c r="D149" s="75"/>
      <c r="E149" s="9"/>
      <c r="F149" s="9"/>
      <c r="G149" s="9"/>
    </row>
    <row r="150" spans="1:7" x14ac:dyDescent="0.25">
      <c r="A150" s="9"/>
      <c r="B150" s="9"/>
      <c r="C150" s="9"/>
      <c r="D150" s="75"/>
      <c r="E150" s="9"/>
      <c r="F150" s="9"/>
      <c r="G150" s="9"/>
    </row>
    <row r="151" spans="1:7" x14ac:dyDescent="0.25">
      <c r="A151" s="9"/>
      <c r="B151" s="9"/>
      <c r="C151" s="9"/>
      <c r="D151" s="75"/>
      <c r="E151" s="9"/>
      <c r="F151" s="9"/>
      <c r="G151" s="9"/>
    </row>
    <row r="152" spans="1:7" x14ac:dyDescent="0.25">
      <c r="A152" s="9"/>
      <c r="B152" s="9"/>
      <c r="C152" s="9"/>
      <c r="D152" s="75"/>
      <c r="E152" s="9"/>
      <c r="F152" s="9"/>
      <c r="G152" s="9"/>
    </row>
    <row r="153" spans="1:7" x14ac:dyDescent="0.25">
      <c r="A153" s="9"/>
      <c r="B153" s="9"/>
      <c r="C153" s="9"/>
      <c r="D153" s="75"/>
      <c r="E153" s="9"/>
      <c r="F153" s="9"/>
      <c r="G153" s="9"/>
    </row>
    <row r="154" spans="1:7" x14ac:dyDescent="0.25">
      <c r="A154" s="9"/>
      <c r="B154" s="9"/>
      <c r="C154" s="9"/>
      <c r="D154" s="75"/>
      <c r="E154" s="9"/>
      <c r="F154" s="9"/>
      <c r="G154" s="9"/>
    </row>
    <row r="155" spans="1:7" x14ac:dyDescent="0.25">
      <c r="A155" s="9"/>
      <c r="B155" s="9"/>
      <c r="C155" s="9"/>
      <c r="D155" s="75"/>
      <c r="E155" s="9"/>
      <c r="F155" s="9"/>
      <c r="G155" s="9"/>
    </row>
    <row r="156" spans="1:7" x14ac:dyDescent="0.25">
      <c r="A156" s="9"/>
      <c r="B156" s="9"/>
      <c r="C156" s="9"/>
      <c r="D156" s="75"/>
      <c r="E156" s="9"/>
      <c r="F156" s="9"/>
      <c r="G156" s="9"/>
    </row>
    <row r="157" spans="1:7" x14ac:dyDescent="0.25">
      <c r="A157" s="9"/>
      <c r="B157" s="9"/>
      <c r="C157" s="9"/>
      <c r="D157" s="75"/>
      <c r="E157" s="9"/>
      <c r="F157" s="9"/>
      <c r="G157" s="9"/>
    </row>
    <row r="158" spans="1:7" x14ac:dyDescent="0.25">
      <c r="A158" s="9"/>
      <c r="B158" s="9"/>
      <c r="C158" s="9"/>
      <c r="D158" s="75"/>
      <c r="E158" s="9"/>
      <c r="F158" s="9"/>
      <c r="G158" s="9"/>
    </row>
    <row r="159" spans="1:7" x14ac:dyDescent="0.25">
      <c r="A159" s="9"/>
      <c r="B159" s="9"/>
      <c r="C159" s="9"/>
      <c r="D159" s="75"/>
      <c r="E159" s="9"/>
      <c r="F159" s="9"/>
      <c r="G159" s="9"/>
    </row>
    <row r="160" spans="1:7" x14ac:dyDescent="0.25">
      <c r="A160" s="9"/>
      <c r="B160" s="9"/>
      <c r="C160" s="9"/>
      <c r="D160" s="75"/>
      <c r="E160" s="9"/>
      <c r="F160" s="9"/>
      <c r="G160" s="9"/>
    </row>
    <row r="161" spans="1:7" x14ac:dyDescent="0.25">
      <c r="A161" s="9"/>
      <c r="B161" s="9"/>
      <c r="C161" s="9"/>
      <c r="D161" s="75"/>
      <c r="E161" s="9"/>
      <c r="F161" s="9"/>
      <c r="G161" s="9"/>
    </row>
    <row r="162" spans="1:7" x14ac:dyDescent="0.25">
      <c r="A162" s="9"/>
      <c r="B162" s="9"/>
      <c r="C162" s="9"/>
      <c r="D162" s="75"/>
      <c r="E162" s="9"/>
      <c r="F162" s="9"/>
      <c r="G162" s="9"/>
    </row>
    <row r="163" spans="1:7" x14ac:dyDescent="0.25">
      <c r="A163" s="9"/>
      <c r="B163" s="9"/>
      <c r="C163" s="9"/>
      <c r="D163" s="75"/>
      <c r="E163" s="9"/>
      <c r="F163" s="9"/>
      <c r="G163" s="9"/>
    </row>
    <row r="164" spans="1:7" x14ac:dyDescent="0.25">
      <c r="A164" s="9"/>
      <c r="B164" s="9"/>
      <c r="C164" s="9"/>
      <c r="D164" s="75"/>
      <c r="E164" s="9"/>
      <c r="F164" s="9"/>
      <c r="G164" s="9"/>
    </row>
    <row r="165" spans="1:7" x14ac:dyDescent="0.25">
      <c r="A165" s="9"/>
      <c r="B165" s="9"/>
      <c r="C165" s="9"/>
      <c r="D165" s="75"/>
      <c r="E165" s="9"/>
      <c r="F165" s="9"/>
      <c r="G165" s="9"/>
    </row>
    <row r="166" spans="1:7" x14ac:dyDescent="0.25">
      <c r="A166" s="9"/>
      <c r="B166" s="9"/>
      <c r="C166" s="9"/>
      <c r="D166" s="75"/>
      <c r="E166" s="9"/>
      <c r="F166" s="9"/>
      <c r="G166" s="9"/>
    </row>
    <row r="167" spans="1:7" x14ac:dyDescent="0.25">
      <c r="A167" s="9"/>
      <c r="B167" s="9"/>
      <c r="C167" s="9"/>
      <c r="D167" s="75"/>
      <c r="E167" s="9"/>
      <c r="F167" s="9"/>
      <c r="G167" s="9"/>
    </row>
    <row r="168" spans="1:7" x14ac:dyDescent="0.25">
      <c r="A168" s="9"/>
      <c r="B168" s="9"/>
      <c r="C168" s="9"/>
      <c r="D168" s="75"/>
      <c r="E168" s="9"/>
      <c r="F168" s="9"/>
      <c r="G168" s="9"/>
    </row>
    <row r="169" spans="1:7" x14ac:dyDescent="0.25">
      <c r="A169" s="9"/>
      <c r="B169" s="9"/>
      <c r="C169" s="9"/>
      <c r="D169" s="75"/>
      <c r="E169" s="9"/>
      <c r="F169" s="9"/>
      <c r="G169" s="9"/>
    </row>
    <row r="170" spans="1:7" x14ac:dyDescent="0.25">
      <c r="A170" s="9"/>
      <c r="B170" s="9"/>
      <c r="C170" s="9"/>
      <c r="D170" s="75"/>
      <c r="E170" s="9"/>
      <c r="F170" s="9"/>
      <c r="G170" s="9"/>
    </row>
    <row r="171" spans="1:7" x14ac:dyDescent="0.25">
      <c r="A171" s="9"/>
      <c r="B171" s="9"/>
      <c r="C171" s="9"/>
      <c r="D171" s="75"/>
      <c r="E171" s="9"/>
      <c r="F171" s="9"/>
      <c r="G171" s="9"/>
    </row>
    <row r="172" spans="1:7" x14ac:dyDescent="0.25">
      <c r="A172" s="9"/>
      <c r="B172" s="9"/>
      <c r="C172" s="9"/>
      <c r="D172" s="75"/>
      <c r="E172" s="9"/>
      <c r="F172" s="9"/>
      <c r="G172" s="9"/>
    </row>
    <row r="173" spans="1:7" x14ac:dyDescent="0.25">
      <c r="A173" s="9"/>
      <c r="B173" s="9"/>
      <c r="C173" s="9"/>
      <c r="D173" s="75"/>
      <c r="E173" s="9"/>
      <c r="F173" s="9"/>
      <c r="G173" s="9"/>
    </row>
    <row r="174" spans="1:7" x14ac:dyDescent="0.25">
      <c r="A174" s="9"/>
      <c r="B174" s="9"/>
      <c r="C174" s="9"/>
      <c r="D174" s="75"/>
      <c r="E174" s="9"/>
      <c r="F174" s="9"/>
      <c r="G174" s="9"/>
    </row>
    <row r="175" spans="1:7" x14ac:dyDescent="0.25">
      <c r="A175" s="9"/>
      <c r="B175" s="9"/>
      <c r="C175" s="9"/>
      <c r="D175" s="75"/>
      <c r="E175" s="9"/>
      <c r="F175" s="9"/>
      <c r="G175" s="9"/>
    </row>
    <row r="176" spans="1:7" x14ac:dyDescent="0.25">
      <c r="A176" s="9"/>
      <c r="B176" s="9"/>
      <c r="C176" s="9"/>
      <c r="D176" s="75"/>
      <c r="E176" s="9"/>
      <c r="F176" s="9"/>
      <c r="G176" s="9"/>
    </row>
    <row r="177" spans="1:7" x14ac:dyDescent="0.25">
      <c r="A177" s="9"/>
      <c r="B177" s="9"/>
      <c r="C177" s="9"/>
      <c r="D177" s="75"/>
      <c r="E177" s="9"/>
      <c r="F177" s="9"/>
      <c r="G177" s="9"/>
    </row>
    <row r="178" spans="1:7" x14ac:dyDescent="0.25">
      <c r="A178" s="9"/>
      <c r="B178" s="9"/>
      <c r="C178" s="9"/>
      <c r="D178" s="75"/>
      <c r="E178" s="9"/>
      <c r="F178" s="9"/>
      <c r="G178" s="9"/>
    </row>
    <row r="179" spans="1:7" x14ac:dyDescent="0.25">
      <c r="A179" s="9"/>
      <c r="B179" s="9"/>
      <c r="C179" s="9"/>
      <c r="D179" s="75"/>
      <c r="E179" s="9"/>
      <c r="F179" s="9"/>
      <c r="G179" s="9"/>
    </row>
    <row r="180" spans="1:7" x14ac:dyDescent="0.25">
      <c r="A180" s="9"/>
      <c r="B180" s="9"/>
      <c r="C180" s="9"/>
      <c r="D180" s="75"/>
      <c r="E180" s="9"/>
      <c r="F180" s="9"/>
      <c r="G180" s="9"/>
    </row>
    <row r="181" spans="1:7" x14ac:dyDescent="0.25">
      <c r="A181" s="9"/>
      <c r="B181" s="9"/>
      <c r="C181" s="9"/>
      <c r="D181" s="75"/>
      <c r="E181" s="9"/>
      <c r="F181" s="9"/>
      <c r="G181" s="9"/>
    </row>
    <row r="182" spans="1:7" x14ac:dyDescent="0.25">
      <c r="A182" s="9"/>
      <c r="B182" s="9"/>
      <c r="C182" s="9"/>
      <c r="D182" s="75"/>
      <c r="E182" s="9"/>
      <c r="F182" s="9"/>
      <c r="G182" s="9"/>
    </row>
    <row r="183" spans="1:7" x14ac:dyDescent="0.25">
      <c r="A183" s="9"/>
      <c r="B183" s="9"/>
      <c r="C183" s="9"/>
      <c r="D183" s="75"/>
      <c r="E183" s="9"/>
      <c r="F183" s="9"/>
      <c r="G183" s="9"/>
    </row>
    <row r="184" spans="1:7" x14ac:dyDescent="0.25">
      <c r="A184" s="9"/>
      <c r="B184" s="9"/>
      <c r="C184" s="9"/>
      <c r="D184" s="75"/>
      <c r="E184" s="9"/>
      <c r="F184" s="9"/>
      <c r="G184" s="9"/>
    </row>
    <row r="185" spans="1:7" x14ac:dyDescent="0.25">
      <c r="A185" s="9"/>
      <c r="B185" s="9"/>
      <c r="C185" s="9"/>
      <c r="D185" s="75"/>
      <c r="E185" s="9"/>
      <c r="F185" s="9"/>
      <c r="G185" s="9"/>
    </row>
    <row r="186" spans="1:7" x14ac:dyDescent="0.25">
      <c r="A186" s="9"/>
      <c r="B186" s="9"/>
      <c r="C186" s="9"/>
      <c r="D186" s="75"/>
      <c r="E186" s="9"/>
      <c r="F186" s="9"/>
      <c r="G186" s="9"/>
    </row>
    <row r="187" spans="1:7" x14ac:dyDescent="0.25">
      <c r="A187" s="9"/>
      <c r="B187" s="9"/>
      <c r="C187" s="9"/>
      <c r="D187" s="75"/>
      <c r="E187" s="9"/>
      <c r="F187" s="9"/>
      <c r="G187" s="9"/>
    </row>
    <row r="188" spans="1:7" x14ac:dyDescent="0.25">
      <c r="A188" s="9"/>
      <c r="B188" s="9"/>
      <c r="C188" s="9"/>
      <c r="D188" s="75"/>
      <c r="E188" s="9"/>
      <c r="F188" s="9"/>
      <c r="G188" s="9"/>
    </row>
    <row r="189" spans="1:7" x14ac:dyDescent="0.25">
      <c r="A189" s="9"/>
      <c r="B189" s="9"/>
      <c r="C189" s="9"/>
      <c r="D189" s="75"/>
      <c r="E189" s="9"/>
      <c r="F189" s="9"/>
      <c r="G189" s="9"/>
    </row>
    <row r="190" spans="1:7" x14ac:dyDescent="0.25">
      <c r="A190" s="9"/>
      <c r="B190" s="9"/>
      <c r="C190" s="9"/>
      <c r="D190" s="75"/>
      <c r="E190" s="9"/>
      <c r="F190" s="9"/>
      <c r="G190" s="9"/>
    </row>
    <row r="191" spans="1:7" x14ac:dyDescent="0.25">
      <c r="A191" s="9"/>
      <c r="B191" s="9"/>
      <c r="C191" s="9"/>
      <c r="D191" s="75"/>
      <c r="E191" s="9"/>
      <c r="F191" s="9"/>
      <c r="G191" s="9"/>
    </row>
    <row r="192" spans="1:7" x14ac:dyDescent="0.25">
      <c r="A192" s="9"/>
      <c r="B192" s="9"/>
      <c r="C192" s="9"/>
      <c r="D192" s="75"/>
      <c r="E192" s="9"/>
      <c r="F192" s="9"/>
      <c r="G192" s="9"/>
    </row>
    <row r="193" spans="1:7" x14ac:dyDescent="0.25">
      <c r="A193" s="9"/>
      <c r="B193" s="9"/>
      <c r="C193" s="9"/>
      <c r="D193" s="75"/>
      <c r="E193" s="9"/>
      <c r="F193" s="9"/>
      <c r="G193" s="9"/>
    </row>
    <row r="194" spans="1:7" x14ac:dyDescent="0.25">
      <c r="A194" s="9"/>
      <c r="B194" s="9"/>
      <c r="C194" s="9"/>
      <c r="D194" s="75"/>
      <c r="E194" s="9"/>
      <c r="F194" s="9"/>
      <c r="G194" s="9"/>
    </row>
    <row r="195" spans="1:7" x14ac:dyDescent="0.25">
      <c r="A195" s="9"/>
      <c r="B195" s="9"/>
      <c r="C195" s="9"/>
      <c r="D195" s="75"/>
      <c r="E195" s="9"/>
      <c r="F195" s="9"/>
      <c r="G195" s="9"/>
    </row>
    <row r="196" spans="1:7" x14ac:dyDescent="0.25">
      <c r="A196" s="9"/>
      <c r="B196" s="9"/>
      <c r="C196" s="9"/>
      <c r="D196" s="75"/>
      <c r="E196" s="9"/>
      <c r="F196" s="9"/>
      <c r="G196" s="9"/>
    </row>
    <row r="197" spans="1:7" x14ac:dyDescent="0.25">
      <c r="A197" s="9"/>
      <c r="B197" s="9"/>
      <c r="C197" s="9"/>
      <c r="D197" s="75"/>
      <c r="E197" s="9"/>
      <c r="F197" s="9"/>
      <c r="G197" s="9"/>
    </row>
    <row r="198" spans="1:7" x14ac:dyDescent="0.25">
      <c r="A198" s="9"/>
      <c r="B198" s="9"/>
      <c r="C198" s="9"/>
      <c r="D198" s="75"/>
      <c r="E198" s="9"/>
      <c r="F198" s="9"/>
      <c r="G198" s="9"/>
    </row>
    <row r="199" spans="1:7" x14ac:dyDescent="0.25">
      <c r="A199" s="9"/>
      <c r="B199" s="9"/>
      <c r="C199" s="9"/>
      <c r="D199" s="75"/>
      <c r="E199" s="9"/>
      <c r="F199" s="9"/>
      <c r="G199" s="9"/>
    </row>
    <row r="200" spans="1:7" x14ac:dyDescent="0.25">
      <c r="A200" s="9"/>
      <c r="B200" s="9"/>
      <c r="C200" s="9"/>
      <c r="D200" s="75"/>
      <c r="E200" s="9"/>
      <c r="F200" s="9"/>
      <c r="G200" s="9"/>
    </row>
    <row r="201" spans="1:7" x14ac:dyDescent="0.25">
      <c r="A201" s="9"/>
      <c r="B201" s="9"/>
      <c r="C201" s="9"/>
      <c r="D201" s="75"/>
      <c r="E201" s="9"/>
      <c r="F201" s="9"/>
      <c r="G201" s="9"/>
    </row>
    <row r="202" spans="1:7" x14ac:dyDescent="0.25">
      <c r="A202" s="9"/>
      <c r="B202" s="9"/>
      <c r="C202" s="9"/>
      <c r="D202" s="75"/>
      <c r="E202" s="9"/>
      <c r="F202" s="9"/>
      <c r="G202" s="9"/>
    </row>
    <row r="203" spans="1:7" x14ac:dyDescent="0.25">
      <c r="A203" s="9"/>
      <c r="B203" s="9"/>
      <c r="C203" s="9"/>
      <c r="D203" s="75"/>
      <c r="E203" s="9"/>
      <c r="F203" s="9"/>
      <c r="G203" s="9"/>
    </row>
    <row r="204" spans="1:7" x14ac:dyDescent="0.25">
      <c r="A204" s="9"/>
      <c r="B204" s="9"/>
      <c r="C204" s="9"/>
      <c r="D204" s="75"/>
      <c r="E204" s="9"/>
      <c r="F204" s="9"/>
      <c r="G204" s="9"/>
    </row>
    <row r="205" spans="1:7" x14ac:dyDescent="0.25">
      <c r="A205" s="9"/>
      <c r="B205" s="9"/>
      <c r="C205" s="9"/>
      <c r="D205" s="75"/>
      <c r="E205" s="9"/>
      <c r="F205" s="9"/>
      <c r="G205" s="9"/>
    </row>
    <row r="206" spans="1:7" x14ac:dyDescent="0.25">
      <c r="A206" s="9"/>
      <c r="B206" s="9"/>
      <c r="C206" s="9"/>
      <c r="D206" s="75"/>
      <c r="E206" s="9"/>
      <c r="F206" s="9"/>
      <c r="G206" s="9"/>
    </row>
    <row r="207" spans="1:7" x14ac:dyDescent="0.25">
      <c r="A207" s="9"/>
      <c r="B207" s="9"/>
      <c r="C207" s="9"/>
      <c r="D207" s="75"/>
      <c r="E207" s="9"/>
      <c r="F207" s="9"/>
      <c r="G207" s="9"/>
    </row>
    <row r="208" spans="1:7" x14ac:dyDescent="0.25">
      <c r="A208" s="9"/>
      <c r="B208" s="9"/>
      <c r="C208" s="9"/>
      <c r="D208" s="75"/>
      <c r="E208" s="9"/>
      <c r="F208" s="9"/>
      <c r="G208" s="9"/>
    </row>
    <row r="209" spans="1:7" x14ac:dyDescent="0.25">
      <c r="A209" s="9"/>
      <c r="B209" s="9"/>
      <c r="C209" s="9"/>
      <c r="D209" s="75"/>
      <c r="E209" s="9"/>
      <c r="F209" s="9"/>
      <c r="G209" s="9"/>
    </row>
    <row r="210" spans="1:7" x14ac:dyDescent="0.25">
      <c r="A210" s="9"/>
      <c r="B210" s="9"/>
      <c r="C210" s="9"/>
      <c r="D210" s="75"/>
      <c r="E210" s="9"/>
      <c r="F210" s="9"/>
      <c r="G210" s="9"/>
    </row>
    <row r="211" spans="1:7" x14ac:dyDescent="0.25">
      <c r="A211" s="9"/>
      <c r="B211" s="9"/>
      <c r="C211" s="9"/>
      <c r="D211" s="75"/>
      <c r="E211" s="9"/>
      <c r="F211" s="9"/>
      <c r="G211" s="9"/>
    </row>
    <row r="212" spans="1:7" x14ac:dyDescent="0.25">
      <c r="A212" s="9"/>
      <c r="B212" s="9"/>
      <c r="C212" s="9"/>
      <c r="D212" s="75"/>
      <c r="E212" s="9"/>
      <c r="F212" s="9"/>
      <c r="G212" s="9"/>
    </row>
    <row r="213" spans="1:7" x14ac:dyDescent="0.25">
      <c r="A213" s="9"/>
      <c r="B213" s="9"/>
      <c r="C213" s="9"/>
      <c r="D213" s="75"/>
      <c r="E213" s="9"/>
      <c r="F213" s="9"/>
      <c r="G213" s="9"/>
    </row>
    <row r="214" spans="1:7" x14ac:dyDescent="0.25">
      <c r="A214" s="9"/>
      <c r="B214" s="9"/>
      <c r="C214" s="9"/>
      <c r="D214" s="75"/>
      <c r="E214" s="9"/>
      <c r="F214" s="9"/>
      <c r="G214" s="9"/>
    </row>
    <row r="215" spans="1:7" x14ac:dyDescent="0.25">
      <c r="A215" s="9"/>
      <c r="B215" s="9"/>
      <c r="C215" s="9"/>
      <c r="D215" s="75"/>
      <c r="E215" s="9"/>
      <c r="F215" s="9"/>
      <c r="G215" s="9"/>
    </row>
    <row r="216" spans="1:7" x14ac:dyDescent="0.25">
      <c r="A216" s="9"/>
      <c r="B216" s="9"/>
      <c r="C216" s="9"/>
      <c r="D216" s="75"/>
      <c r="E216" s="9"/>
      <c r="F216" s="9"/>
      <c r="G216" s="9"/>
    </row>
    <row r="217" spans="1:7" x14ac:dyDescent="0.25">
      <c r="A217" s="9"/>
      <c r="B217" s="9"/>
      <c r="C217" s="9"/>
      <c r="D217" s="75"/>
      <c r="E217" s="9"/>
      <c r="F217" s="9"/>
      <c r="G217" s="9"/>
    </row>
    <row r="218" spans="1:7" x14ac:dyDescent="0.25">
      <c r="A218" s="9"/>
      <c r="B218" s="9"/>
      <c r="C218" s="9"/>
      <c r="D218" s="75"/>
      <c r="E218" s="9"/>
      <c r="F218" s="9"/>
      <c r="G218" s="9"/>
    </row>
    <row r="219" spans="1:7" x14ac:dyDescent="0.25">
      <c r="A219" s="9"/>
      <c r="B219" s="9"/>
      <c r="C219" s="9"/>
      <c r="D219" s="75"/>
      <c r="E219" s="9"/>
      <c r="F219" s="9"/>
      <c r="G219" s="9"/>
    </row>
    <row r="220" spans="1:7" x14ac:dyDescent="0.25">
      <c r="A220" s="9"/>
      <c r="B220" s="9"/>
      <c r="C220" s="9"/>
      <c r="D220" s="75"/>
      <c r="E220" s="9"/>
      <c r="F220" s="9"/>
      <c r="G220" s="9"/>
    </row>
    <row r="221" spans="1:7" x14ac:dyDescent="0.25">
      <c r="A221" s="9"/>
      <c r="B221" s="9"/>
      <c r="C221" s="9"/>
      <c r="D221" s="75"/>
      <c r="E221" s="9"/>
      <c r="F221" s="9"/>
      <c r="G221" s="9"/>
    </row>
    <row r="222" spans="1:7" x14ac:dyDescent="0.25">
      <c r="A222" s="9"/>
      <c r="B222" s="9"/>
      <c r="C222" s="9"/>
      <c r="D222" s="75"/>
      <c r="E222" s="9"/>
      <c r="F222" s="9"/>
      <c r="G222" s="9"/>
    </row>
    <row r="223" spans="1:7" x14ac:dyDescent="0.25">
      <c r="A223" s="9"/>
      <c r="B223" s="9"/>
      <c r="C223" s="9"/>
      <c r="D223" s="75"/>
      <c r="E223" s="9"/>
      <c r="F223" s="9"/>
      <c r="G223" s="9"/>
    </row>
    <row r="224" spans="1:7" x14ac:dyDescent="0.25">
      <c r="A224" s="9"/>
      <c r="B224" s="9"/>
      <c r="C224" s="9"/>
      <c r="D224" s="75"/>
      <c r="E224" s="9"/>
      <c r="F224" s="9"/>
      <c r="G224" s="9"/>
    </row>
    <row r="225" spans="1:7" x14ac:dyDescent="0.25">
      <c r="A225" s="9"/>
      <c r="B225" s="9"/>
      <c r="C225" s="9"/>
      <c r="D225" s="75"/>
      <c r="E225" s="9"/>
      <c r="F225" s="9"/>
      <c r="G225" s="9"/>
    </row>
    <row r="226" spans="1:7" x14ac:dyDescent="0.25">
      <c r="A226" s="9"/>
      <c r="B226" s="9"/>
      <c r="C226" s="9"/>
      <c r="D226" s="75"/>
      <c r="E226" s="9"/>
      <c r="F226" s="9"/>
      <c r="G226" s="9"/>
    </row>
    <row r="227" spans="1:7" x14ac:dyDescent="0.25">
      <c r="A227" s="9"/>
      <c r="B227" s="9"/>
      <c r="C227" s="9"/>
      <c r="D227" s="75"/>
      <c r="E227" s="9"/>
      <c r="F227" s="9"/>
      <c r="G227" s="9"/>
    </row>
    <row r="228" spans="1:7" x14ac:dyDescent="0.25">
      <c r="A228" s="9"/>
      <c r="B228" s="9"/>
      <c r="C228" s="9"/>
      <c r="D228" s="75"/>
      <c r="E228" s="9"/>
      <c r="F228" s="9"/>
      <c r="G228" s="9"/>
    </row>
    <row r="229" spans="1:7" x14ac:dyDescent="0.25">
      <c r="A229" s="9"/>
      <c r="B229" s="9"/>
      <c r="C229" s="9"/>
      <c r="D229" s="75"/>
      <c r="E229" s="9"/>
      <c r="F229" s="9"/>
      <c r="G229" s="9"/>
    </row>
    <row r="230" spans="1:7" x14ac:dyDescent="0.25">
      <c r="A230" s="9"/>
      <c r="B230" s="9"/>
      <c r="C230" s="9"/>
      <c r="D230" s="75"/>
      <c r="E230" s="9"/>
      <c r="F230" s="9"/>
      <c r="G230" s="9"/>
    </row>
    <row r="231" spans="1:7" x14ac:dyDescent="0.25">
      <c r="A231" s="9"/>
      <c r="B231" s="9"/>
      <c r="C231" s="9"/>
      <c r="D231" s="75"/>
      <c r="E231" s="9"/>
      <c r="F231" s="9"/>
      <c r="G231" s="9"/>
    </row>
    <row r="232" spans="1:7" x14ac:dyDescent="0.25">
      <c r="A232" s="9"/>
      <c r="B232" s="9"/>
      <c r="C232" s="9"/>
      <c r="D232" s="75"/>
      <c r="E232" s="9"/>
      <c r="F232" s="9"/>
      <c r="G232" s="9"/>
    </row>
    <row r="233" spans="1:7" x14ac:dyDescent="0.25">
      <c r="A233" s="9"/>
      <c r="B233" s="9"/>
      <c r="C233" s="9"/>
      <c r="D233" s="75"/>
      <c r="E233" s="9"/>
      <c r="F233" s="9"/>
      <c r="G233" s="9"/>
    </row>
    <row r="234" spans="1:7" x14ac:dyDescent="0.25">
      <c r="A234" s="9"/>
      <c r="B234" s="9"/>
      <c r="C234" s="9"/>
      <c r="D234" s="75"/>
      <c r="E234" s="9"/>
      <c r="F234" s="9"/>
      <c r="G234" s="9"/>
    </row>
    <row r="235" spans="1:7" x14ac:dyDescent="0.25">
      <c r="A235" s="9"/>
      <c r="B235" s="9"/>
      <c r="C235" s="9"/>
      <c r="D235" s="75"/>
      <c r="E235" s="9"/>
      <c r="F235" s="9"/>
      <c r="G235" s="9"/>
    </row>
    <row r="236" spans="1:7" x14ac:dyDescent="0.25">
      <c r="A236" s="9"/>
      <c r="B236" s="9"/>
      <c r="C236" s="9"/>
      <c r="D236" s="75"/>
      <c r="E236" s="9"/>
      <c r="F236" s="9"/>
      <c r="G236" s="9"/>
    </row>
    <row r="237" spans="1:7" x14ac:dyDescent="0.25">
      <c r="A237" s="9"/>
      <c r="B237" s="9"/>
      <c r="C237" s="9"/>
      <c r="D237" s="75"/>
      <c r="E237" s="9"/>
      <c r="F237" s="9"/>
      <c r="G237" s="9"/>
    </row>
    <row r="238" spans="1:7" x14ac:dyDescent="0.25">
      <c r="A238" s="9"/>
      <c r="B238" s="9"/>
      <c r="C238" s="9"/>
      <c r="D238" s="75"/>
      <c r="E238" s="9"/>
      <c r="F238" s="9"/>
      <c r="G238" s="9"/>
    </row>
    <row r="239" spans="1:7" x14ac:dyDescent="0.25">
      <c r="A239" s="9"/>
      <c r="B239" s="9"/>
      <c r="C239" s="9"/>
      <c r="D239" s="75"/>
      <c r="E239" s="9"/>
      <c r="F239" s="9"/>
      <c r="G239" s="9"/>
    </row>
    <row r="240" spans="1:7" x14ac:dyDescent="0.25">
      <c r="A240" s="9"/>
      <c r="B240" s="9"/>
      <c r="C240" s="9"/>
      <c r="D240" s="75"/>
      <c r="E240" s="9"/>
      <c r="F240" s="9"/>
      <c r="G240" s="9"/>
    </row>
    <row r="241" spans="1:7" x14ac:dyDescent="0.25">
      <c r="A241" s="9"/>
      <c r="B241" s="9"/>
      <c r="C241" s="9"/>
      <c r="D241" s="75"/>
      <c r="E241" s="9"/>
      <c r="F241" s="9"/>
      <c r="G241" s="9"/>
    </row>
    <row r="242" spans="1:7" x14ac:dyDescent="0.25">
      <c r="A242" s="9"/>
      <c r="B242" s="9"/>
      <c r="C242" s="9"/>
      <c r="D242" s="75"/>
      <c r="E242" s="9"/>
      <c r="F242" s="9"/>
      <c r="G242" s="9"/>
    </row>
    <row r="243" spans="1:7" x14ac:dyDescent="0.25">
      <c r="A243" s="9"/>
      <c r="B243" s="9"/>
      <c r="C243" s="9"/>
      <c r="D243" s="75"/>
      <c r="E243" s="9"/>
      <c r="F243" s="9"/>
      <c r="G243" s="9"/>
    </row>
    <row r="244" spans="1:7" x14ac:dyDescent="0.25">
      <c r="A244" s="9"/>
      <c r="B244" s="9"/>
      <c r="C244" s="9"/>
      <c r="D244" s="75"/>
      <c r="E244" s="9"/>
      <c r="F244" s="9"/>
      <c r="G244" s="9"/>
    </row>
    <row r="245" spans="1:7" x14ac:dyDescent="0.25">
      <c r="A245" s="9"/>
      <c r="B245" s="9"/>
      <c r="C245" s="9"/>
      <c r="D245" s="75"/>
      <c r="E245" s="9"/>
      <c r="F245" s="9"/>
      <c r="G245" s="9"/>
    </row>
    <row r="246" spans="1:7" x14ac:dyDescent="0.25">
      <c r="A246" s="9"/>
      <c r="B246" s="9"/>
      <c r="C246" s="9"/>
      <c r="D246" s="75"/>
      <c r="E246" s="9"/>
      <c r="F246" s="9"/>
      <c r="G246" s="9"/>
    </row>
    <row r="247" spans="1:7" x14ac:dyDescent="0.25">
      <c r="A247" s="9"/>
      <c r="B247" s="9"/>
      <c r="C247" s="9"/>
      <c r="D247" s="75"/>
      <c r="E247" s="9"/>
      <c r="F247" s="9"/>
      <c r="G247" s="9"/>
    </row>
    <row r="248" spans="1:7" x14ac:dyDescent="0.25">
      <c r="A248" s="9"/>
      <c r="B248" s="9"/>
      <c r="C248" s="9"/>
      <c r="D248" s="75"/>
      <c r="E248" s="9"/>
      <c r="F248" s="9"/>
      <c r="G248" s="9"/>
    </row>
    <row r="249" spans="1:7" x14ac:dyDescent="0.25">
      <c r="A249" s="9"/>
      <c r="B249" s="9"/>
      <c r="C249" s="9"/>
      <c r="D249" s="75"/>
      <c r="E249" s="9"/>
      <c r="F249" s="9"/>
      <c r="G249" s="9"/>
    </row>
    <row r="250" spans="1:7" x14ac:dyDescent="0.25">
      <c r="A250" s="9"/>
      <c r="B250" s="9"/>
      <c r="C250" s="9"/>
      <c r="D250" s="75"/>
      <c r="E250" s="9"/>
      <c r="F250" s="9"/>
      <c r="G250" s="9"/>
    </row>
    <row r="251" spans="1:7" x14ac:dyDescent="0.25">
      <c r="A251" s="9"/>
      <c r="B251" s="9"/>
      <c r="C251" s="9"/>
      <c r="D251" s="75"/>
      <c r="E251" s="9"/>
      <c r="F251" s="9"/>
      <c r="G251" s="9"/>
    </row>
    <row r="252" spans="1:7" x14ac:dyDescent="0.25">
      <c r="A252" s="9"/>
      <c r="B252" s="9"/>
      <c r="C252" s="9"/>
      <c r="D252" s="75"/>
      <c r="E252" s="9"/>
      <c r="F252" s="9"/>
      <c r="G252" s="9"/>
    </row>
    <row r="253" spans="1:7" x14ac:dyDescent="0.25">
      <c r="A253" s="9"/>
      <c r="B253" s="9"/>
      <c r="C253" s="9"/>
      <c r="D253" s="75"/>
      <c r="E253" s="9"/>
      <c r="F253" s="9"/>
      <c r="G253" s="9"/>
    </row>
    <row r="254" spans="1:7" x14ac:dyDescent="0.25">
      <c r="A254" s="9"/>
      <c r="B254" s="9"/>
      <c r="C254" s="9"/>
      <c r="D254" s="75"/>
      <c r="E254" s="9"/>
      <c r="F254" s="9"/>
      <c r="G254" s="9"/>
    </row>
    <row r="255" spans="1:7" x14ac:dyDescent="0.25">
      <c r="A255" s="9"/>
      <c r="B255" s="9"/>
      <c r="C255" s="9"/>
      <c r="D255" s="75"/>
      <c r="E255" s="9"/>
      <c r="F255" s="9"/>
      <c r="G255" s="9"/>
    </row>
    <row r="256" spans="1:7" x14ac:dyDescent="0.25">
      <c r="A256" s="9"/>
      <c r="B256" s="9"/>
      <c r="C256" s="9"/>
      <c r="D256" s="75"/>
      <c r="E256" s="9"/>
      <c r="F256" s="9"/>
      <c r="G256" s="9"/>
    </row>
    <row r="257" spans="1:7" x14ac:dyDescent="0.25">
      <c r="A257" s="9"/>
      <c r="B257" s="9"/>
      <c r="C257" s="9"/>
      <c r="D257" s="75"/>
      <c r="E257" s="9"/>
      <c r="F257" s="9"/>
      <c r="G257" s="9"/>
    </row>
    <row r="258" spans="1:7" x14ac:dyDescent="0.25">
      <c r="A258" s="9"/>
      <c r="B258" s="9"/>
      <c r="C258" s="9"/>
      <c r="D258" s="75"/>
      <c r="E258" s="9"/>
      <c r="F258" s="9"/>
      <c r="G258" s="9"/>
    </row>
    <row r="259" spans="1:7" x14ac:dyDescent="0.25">
      <c r="A259" s="9"/>
      <c r="B259" s="9"/>
      <c r="C259" s="9"/>
      <c r="D259" s="75"/>
      <c r="E259" s="9"/>
      <c r="F259" s="9"/>
      <c r="G259" s="9"/>
    </row>
    <row r="260" spans="1:7" x14ac:dyDescent="0.25">
      <c r="A260" s="9"/>
      <c r="B260" s="9"/>
      <c r="C260" s="9"/>
      <c r="D260" s="75"/>
      <c r="E260" s="9"/>
      <c r="F260" s="9"/>
      <c r="G260" s="9"/>
    </row>
    <row r="261" spans="1:7" x14ac:dyDescent="0.25">
      <c r="A261" s="9"/>
      <c r="B261" s="9"/>
      <c r="C261" s="9"/>
      <c r="D261" s="75"/>
      <c r="E261" s="9"/>
      <c r="F261" s="9"/>
      <c r="G261" s="9"/>
    </row>
    <row r="262" spans="1:7" x14ac:dyDescent="0.25">
      <c r="A262" s="9"/>
      <c r="B262" s="9"/>
      <c r="C262" s="9"/>
      <c r="D262" s="75"/>
      <c r="E262" s="9"/>
      <c r="F262" s="9"/>
      <c r="G262" s="9"/>
    </row>
    <row r="263" spans="1:7" x14ac:dyDescent="0.25">
      <c r="A263" s="9"/>
      <c r="B263" s="9"/>
      <c r="C263" s="9"/>
      <c r="D263" s="75"/>
      <c r="E263" s="9"/>
      <c r="F263" s="9"/>
      <c r="G263" s="9"/>
    </row>
    <row r="264" spans="1:7" x14ac:dyDescent="0.25">
      <c r="A264" s="9"/>
      <c r="B264" s="9"/>
      <c r="C264" s="9"/>
      <c r="D264" s="75"/>
      <c r="E264" s="9"/>
      <c r="F264" s="9"/>
      <c r="G264" s="9"/>
    </row>
    <row r="265" spans="1:7" x14ac:dyDescent="0.25">
      <c r="A265" s="9"/>
      <c r="B265" s="9"/>
      <c r="C265" s="9"/>
      <c r="D265" s="75"/>
      <c r="E265" s="9"/>
      <c r="F265" s="9"/>
      <c r="G265" s="9"/>
    </row>
    <row r="266" spans="1:7" x14ac:dyDescent="0.25">
      <c r="A266" s="9"/>
      <c r="B266" s="9"/>
      <c r="C266" s="9"/>
      <c r="D266" s="75"/>
      <c r="E266" s="9"/>
      <c r="F266" s="9"/>
      <c r="G266" s="9"/>
    </row>
    <row r="267" spans="1:7" x14ac:dyDescent="0.25">
      <c r="A267" s="9"/>
      <c r="B267" s="9"/>
      <c r="C267" s="9"/>
      <c r="D267" s="75"/>
      <c r="E267" s="9"/>
      <c r="F267" s="9"/>
      <c r="G267" s="9"/>
    </row>
    <row r="268" spans="1:7" x14ac:dyDescent="0.25">
      <c r="A268" s="9"/>
      <c r="B268" s="9"/>
      <c r="C268" s="9"/>
      <c r="D268" s="75"/>
      <c r="E268" s="9"/>
      <c r="F268" s="9"/>
      <c r="G268" s="9"/>
    </row>
    <row r="269" spans="1:7" x14ac:dyDescent="0.25">
      <c r="A269" s="9"/>
      <c r="B269" s="9"/>
      <c r="C269" s="9"/>
      <c r="D269" s="75"/>
      <c r="E269" s="9"/>
      <c r="F269" s="9"/>
      <c r="G269" s="9"/>
    </row>
    <row r="270" spans="1:7" x14ac:dyDescent="0.25">
      <c r="A270" s="9"/>
      <c r="B270" s="9"/>
      <c r="C270" s="9"/>
      <c r="D270" s="75"/>
      <c r="E270" s="9"/>
      <c r="F270" s="9"/>
      <c r="G270" s="9"/>
    </row>
    <row r="271" spans="1:7" x14ac:dyDescent="0.25">
      <c r="A271" s="9"/>
      <c r="B271" s="9"/>
      <c r="C271" s="9"/>
      <c r="D271" s="75"/>
      <c r="E271" s="9"/>
      <c r="F271" s="9"/>
      <c r="G271" s="9"/>
    </row>
    <row r="272" spans="1:7" x14ac:dyDescent="0.25">
      <c r="A272" s="9"/>
      <c r="B272" s="9"/>
      <c r="C272" s="9"/>
      <c r="D272" s="75"/>
      <c r="E272" s="9"/>
      <c r="F272" s="9"/>
      <c r="G272" s="9"/>
    </row>
    <row r="273" spans="1:7" x14ac:dyDescent="0.25">
      <c r="A273" s="9"/>
      <c r="B273" s="9"/>
      <c r="C273" s="9"/>
      <c r="D273" s="75"/>
      <c r="E273" s="9"/>
      <c r="F273" s="9"/>
      <c r="G273" s="9"/>
    </row>
    <row r="274" spans="1:7" x14ac:dyDescent="0.25">
      <c r="A274" s="9"/>
      <c r="B274" s="9"/>
      <c r="C274" s="9"/>
      <c r="D274" s="75"/>
      <c r="E274" s="9"/>
      <c r="F274" s="9"/>
      <c r="G274" s="9"/>
    </row>
    <row r="275" spans="1:7" x14ac:dyDescent="0.25">
      <c r="A275" s="9"/>
      <c r="B275" s="9"/>
      <c r="C275" s="9"/>
      <c r="D275" s="75"/>
      <c r="E275" s="9"/>
      <c r="F275" s="9"/>
      <c r="G275" s="9"/>
    </row>
    <row r="276" spans="1:7" x14ac:dyDescent="0.25">
      <c r="A276" s="9"/>
      <c r="B276" s="9"/>
      <c r="C276" s="9"/>
      <c r="D276" s="75"/>
      <c r="E276" s="9"/>
      <c r="F276" s="9"/>
      <c r="G276" s="9"/>
    </row>
    <row r="277" spans="1:7" x14ac:dyDescent="0.25">
      <c r="A277" s="9"/>
      <c r="B277" s="9"/>
      <c r="C277" s="9"/>
      <c r="D277" s="75"/>
      <c r="E277" s="9"/>
      <c r="F277" s="9"/>
      <c r="G277" s="9"/>
    </row>
    <row r="278" spans="1:7" x14ac:dyDescent="0.25">
      <c r="A278" s="9"/>
      <c r="B278" s="9"/>
      <c r="C278" s="9"/>
      <c r="D278" s="75"/>
      <c r="E278" s="9"/>
      <c r="F278" s="9"/>
      <c r="G278" s="9"/>
    </row>
    <row r="279" spans="1:7" x14ac:dyDescent="0.25">
      <c r="A279" s="9"/>
      <c r="B279" s="9"/>
      <c r="C279" s="9"/>
      <c r="D279" s="75"/>
      <c r="E279" s="9"/>
      <c r="F279" s="9"/>
      <c r="G279" s="9"/>
    </row>
    <row r="280" spans="1:7" x14ac:dyDescent="0.25">
      <c r="A280" s="9"/>
      <c r="B280" s="9"/>
      <c r="C280" s="9"/>
      <c r="D280" s="75"/>
      <c r="E280" s="9"/>
      <c r="F280" s="9"/>
      <c r="G280" s="9"/>
    </row>
    <row r="281" spans="1:7" x14ac:dyDescent="0.25">
      <c r="A281" s="9"/>
      <c r="B281" s="9"/>
      <c r="C281" s="9"/>
      <c r="D281" s="75"/>
      <c r="E281" s="9"/>
      <c r="F281" s="9"/>
      <c r="G281" s="9"/>
    </row>
    <row r="282" spans="1:7" x14ac:dyDescent="0.25">
      <c r="A282" s="9"/>
      <c r="B282" s="9"/>
      <c r="C282" s="9"/>
      <c r="D282" s="75"/>
      <c r="E282" s="9"/>
      <c r="F282" s="9"/>
      <c r="G282" s="9"/>
    </row>
    <row r="283" spans="1:7" x14ac:dyDescent="0.25">
      <c r="A283" s="9"/>
      <c r="B283" s="9"/>
      <c r="C283" s="9"/>
      <c r="D283" s="75"/>
      <c r="E283" s="9"/>
      <c r="F283" s="9"/>
      <c r="G283" s="9"/>
    </row>
    <row r="284" spans="1:7" x14ac:dyDescent="0.25">
      <c r="A284" s="9"/>
      <c r="B284" s="9"/>
      <c r="C284" s="9"/>
      <c r="D284" s="75"/>
      <c r="E284" s="9"/>
      <c r="F284" s="9"/>
      <c r="G284" s="9"/>
    </row>
    <row r="285" spans="1:7" x14ac:dyDescent="0.25">
      <c r="A285" s="9"/>
      <c r="B285" s="9"/>
      <c r="C285" s="9"/>
      <c r="D285" s="75"/>
      <c r="E285" s="9"/>
      <c r="F285" s="9"/>
      <c r="G285" s="9"/>
    </row>
    <row r="286" spans="1:7" x14ac:dyDescent="0.25">
      <c r="A286" s="9"/>
      <c r="B286" s="9"/>
      <c r="C286" s="9"/>
      <c r="D286" s="75"/>
      <c r="E286" s="9"/>
      <c r="F286" s="9"/>
      <c r="G286" s="9"/>
    </row>
    <row r="287" spans="1:7" x14ac:dyDescent="0.25">
      <c r="A287" s="9"/>
      <c r="B287" s="9"/>
      <c r="C287" s="9"/>
      <c r="D287" s="75"/>
      <c r="E287" s="9"/>
      <c r="F287" s="9"/>
      <c r="G287" s="9"/>
    </row>
    <row r="288" spans="1:7" x14ac:dyDescent="0.25">
      <c r="A288" s="9"/>
      <c r="B288" s="9"/>
      <c r="C288" s="9"/>
      <c r="D288" s="75"/>
      <c r="E288" s="9"/>
      <c r="F288" s="9"/>
      <c r="G288" s="9"/>
    </row>
    <row r="289" spans="1:7" x14ac:dyDescent="0.25">
      <c r="A289" s="9"/>
      <c r="B289" s="9"/>
      <c r="C289" s="9"/>
      <c r="D289" s="75"/>
      <c r="E289" s="9"/>
      <c r="F289" s="9"/>
      <c r="G289" s="9"/>
    </row>
    <row r="290" spans="1:7" x14ac:dyDescent="0.25">
      <c r="A290" s="9"/>
      <c r="B290" s="9"/>
      <c r="C290" s="9"/>
      <c r="D290" s="75"/>
      <c r="E290" s="9"/>
      <c r="F290" s="9"/>
      <c r="G290" s="9"/>
    </row>
    <row r="291" spans="1:7" x14ac:dyDescent="0.25">
      <c r="A291" s="9"/>
      <c r="B291" s="9"/>
      <c r="C291" s="9"/>
      <c r="D291" s="75"/>
      <c r="E291" s="9"/>
      <c r="F291" s="9"/>
      <c r="G291" s="9"/>
    </row>
    <row r="292" spans="1:7" x14ac:dyDescent="0.25">
      <c r="A292" s="9"/>
      <c r="B292" s="9"/>
      <c r="C292" s="9"/>
      <c r="D292" s="75"/>
      <c r="E292" s="9"/>
      <c r="F292" s="9"/>
      <c r="G292" s="9"/>
    </row>
    <row r="293" spans="1:7" x14ac:dyDescent="0.25">
      <c r="A293" s="9"/>
      <c r="B293" s="9"/>
      <c r="C293" s="9"/>
      <c r="D293" s="75"/>
      <c r="E293" s="9"/>
      <c r="F293" s="9"/>
      <c r="G293" s="9"/>
    </row>
    <row r="294" spans="1:7" x14ac:dyDescent="0.25">
      <c r="A294" s="9"/>
      <c r="B294" s="9"/>
      <c r="C294" s="9"/>
      <c r="D294" s="75"/>
      <c r="E294" s="9"/>
      <c r="F294" s="9"/>
      <c r="G294" s="9"/>
    </row>
    <row r="295" spans="1:7" x14ac:dyDescent="0.25">
      <c r="A295" s="9"/>
      <c r="B295" s="9"/>
      <c r="C295" s="9"/>
      <c r="D295" s="75"/>
      <c r="E295" s="9"/>
      <c r="F295" s="9"/>
      <c r="G295" s="9"/>
    </row>
    <row r="296" spans="1:7" x14ac:dyDescent="0.25">
      <c r="A296" s="9"/>
      <c r="B296" s="9"/>
      <c r="C296" s="9"/>
      <c r="D296" s="75"/>
      <c r="E296" s="9"/>
      <c r="F296" s="9"/>
      <c r="G296" s="9"/>
    </row>
    <row r="297" spans="1:7" x14ac:dyDescent="0.25">
      <c r="A297" s="9"/>
      <c r="B297" s="9"/>
      <c r="C297" s="9"/>
      <c r="D297" s="75"/>
      <c r="E297" s="9"/>
      <c r="F297" s="9"/>
      <c r="G297" s="9"/>
    </row>
    <row r="298" spans="1:7" x14ac:dyDescent="0.25">
      <c r="A298" s="9"/>
      <c r="B298" s="9"/>
      <c r="C298" s="9"/>
      <c r="D298" s="75"/>
      <c r="E298" s="9"/>
      <c r="F298" s="9"/>
      <c r="G298" s="9"/>
    </row>
    <row r="299" spans="1:7" x14ac:dyDescent="0.25">
      <c r="A299" s="9"/>
      <c r="B299" s="9"/>
      <c r="C299" s="9"/>
      <c r="D299" s="75"/>
      <c r="E299" s="9"/>
      <c r="F299" s="9"/>
      <c r="G299" s="9"/>
    </row>
    <row r="300" spans="1:7" x14ac:dyDescent="0.25">
      <c r="A300" s="9"/>
      <c r="B300" s="9"/>
      <c r="C300" s="9"/>
      <c r="D300" s="75"/>
      <c r="E300" s="9"/>
      <c r="F300" s="9"/>
      <c r="G300" s="9"/>
    </row>
    <row r="301" spans="1:7" x14ac:dyDescent="0.25">
      <c r="A301" s="9"/>
      <c r="B301" s="9"/>
      <c r="C301" s="9"/>
      <c r="D301" s="75"/>
      <c r="E301" s="9"/>
      <c r="F301" s="9"/>
      <c r="G301" s="9"/>
    </row>
    <row r="302" spans="1:7" x14ac:dyDescent="0.25">
      <c r="A302" s="9"/>
      <c r="B302" s="9"/>
      <c r="C302" s="9"/>
      <c r="D302" s="75"/>
      <c r="E302" s="9"/>
      <c r="F302" s="9"/>
      <c r="G302" s="9"/>
    </row>
    <row r="303" spans="1:7" x14ac:dyDescent="0.25">
      <c r="A303" s="9"/>
      <c r="B303" s="9"/>
      <c r="C303" s="9"/>
      <c r="D303" s="75"/>
      <c r="E303" s="9"/>
      <c r="F303" s="9"/>
      <c r="G303" s="9"/>
    </row>
    <row r="304" spans="1:7" x14ac:dyDescent="0.25">
      <c r="A304" s="9"/>
      <c r="B304" s="9"/>
      <c r="C304" s="9"/>
      <c r="D304" s="75"/>
      <c r="E304" s="9"/>
      <c r="F304" s="9"/>
      <c r="G304" s="9"/>
    </row>
    <row r="305" spans="1:7" x14ac:dyDescent="0.25">
      <c r="A305" s="9"/>
      <c r="B305" s="9"/>
      <c r="C305" s="9"/>
      <c r="D305" s="75"/>
      <c r="E305" s="9"/>
      <c r="F305" s="9"/>
      <c r="G305" s="9"/>
    </row>
    <row r="306" spans="1:7" x14ac:dyDescent="0.25">
      <c r="A306" s="9"/>
      <c r="B306" s="9"/>
      <c r="C306" s="9"/>
      <c r="D306" s="75"/>
      <c r="E306" s="9"/>
      <c r="F306" s="9"/>
      <c r="G306" s="9"/>
    </row>
    <row r="307" spans="1:7" x14ac:dyDescent="0.25">
      <c r="A307" s="9"/>
      <c r="B307" s="9"/>
      <c r="C307" s="9"/>
      <c r="D307" s="75"/>
      <c r="E307" s="9"/>
      <c r="F307" s="9"/>
      <c r="G307" s="9"/>
    </row>
    <row r="308" spans="1:7" x14ac:dyDescent="0.25">
      <c r="A308" s="9"/>
      <c r="B308" s="9"/>
      <c r="C308" s="9"/>
      <c r="D308" s="75"/>
      <c r="E308" s="9"/>
      <c r="F308" s="9"/>
      <c r="G308" s="9"/>
    </row>
    <row r="309" spans="1:7" x14ac:dyDescent="0.25">
      <c r="A309" s="9"/>
      <c r="B309" s="9"/>
      <c r="C309" s="9"/>
      <c r="D309" s="75"/>
      <c r="E309" s="9"/>
      <c r="F309" s="9"/>
      <c r="G309" s="9"/>
    </row>
    <row r="310" spans="1:7" x14ac:dyDescent="0.25">
      <c r="A310" s="9"/>
      <c r="B310" s="9"/>
      <c r="C310" s="9"/>
      <c r="D310" s="75"/>
      <c r="E310" s="9"/>
      <c r="F310" s="9"/>
      <c r="G310" s="9"/>
    </row>
    <row r="311" spans="1:7" x14ac:dyDescent="0.25">
      <c r="A311" s="9"/>
      <c r="B311" s="9"/>
      <c r="C311" s="9"/>
      <c r="D311" s="75"/>
      <c r="E311" s="9"/>
      <c r="F311" s="9"/>
      <c r="G311" s="9"/>
    </row>
    <row r="312" spans="1:7" x14ac:dyDescent="0.25">
      <c r="A312" s="9"/>
      <c r="B312" s="9"/>
      <c r="C312" s="9"/>
      <c r="D312" s="75"/>
      <c r="E312" s="9"/>
      <c r="F312" s="9"/>
      <c r="G312" s="9"/>
    </row>
    <row r="313" spans="1:7" x14ac:dyDescent="0.25">
      <c r="A313" s="9"/>
      <c r="B313" s="9"/>
      <c r="C313" s="9"/>
      <c r="D313" s="75"/>
      <c r="E313" s="9"/>
      <c r="F313" s="9"/>
      <c r="G313" s="9"/>
    </row>
    <row r="314" spans="1:7" x14ac:dyDescent="0.25">
      <c r="A314" s="9"/>
      <c r="B314" s="9"/>
      <c r="C314" s="9"/>
      <c r="D314" s="75"/>
      <c r="E314" s="9"/>
      <c r="F314" s="9"/>
      <c r="G314" s="9"/>
    </row>
    <row r="315" spans="1:7" x14ac:dyDescent="0.25">
      <c r="A315" s="9"/>
      <c r="B315" s="9"/>
      <c r="C315" s="9"/>
      <c r="D315" s="75"/>
      <c r="E315" s="9"/>
      <c r="F315" s="9"/>
      <c r="G315" s="9"/>
    </row>
    <row r="316" spans="1:7" x14ac:dyDescent="0.25">
      <c r="A316" s="9"/>
      <c r="B316" s="9"/>
      <c r="C316" s="9"/>
      <c r="D316" s="75"/>
      <c r="E316" s="9"/>
      <c r="F316" s="9"/>
      <c r="G316" s="9"/>
    </row>
    <row r="317" spans="1:7" x14ac:dyDescent="0.25">
      <c r="A317" s="9"/>
      <c r="B317" s="9"/>
      <c r="C317" s="9"/>
      <c r="D317" s="75"/>
      <c r="E317" s="9"/>
      <c r="F317" s="9"/>
      <c r="G317" s="9"/>
    </row>
    <row r="318" spans="1:7" x14ac:dyDescent="0.25">
      <c r="A318" s="9"/>
      <c r="B318" s="9"/>
      <c r="C318" s="9"/>
      <c r="D318" s="75"/>
      <c r="E318" s="9"/>
      <c r="F318" s="9"/>
      <c r="G318" s="9"/>
    </row>
    <row r="319" spans="1:7" x14ac:dyDescent="0.25">
      <c r="A319" s="9"/>
      <c r="B319" s="9"/>
      <c r="C319" s="9"/>
      <c r="D319" s="75"/>
      <c r="E319" s="9"/>
      <c r="F319" s="9"/>
      <c r="G319" s="9"/>
    </row>
    <row r="320" spans="1:7" x14ac:dyDescent="0.25">
      <c r="A320" s="9"/>
      <c r="B320" s="9"/>
      <c r="C320" s="9"/>
      <c r="D320" s="75"/>
      <c r="E320" s="9"/>
      <c r="F320" s="9"/>
      <c r="G320" s="9"/>
    </row>
    <row r="321" spans="1:7" x14ac:dyDescent="0.25">
      <c r="A321" s="9"/>
      <c r="B321" s="9"/>
      <c r="C321" s="9"/>
      <c r="D321" s="75"/>
      <c r="E321" s="9"/>
      <c r="F321" s="9"/>
      <c r="G321" s="9"/>
    </row>
    <row r="322" spans="1:7" x14ac:dyDescent="0.25">
      <c r="A322" s="9"/>
      <c r="B322" s="9"/>
      <c r="C322" s="9"/>
      <c r="D322" s="75"/>
      <c r="E322" s="9"/>
      <c r="F322" s="9"/>
      <c r="G322" s="9"/>
    </row>
    <row r="323" spans="1:7" x14ac:dyDescent="0.25">
      <c r="A323" s="9"/>
      <c r="B323" s="9"/>
      <c r="C323" s="9"/>
      <c r="D323" s="75"/>
      <c r="E323" s="9"/>
      <c r="F323" s="9"/>
      <c r="G323" s="9"/>
    </row>
    <row r="324" spans="1:7" x14ac:dyDescent="0.25">
      <c r="A324" s="9"/>
      <c r="B324" s="9"/>
      <c r="C324" s="9"/>
      <c r="D324" s="75"/>
      <c r="E324" s="9"/>
      <c r="F324" s="9"/>
      <c r="G324" s="9"/>
    </row>
    <row r="325" spans="1:7" x14ac:dyDescent="0.25">
      <c r="A325" s="9"/>
      <c r="B325" s="9"/>
      <c r="C325" s="9"/>
      <c r="D325" s="75"/>
      <c r="E325" s="9"/>
      <c r="F325" s="9"/>
      <c r="G325" s="9"/>
    </row>
    <row r="326" spans="1:7" x14ac:dyDescent="0.25">
      <c r="A326" s="9"/>
      <c r="B326" s="9"/>
      <c r="C326" s="9"/>
      <c r="D326" s="75"/>
      <c r="E326" s="9"/>
      <c r="F326" s="9"/>
      <c r="G326" s="9"/>
    </row>
    <row r="327" spans="1:7" x14ac:dyDescent="0.25">
      <c r="A327" s="9"/>
      <c r="B327" s="9"/>
      <c r="C327" s="9"/>
      <c r="D327" s="75"/>
      <c r="E327" s="9"/>
      <c r="F327" s="9"/>
      <c r="G327" s="9"/>
    </row>
    <row r="328" spans="1:7" x14ac:dyDescent="0.25">
      <c r="A328" s="9"/>
      <c r="B328" s="9"/>
      <c r="C328" s="9"/>
      <c r="D328" s="75"/>
      <c r="E328" s="9"/>
      <c r="F328" s="9"/>
      <c r="G328" s="9"/>
    </row>
    <row r="329" spans="1:7" x14ac:dyDescent="0.25">
      <c r="A329" s="9"/>
      <c r="B329" s="9"/>
      <c r="C329" s="9"/>
      <c r="D329" s="75"/>
      <c r="E329" s="9"/>
      <c r="F329" s="9"/>
      <c r="G329" s="9"/>
    </row>
    <row r="330" spans="1:7" x14ac:dyDescent="0.25">
      <c r="A330" s="9"/>
      <c r="B330" s="9"/>
      <c r="C330" s="9"/>
      <c r="D330" s="75"/>
      <c r="E330" s="9"/>
      <c r="F330" s="9"/>
      <c r="G330" s="9"/>
    </row>
    <row r="331" spans="1:7" x14ac:dyDescent="0.25">
      <c r="A331" s="9"/>
      <c r="B331" s="9"/>
      <c r="C331" s="9"/>
      <c r="D331" s="75"/>
      <c r="E331" s="9"/>
      <c r="F331" s="9"/>
      <c r="G331" s="9"/>
    </row>
    <row r="332" spans="1:7" x14ac:dyDescent="0.25">
      <c r="A332" s="9"/>
      <c r="B332" s="9"/>
      <c r="C332" s="9"/>
      <c r="D332" s="75"/>
      <c r="E332" s="9"/>
      <c r="F332" s="9"/>
      <c r="G332" s="9"/>
    </row>
    <row r="333" spans="1:7" x14ac:dyDescent="0.25">
      <c r="A333" s="9"/>
      <c r="B333" s="9"/>
      <c r="C333" s="9"/>
      <c r="D333" s="75"/>
      <c r="E333" s="9"/>
      <c r="F333" s="9"/>
      <c r="G333" s="9"/>
    </row>
    <row r="334" spans="1:7" x14ac:dyDescent="0.25">
      <c r="A334" s="9"/>
      <c r="B334" s="9"/>
      <c r="C334" s="9"/>
      <c r="D334" s="75"/>
      <c r="E334" s="9"/>
      <c r="F334" s="9"/>
      <c r="G334" s="9"/>
    </row>
    <row r="335" spans="1:7" x14ac:dyDescent="0.25">
      <c r="A335" s="9"/>
      <c r="B335" s="9"/>
      <c r="C335" s="9"/>
      <c r="D335" s="75"/>
      <c r="E335" s="9"/>
      <c r="F335" s="9"/>
      <c r="G335" s="9"/>
    </row>
    <row r="336" spans="1:7" x14ac:dyDescent="0.25">
      <c r="A336" s="9"/>
      <c r="B336" s="9"/>
      <c r="C336" s="9"/>
      <c r="D336" s="75"/>
      <c r="E336" s="9"/>
      <c r="F336" s="9"/>
      <c r="G336" s="9"/>
    </row>
    <row r="337" spans="1:7" x14ac:dyDescent="0.25">
      <c r="A337" s="9"/>
      <c r="B337" s="9"/>
      <c r="C337" s="9"/>
      <c r="D337" s="75"/>
      <c r="E337" s="9"/>
      <c r="F337" s="9"/>
      <c r="G337" s="9"/>
    </row>
    <row r="338" spans="1:7" x14ac:dyDescent="0.25">
      <c r="A338" s="9"/>
      <c r="B338" s="9"/>
      <c r="C338" s="9"/>
      <c r="D338" s="75"/>
      <c r="E338" s="9"/>
      <c r="F338" s="9"/>
      <c r="G338" s="9"/>
    </row>
    <row r="339" spans="1:7" x14ac:dyDescent="0.25">
      <c r="A339" s="9"/>
      <c r="B339" s="9"/>
      <c r="C339" s="9"/>
      <c r="D339" s="75"/>
      <c r="E339" s="9"/>
      <c r="F339" s="9"/>
      <c r="G339" s="9"/>
    </row>
    <row r="340" spans="1:7" x14ac:dyDescent="0.25">
      <c r="A340" s="9"/>
      <c r="B340" s="9"/>
      <c r="C340" s="9"/>
      <c r="D340" s="75"/>
      <c r="E340" s="9"/>
      <c r="F340" s="9"/>
      <c r="G340" s="9"/>
    </row>
    <row r="341" spans="1:7" x14ac:dyDescent="0.25">
      <c r="A341" s="9"/>
      <c r="B341" s="9"/>
      <c r="C341" s="9"/>
      <c r="D341" s="75"/>
      <c r="E341" s="9"/>
      <c r="F341" s="9"/>
      <c r="G341" s="9"/>
    </row>
    <row r="342" spans="1:7" x14ac:dyDescent="0.25">
      <c r="A342" s="9"/>
      <c r="B342" s="9"/>
      <c r="C342" s="9"/>
      <c r="D342" s="75"/>
      <c r="E342" s="9"/>
      <c r="F342" s="9"/>
      <c r="G342" s="9"/>
    </row>
    <row r="343" spans="1:7" x14ac:dyDescent="0.25">
      <c r="A343" s="9"/>
      <c r="B343" s="9"/>
      <c r="C343" s="9"/>
      <c r="D343" s="75"/>
      <c r="E343" s="9"/>
      <c r="F343" s="9"/>
      <c r="G343" s="9"/>
    </row>
    <row r="344" spans="1:7" x14ac:dyDescent="0.25">
      <c r="A344" s="9"/>
      <c r="B344" s="9"/>
      <c r="C344" s="9"/>
      <c r="D344" s="75"/>
      <c r="E344" s="9"/>
      <c r="F344" s="9"/>
      <c r="G344" s="9"/>
    </row>
    <row r="345" spans="1:7" x14ac:dyDescent="0.25">
      <c r="A345" s="9"/>
      <c r="B345" s="9"/>
      <c r="C345" s="9"/>
      <c r="D345" s="75"/>
      <c r="E345" s="9"/>
      <c r="F345" s="9"/>
      <c r="G345" s="9"/>
    </row>
    <row r="346" spans="1:7" x14ac:dyDescent="0.25">
      <c r="A346" s="9"/>
      <c r="B346" s="9"/>
      <c r="C346" s="9"/>
      <c r="D346" s="75"/>
      <c r="E346" s="9"/>
      <c r="F346" s="9"/>
      <c r="G346" s="9"/>
    </row>
    <row r="347" spans="1:7" x14ac:dyDescent="0.25">
      <c r="A347" s="9"/>
      <c r="B347" s="9"/>
      <c r="C347" s="9"/>
      <c r="D347" s="75"/>
      <c r="E347" s="9"/>
      <c r="F347" s="9"/>
      <c r="G347" s="9"/>
    </row>
    <row r="348" spans="1:7" x14ac:dyDescent="0.25">
      <c r="A348" s="9"/>
      <c r="B348" s="9"/>
      <c r="C348" s="9"/>
      <c r="D348" s="75"/>
      <c r="E348" s="9"/>
      <c r="F348" s="9"/>
      <c r="G348" s="9"/>
    </row>
    <row r="349" spans="1:7" x14ac:dyDescent="0.25">
      <c r="A349" s="9"/>
      <c r="B349" s="9"/>
      <c r="C349" s="9"/>
      <c r="D349" s="75"/>
      <c r="E349" s="9"/>
      <c r="F349" s="9"/>
      <c r="G349" s="9"/>
    </row>
    <row r="350" spans="1:7" x14ac:dyDescent="0.25">
      <c r="A350" s="9"/>
      <c r="B350" s="9"/>
      <c r="C350" s="9"/>
      <c r="D350" s="75"/>
      <c r="E350" s="9"/>
      <c r="F350" s="9"/>
      <c r="G350" s="9"/>
    </row>
    <row r="351" spans="1:7" x14ac:dyDescent="0.25">
      <c r="A351" s="9"/>
      <c r="B351" s="9"/>
      <c r="C351" s="9"/>
      <c r="D351" s="75"/>
      <c r="E351" s="9"/>
      <c r="F351" s="9"/>
      <c r="G351" s="9"/>
    </row>
    <row r="352" spans="1:7" x14ac:dyDescent="0.25">
      <c r="A352" s="9"/>
      <c r="B352" s="9"/>
      <c r="C352" s="9"/>
      <c r="D352" s="75"/>
      <c r="E352" s="9"/>
      <c r="F352" s="9"/>
      <c r="G352" s="9"/>
    </row>
    <row r="353" spans="1:7" x14ac:dyDescent="0.25">
      <c r="A353" s="9"/>
      <c r="B353" s="9"/>
      <c r="C353" s="9"/>
      <c r="D353" s="75"/>
      <c r="E353" s="9"/>
      <c r="F353" s="9"/>
      <c r="G353" s="9"/>
    </row>
    <row r="354" spans="1:7" x14ac:dyDescent="0.25">
      <c r="A354" s="9"/>
      <c r="B354" s="9"/>
      <c r="C354" s="9"/>
      <c r="D354" s="75"/>
      <c r="E354" s="9"/>
      <c r="F354" s="9"/>
      <c r="G354" s="9"/>
    </row>
    <row r="355" spans="1:7" x14ac:dyDescent="0.25">
      <c r="A355" s="9"/>
      <c r="B355" s="9"/>
      <c r="C355" s="9"/>
      <c r="D355" s="75"/>
      <c r="E355" s="9"/>
      <c r="F355" s="9"/>
      <c r="G355" s="9"/>
    </row>
    <row r="356" spans="1:7" x14ac:dyDescent="0.25">
      <c r="A356" s="9"/>
      <c r="B356" s="9"/>
      <c r="C356" s="9"/>
      <c r="D356" s="75"/>
      <c r="E356" s="9"/>
      <c r="F356" s="9"/>
      <c r="G356" s="9"/>
    </row>
    <row r="357" spans="1:7" x14ac:dyDescent="0.25">
      <c r="A357" s="9"/>
      <c r="B357" s="9"/>
      <c r="C357" s="9"/>
      <c r="D357" s="75"/>
      <c r="E357" s="9"/>
      <c r="F357" s="9"/>
      <c r="G357" s="9"/>
    </row>
    <row r="358" spans="1:7" x14ac:dyDescent="0.25">
      <c r="A358" s="9"/>
      <c r="B358" s="9"/>
      <c r="C358" s="9"/>
      <c r="D358" s="75"/>
      <c r="E358" s="9"/>
      <c r="F358" s="9"/>
      <c r="G358" s="9"/>
    </row>
    <row r="359" spans="1:7" x14ac:dyDescent="0.25">
      <c r="A359" s="9"/>
      <c r="B359" s="9"/>
      <c r="C359" s="9"/>
      <c r="D359" s="75"/>
      <c r="E359" s="9"/>
      <c r="F359" s="9"/>
      <c r="G359" s="9"/>
    </row>
    <row r="360" spans="1:7" x14ac:dyDescent="0.25">
      <c r="A360" s="9"/>
      <c r="B360" s="9"/>
      <c r="C360" s="9"/>
      <c r="D360" s="75"/>
      <c r="E360" s="9"/>
      <c r="F360" s="9"/>
      <c r="G360" s="9"/>
    </row>
    <row r="361" spans="1:7" x14ac:dyDescent="0.25">
      <c r="A361" s="9"/>
      <c r="B361" s="9"/>
      <c r="C361" s="9"/>
      <c r="D361" s="75"/>
      <c r="E361" s="9"/>
      <c r="F361" s="9"/>
      <c r="G361" s="9"/>
    </row>
    <row r="362" spans="1:7" x14ac:dyDescent="0.25">
      <c r="A362" s="9"/>
      <c r="B362" s="9"/>
      <c r="C362" s="9"/>
      <c r="D362" s="75"/>
      <c r="E362" s="9"/>
      <c r="F362" s="9"/>
      <c r="G362" s="9"/>
    </row>
    <row r="363" spans="1:7" x14ac:dyDescent="0.25">
      <c r="A363" s="9"/>
      <c r="B363" s="9"/>
      <c r="C363" s="9"/>
      <c r="D363" s="75"/>
      <c r="E363" s="9"/>
      <c r="F363" s="9"/>
      <c r="G363" s="9"/>
    </row>
    <row r="364" spans="1:7" x14ac:dyDescent="0.25">
      <c r="A364" s="9"/>
      <c r="B364" s="9"/>
      <c r="C364" s="9"/>
      <c r="D364" s="75"/>
      <c r="E364" s="9"/>
      <c r="F364" s="9"/>
      <c r="G364" s="9"/>
    </row>
    <row r="365" spans="1:7" x14ac:dyDescent="0.25">
      <c r="A365" s="9"/>
      <c r="B365" s="9"/>
      <c r="C365" s="9"/>
      <c r="D365" s="75"/>
      <c r="E365" s="9"/>
      <c r="F365" s="9"/>
      <c r="G365" s="9"/>
    </row>
    <row r="366" spans="1:7" x14ac:dyDescent="0.25">
      <c r="A366" s="9"/>
      <c r="B366" s="9"/>
      <c r="C366" s="9"/>
      <c r="D366" s="75"/>
      <c r="E366" s="9"/>
      <c r="F366" s="9"/>
      <c r="G366" s="9"/>
    </row>
    <row r="367" spans="1:7" x14ac:dyDescent="0.25">
      <c r="A367" s="9"/>
      <c r="B367" s="9"/>
      <c r="C367" s="9"/>
      <c r="D367" s="75"/>
      <c r="E367" s="9"/>
      <c r="F367" s="9"/>
      <c r="G367" s="9"/>
    </row>
    <row r="368" spans="1:7" x14ac:dyDescent="0.25">
      <c r="A368" s="9"/>
      <c r="B368" s="9"/>
      <c r="C368" s="9"/>
      <c r="D368" s="75"/>
      <c r="E368" s="9"/>
      <c r="F368" s="9"/>
      <c r="G368" s="9"/>
    </row>
    <row r="369" spans="1:7" x14ac:dyDescent="0.25">
      <c r="A369" s="9"/>
      <c r="B369" s="9"/>
      <c r="C369" s="9"/>
      <c r="D369" s="75"/>
      <c r="E369" s="9"/>
      <c r="F369" s="9"/>
      <c r="G369" s="9"/>
    </row>
    <row r="370" spans="1:7" x14ac:dyDescent="0.25">
      <c r="A370" s="9"/>
      <c r="B370" s="9"/>
      <c r="C370" s="9"/>
      <c r="D370" s="75"/>
      <c r="E370" s="9"/>
      <c r="F370" s="9"/>
      <c r="G370" s="9"/>
    </row>
    <row r="371" spans="1:7" x14ac:dyDescent="0.25">
      <c r="A371" s="9"/>
      <c r="B371" s="9"/>
      <c r="C371" s="9"/>
      <c r="D371" s="75"/>
      <c r="E371" s="9"/>
      <c r="F371" s="9"/>
      <c r="G371" s="9"/>
    </row>
    <row r="372" spans="1:7" x14ac:dyDescent="0.25">
      <c r="A372" s="9"/>
      <c r="B372" s="9"/>
      <c r="C372" s="9"/>
      <c r="D372" s="75"/>
      <c r="E372" s="9"/>
      <c r="F372" s="9"/>
      <c r="G372" s="9"/>
    </row>
    <row r="373" spans="1:7" x14ac:dyDescent="0.25">
      <c r="A373" s="9"/>
      <c r="B373" s="9"/>
      <c r="C373" s="9"/>
      <c r="D373" s="75"/>
      <c r="E373" s="9"/>
      <c r="F373" s="9"/>
      <c r="G373" s="9"/>
    </row>
    <row r="374" spans="1:7" x14ac:dyDescent="0.25">
      <c r="A374" s="9"/>
      <c r="B374" s="9"/>
      <c r="C374" s="9"/>
      <c r="D374" s="75"/>
      <c r="E374" s="9"/>
      <c r="F374" s="9"/>
      <c r="G374" s="9"/>
    </row>
    <row r="375" spans="1:7" x14ac:dyDescent="0.25">
      <c r="A375" s="9"/>
      <c r="B375" s="9"/>
      <c r="C375" s="9"/>
      <c r="D375" s="75"/>
      <c r="E375" s="9"/>
      <c r="F375" s="9"/>
      <c r="G375" s="9"/>
    </row>
    <row r="376" spans="1:7" x14ac:dyDescent="0.25">
      <c r="A376" s="9"/>
      <c r="B376" s="9"/>
      <c r="C376" s="9"/>
      <c r="D376" s="75"/>
      <c r="E376" s="9"/>
      <c r="F376" s="9"/>
      <c r="G376" s="9"/>
    </row>
    <row r="377" spans="1:7" x14ac:dyDescent="0.25">
      <c r="A377" s="9"/>
      <c r="B377" s="9"/>
      <c r="C377" s="9"/>
      <c r="D377" s="75"/>
      <c r="E377" s="9"/>
      <c r="F377" s="9"/>
      <c r="G377" s="9"/>
    </row>
    <row r="378" spans="1:7" x14ac:dyDescent="0.25">
      <c r="A378" s="9"/>
      <c r="B378" s="9"/>
      <c r="C378" s="9"/>
      <c r="D378" s="75"/>
      <c r="E378" s="9"/>
      <c r="F378" s="9"/>
      <c r="G378" s="9"/>
    </row>
    <row r="379" spans="1:7" x14ac:dyDescent="0.25">
      <c r="A379" s="9"/>
      <c r="B379" s="9"/>
      <c r="C379" s="9"/>
      <c r="D379" s="75"/>
      <c r="E379" s="9"/>
      <c r="F379" s="9"/>
      <c r="G379" s="9"/>
    </row>
    <row r="380" spans="1:7" x14ac:dyDescent="0.25">
      <c r="A380" s="9"/>
      <c r="B380" s="9"/>
      <c r="C380" s="9"/>
      <c r="D380" s="75"/>
      <c r="E380" s="9"/>
      <c r="F380" s="9"/>
      <c r="G380" s="9"/>
    </row>
    <row r="381" spans="1:7" x14ac:dyDescent="0.25">
      <c r="A381" s="9"/>
      <c r="B381" s="9"/>
      <c r="C381" s="9"/>
      <c r="D381" s="75"/>
      <c r="E381" s="9"/>
      <c r="F381" s="9"/>
      <c r="G381" s="9"/>
    </row>
    <row r="382" spans="1:7" x14ac:dyDescent="0.25">
      <c r="A382" s="9"/>
      <c r="B382" s="9"/>
      <c r="C382" s="9"/>
      <c r="D382" s="75"/>
      <c r="E382" s="9"/>
      <c r="F382" s="9"/>
      <c r="G382" s="9"/>
    </row>
    <row r="383" spans="1:7" x14ac:dyDescent="0.25">
      <c r="A383" s="9"/>
      <c r="B383" s="9"/>
      <c r="C383" s="9"/>
      <c r="D383" s="75"/>
      <c r="E383" s="9"/>
      <c r="F383" s="9"/>
      <c r="G383" s="9"/>
    </row>
    <row r="384" spans="1:7" x14ac:dyDescent="0.25">
      <c r="A384" s="9"/>
      <c r="B384" s="9"/>
      <c r="C384" s="9"/>
      <c r="D384" s="75"/>
      <c r="E384" s="9"/>
      <c r="F384" s="9"/>
      <c r="G384" s="9"/>
    </row>
    <row r="385" spans="1:7" x14ac:dyDescent="0.25">
      <c r="A385" s="9"/>
      <c r="B385" s="9"/>
      <c r="C385" s="9"/>
      <c r="D385" s="75"/>
      <c r="E385" s="9"/>
      <c r="F385" s="9"/>
      <c r="G385" s="9"/>
    </row>
    <row r="386" spans="1:7" x14ac:dyDescent="0.25">
      <c r="A386" s="9"/>
      <c r="B386" s="9"/>
      <c r="C386" s="9"/>
      <c r="D386" s="75"/>
      <c r="E386" s="9"/>
      <c r="F386" s="9"/>
      <c r="G386" s="9"/>
    </row>
    <row r="387" spans="1:7" x14ac:dyDescent="0.25">
      <c r="A387" s="9"/>
      <c r="B387" s="9"/>
      <c r="C387" s="9"/>
      <c r="D387" s="75"/>
      <c r="E387" s="9"/>
      <c r="F387" s="9"/>
      <c r="G387" s="9"/>
    </row>
    <row r="388" spans="1:7" x14ac:dyDescent="0.25">
      <c r="A388" s="9"/>
      <c r="B388" s="9"/>
      <c r="C388" s="9"/>
      <c r="D388" s="75"/>
      <c r="E388" s="9"/>
      <c r="F388" s="9"/>
      <c r="G388" s="9"/>
    </row>
    <row r="389" spans="1:7" x14ac:dyDescent="0.25">
      <c r="A389" s="9"/>
      <c r="B389" s="9"/>
      <c r="C389" s="9"/>
      <c r="D389" s="75"/>
      <c r="E389" s="9"/>
      <c r="F389" s="9"/>
      <c r="G389" s="9"/>
    </row>
    <row r="390" spans="1:7" x14ac:dyDescent="0.25">
      <c r="A390" s="9"/>
      <c r="B390" s="9"/>
      <c r="C390" s="9"/>
      <c r="D390" s="75"/>
      <c r="E390" s="9"/>
      <c r="F390" s="9"/>
      <c r="G390" s="9"/>
    </row>
    <row r="391" spans="1:7" x14ac:dyDescent="0.25">
      <c r="A391" s="9"/>
      <c r="B391" s="9"/>
      <c r="C391" s="9"/>
      <c r="D391" s="75"/>
      <c r="E391" s="9"/>
      <c r="F391" s="9"/>
      <c r="G391" s="9"/>
    </row>
    <row r="392" spans="1:7" x14ac:dyDescent="0.25">
      <c r="A392" s="9"/>
      <c r="B392" s="9"/>
      <c r="C392" s="9"/>
      <c r="D392" s="75"/>
      <c r="E392" s="9"/>
      <c r="F392" s="9"/>
      <c r="G392" s="9"/>
    </row>
    <row r="393" spans="1:7" x14ac:dyDescent="0.25">
      <c r="A393" s="9"/>
      <c r="B393" s="9"/>
      <c r="C393" s="9"/>
      <c r="D393" s="75"/>
      <c r="E393" s="9"/>
      <c r="F393" s="9"/>
      <c r="G393" s="9"/>
    </row>
    <row r="394" spans="1:7" x14ac:dyDescent="0.25">
      <c r="A394" s="9"/>
      <c r="B394" s="9"/>
      <c r="C394" s="9"/>
      <c r="D394" s="75"/>
      <c r="E394" s="9"/>
      <c r="F394" s="9"/>
      <c r="G394" s="9"/>
    </row>
    <row r="395" spans="1:7" x14ac:dyDescent="0.25">
      <c r="A395" s="9"/>
      <c r="B395" s="9"/>
      <c r="C395" s="9"/>
      <c r="D395" s="75"/>
      <c r="E395" s="9"/>
      <c r="F395" s="9"/>
      <c r="G395" s="9"/>
    </row>
    <row r="396" spans="1:7" x14ac:dyDescent="0.25">
      <c r="A396" s="9"/>
      <c r="B396" s="9"/>
      <c r="C396" s="9"/>
      <c r="D396" s="75"/>
      <c r="E396" s="9"/>
      <c r="F396" s="9"/>
      <c r="G396" s="9"/>
    </row>
    <row r="397" spans="1:7" x14ac:dyDescent="0.25">
      <c r="A397" s="9"/>
      <c r="B397" s="9"/>
      <c r="C397" s="9"/>
      <c r="D397" s="75"/>
      <c r="E397" s="9"/>
      <c r="F397" s="9"/>
      <c r="G397" s="9"/>
    </row>
    <row r="398" spans="1:7" x14ac:dyDescent="0.25">
      <c r="A398" s="9"/>
      <c r="B398" s="9"/>
      <c r="C398" s="9"/>
      <c r="D398" s="75"/>
      <c r="E398" s="9"/>
      <c r="F398" s="9"/>
      <c r="G398" s="9"/>
    </row>
    <row r="399" spans="1:7" x14ac:dyDescent="0.25">
      <c r="A399" s="9"/>
      <c r="B399" s="9"/>
      <c r="C399" s="9"/>
      <c r="D399" s="75"/>
      <c r="E399" s="9"/>
      <c r="F399" s="9"/>
      <c r="G399" s="9"/>
    </row>
    <row r="400" spans="1:7" x14ac:dyDescent="0.25">
      <c r="A400" s="9"/>
      <c r="B400" s="9"/>
      <c r="C400" s="9"/>
      <c r="D400" s="75"/>
      <c r="E400" s="9"/>
      <c r="F400" s="9"/>
      <c r="G400" s="9"/>
    </row>
    <row r="401" spans="1:7" x14ac:dyDescent="0.25">
      <c r="A401" s="9"/>
      <c r="B401" s="9"/>
      <c r="C401" s="9"/>
      <c r="D401" s="75"/>
      <c r="E401" s="9"/>
      <c r="F401" s="9"/>
      <c r="G401" s="9"/>
    </row>
    <row r="402" spans="1:7" x14ac:dyDescent="0.25">
      <c r="A402" s="9"/>
      <c r="B402" s="9"/>
      <c r="C402" s="9"/>
      <c r="D402" s="75"/>
      <c r="E402" s="9"/>
      <c r="F402" s="9"/>
      <c r="G402" s="9"/>
    </row>
    <row r="403" spans="1:7" x14ac:dyDescent="0.25">
      <c r="A403" s="9"/>
      <c r="B403" s="9"/>
      <c r="C403" s="9"/>
      <c r="D403" s="75"/>
      <c r="E403" s="9"/>
      <c r="F403" s="9"/>
      <c r="G403" s="9"/>
    </row>
    <row r="404" spans="1:7" x14ac:dyDescent="0.25">
      <c r="A404" s="9"/>
      <c r="B404" s="9"/>
      <c r="C404" s="9"/>
      <c r="D404" s="75"/>
      <c r="E404" s="9"/>
      <c r="F404" s="9"/>
      <c r="G404" s="9"/>
    </row>
    <row r="405" spans="1:7" x14ac:dyDescent="0.25">
      <c r="A405" s="9"/>
      <c r="B405" s="9"/>
      <c r="C405" s="9"/>
      <c r="D405" s="75"/>
      <c r="E405" s="9"/>
      <c r="F405" s="9"/>
      <c r="G405" s="9"/>
    </row>
    <row r="406" spans="1:7" x14ac:dyDescent="0.25">
      <c r="A406" s="9"/>
      <c r="B406" s="9"/>
      <c r="C406" s="9"/>
      <c r="D406" s="75"/>
      <c r="E406" s="9"/>
      <c r="F406" s="9"/>
      <c r="G406" s="9"/>
    </row>
    <row r="407" spans="1:7" x14ac:dyDescent="0.25">
      <c r="A407" s="9"/>
      <c r="B407" s="9"/>
      <c r="C407" s="9"/>
      <c r="D407" s="75"/>
      <c r="E407" s="9"/>
      <c r="F407" s="9"/>
      <c r="G407" s="9"/>
    </row>
    <row r="408" spans="1:7" x14ac:dyDescent="0.25">
      <c r="A408" s="9"/>
      <c r="B408" s="9"/>
      <c r="C408" s="9"/>
      <c r="D408" s="75"/>
      <c r="E408" s="9"/>
      <c r="F408" s="9"/>
      <c r="G408" s="9"/>
    </row>
    <row r="409" spans="1:7" x14ac:dyDescent="0.25">
      <c r="A409" s="9"/>
      <c r="B409" s="9"/>
      <c r="C409" s="9"/>
      <c r="D409" s="75"/>
      <c r="E409" s="9"/>
      <c r="F409" s="9"/>
      <c r="G409" s="9"/>
    </row>
    <row r="410" spans="1:7" x14ac:dyDescent="0.25">
      <c r="A410" s="9"/>
      <c r="B410" s="9"/>
      <c r="C410" s="9"/>
      <c r="D410" s="75"/>
      <c r="E410" s="9"/>
      <c r="F410" s="9"/>
      <c r="G410" s="9"/>
    </row>
    <row r="411" spans="1:7" x14ac:dyDescent="0.25">
      <c r="A411" s="9"/>
      <c r="B411" s="9"/>
      <c r="C411" s="9"/>
      <c r="D411" s="75"/>
      <c r="E411" s="9"/>
      <c r="F411" s="9"/>
      <c r="G411" s="9"/>
    </row>
    <row r="412" spans="1:7" x14ac:dyDescent="0.25">
      <c r="A412" s="9"/>
      <c r="B412" s="9"/>
      <c r="C412" s="9"/>
      <c r="D412" s="75"/>
      <c r="E412" s="9"/>
      <c r="F412" s="9"/>
      <c r="G412" s="9"/>
    </row>
    <row r="413" spans="1:7" x14ac:dyDescent="0.25">
      <c r="A413" s="9"/>
      <c r="B413" s="9"/>
      <c r="C413" s="9"/>
      <c r="D413" s="75"/>
      <c r="E413" s="9"/>
      <c r="F413" s="9"/>
      <c r="G413" s="9"/>
    </row>
    <row r="414" spans="1:7" x14ac:dyDescent="0.25">
      <c r="A414" s="9"/>
      <c r="B414" s="9"/>
      <c r="C414" s="9"/>
      <c r="D414" s="75"/>
      <c r="E414" s="9"/>
      <c r="F414" s="9"/>
      <c r="G414" s="9"/>
    </row>
    <row r="415" spans="1:7" x14ac:dyDescent="0.25">
      <c r="A415" s="9"/>
      <c r="B415" s="9"/>
      <c r="C415" s="9"/>
      <c r="D415" s="75"/>
      <c r="E415" s="9"/>
      <c r="F415" s="9"/>
      <c r="G415" s="9"/>
    </row>
    <row r="416" spans="1:7" x14ac:dyDescent="0.25">
      <c r="A416" s="9"/>
      <c r="B416" s="9"/>
      <c r="C416" s="9"/>
      <c r="D416" s="75"/>
      <c r="E416" s="9"/>
      <c r="F416" s="9"/>
      <c r="G416" s="9"/>
    </row>
    <row r="417" spans="1:7" x14ac:dyDescent="0.25">
      <c r="A417" s="9"/>
      <c r="B417" s="9"/>
      <c r="C417" s="9"/>
      <c r="D417" s="75"/>
      <c r="E417" s="9"/>
      <c r="F417" s="9"/>
      <c r="G417" s="9"/>
    </row>
    <row r="418" spans="1:7" x14ac:dyDescent="0.25">
      <c r="A418" s="9"/>
      <c r="B418" s="9"/>
      <c r="C418" s="9"/>
      <c r="D418" s="75"/>
      <c r="E418" s="9"/>
      <c r="F418" s="9"/>
      <c r="G418" s="9"/>
    </row>
    <row r="419" spans="1:7" x14ac:dyDescent="0.25">
      <c r="A419" s="9"/>
      <c r="B419" s="9"/>
      <c r="C419" s="9"/>
      <c r="D419" s="75"/>
      <c r="E419" s="9"/>
      <c r="F419" s="9"/>
      <c r="G419" s="9"/>
    </row>
    <row r="420" spans="1:7" x14ac:dyDescent="0.25">
      <c r="A420" s="9"/>
      <c r="B420" s="9"/>
      <c r="C420" s="9"/>
      <c r="D420" s="75"/>
      <c r="E420" s="9"/>
      <c r="F420" s="9"/>
      <c r="G420" s="9"/>
    </row>
    <row r="421" spans="1:7" x14ac:dyDescent="0.25">
      <c r="A421" s="9"/>
      <c r="B421" s="9"/>
      <c r="C421" s="9"/>
      <c r="D421" s="75"/>
      <c r="E421" s="9"/>
      <c r="F421" s="9"/>
      <c r="G421" s="9"/>
    </row>
    <row r="422" spans="1:7" x14ac:dyDescent="0.25">
      <c r="A422" s="9"/>
      <c r="B422" s="9"/>
      <c r="C422" s="9"/>
      <c r="D422" s="75"/>
      <c r="E422" s="9"/>
      <c r="F422" s="9"/>
      <c r="G422" s="9"/>
    </row>
    <row r="423" spans="1:7" x14ac:dyDescent="0.25">
      <c r="A423" s="9"/>
      <c r="B423" s="9"/>
      <c r="C423" s="9"/>
      <c r="D423" s="75"/>
      <c r="E423" s="9"/>
      <c r="F423" s="9"/>
      <c r="G423" s="9"/>
    </row>
    <row r="424" spans="1:7" x14ac:dyDescent="0.25">
      <c r="A424" s="9"/>
      <c r="B424" s="9"/>
      <c r="C424" s="9"/>
      <c r="D424" s="75"/>
      <c r="E424" s="9"/>
      <c r="F424" s="9"/>
      <c r="G424" s="9"/>
    </row>
    <row r="425" spans="1:7" x14ac:dyDescent="0.25">
      <c r="A425" s="9"/>
      <c r="B425" s="9"/>
      <c r="C425" s="9"/>
      <c r="D425" s="75"/>
      <c r="E425" s="9"/>
      <c r="F425" s="9"/>
      <c r="G425" s="9"/>
    </row>
    <row r="426" spans="1:7" x14ac:dyDescent="0.25">
      <c r="A426" s="9"/>
      <c r="B426" s="9"/>
      <c r="C426" s="9"/>
      <c r="D426" s="75"/>
      <c r="E426" s="9"/>
      <c r="F426" s="9"/>
      <c r="G426" s="9"/>
    </row>
    <row r="427" spans="1:7" x14ac:dyDescent="0.25">
      <c r="A427" s="9"/>
      <c r="B427" s="9"/>
      <c r="C427" s="9"/>
      <c r="D427" s="75"/>
      <c r="E427" s="9"/>
      <c r="F427" s="9"/>
      <c r="G427" s="9"/>
    </row>
    <row r="428" spans="1:7" x14ac:dyDescent="0.25">
      <c r="A428" s="9"/>
      <c r="B428" s="9"/>
      <c r="C428" s="9"/>
      <c r="D428" s="75"/>
      <c r="E428" s="9"/>
      <c r="F428" s="9"/>
      <c r="G428" s="9"/>
    </row>
    <row r="429" spans="1:7" x14ac:dyDescent="0.25">
      <c r="A429" s="9"/>
      <c r="B429" s="9"/>
      <c r="C429" s="9"/>
      <c r="D429" s="75"/>
      <c r="E429" s="9"/>
      <c r="F429" s="9"/>
      <c r="G429" s="9"/>
    </row>
    <row r="430" spans="1:7" x14ac:dyDescent="0.25">
      <c r="A430" s="9"/>
      <c r="B430" s="9"/>
      <c r="C430" s="9"/>
      <c r="D430" s="75"/>
      <c r="E430" s="9"/>
      <c r="F430" s="9"/>
      <c r="G430" s="9"/>
    </row>
    <row r="431" spans="1:7" x14ac:dyDescent="0.25">
      <c r="A431" s="9"/>
      <c r="B431" s="9"/>
      <c r="C431" s="9"/>
      <c r="D431" s="75"/>
      <c r="E431" s="9"/>
      <c r="F431" s="9"/>
      <c r="G431" s="9"/>
    </row>
    <row r="432" spans="1:7" x14ac:dyDescent="0.25">
      <c r="A432" s="9"/>
      <c r="B432" s="9"/>
      <c r="C432" s="9"/>
      <c r="D432" s="75"/>
      <c r="E432" s="9"/>
      <c r="F432" s="9"/>
      <c r="G432" s="9"/>
    </row>
    <row r="433" spans="1:7" x14ac:dyDescent="0.25">
      <c r="A433" s="9"/>
      <c r="B433" s="9"/>
      <c r="C433" s="9"/>
      <c r="D433" s="75"/>
      <c r="E433" s="9"/>
      <c r="F433" s="9"/>
      <c r="G433" s="9"/>
    </row>
    <row r="434" spans="1:7" x14ac:dyDescent="0.25">
      <c r="A434" s="9"/>
      <c r="B434" s="9"/>
      <c r="C434" s="9"/>
      <c r="D434" s="75"/>
      <c r="E434" s="9"/>
      <c r="F434" s="9"/>
      <c r="G434" s="9"/>
    </row>
    <row r="435" spans="1:7" x14ac:dyDescent="0.25">
      <c r="A435" s="9"/>
      <c r="B435" s="9"/>
      <c r="C435" s="9"/>
      <c r="D435" s="75"/>
      <c r="E435" s="9"/>
      <c r="F435" s="9"/>
      <c r="G435" s="9"/>
    </row>
    <row r="436" spans="1:7" x14ac:dyDescent="0.25">
      <c r="A436" s="9"/>
      <c r="B436" s="9"/>
      <c r="C436" s="9"/>
      <c r="D436" s="75"/>
      <c r="E436" s="9"/>
      <c r="F436" s="9"/>
      <c r="G436" s="9"/>
    </row>
    <row r="437" spans="1:7" x14ac:dyDescent="0.25">
      <c r="A437" s="9"/>
      <c r="B437" s="9"/>
      <c r="C437" s="9"/>
      <c r="D437" s="75"/>
      <c r="E437" s="9"/>
      <c r="F437" s="9"/>
      <c r="G437" s="9"/>
    </row>
    <row r="438" spans="1:7" x14ac:dyDescent="0.25">
      <c r="A438" s="9"/>
      <c r="B438" s="9"/>
      <c r="C438" s="9"/>
      <c r="D438" s="75"/>
      <c r="E438" s="9"/>
      <c r="F438" s="9"/>
      <c r="G438" s="9"/>
    </row>
    <row r="439" spans="1:7" x14ac:dyDescent="0.25">
      <c r="A439" s="9"/>
      <c r="B439" s="9"/>
      <c r="C439" s="9"/>
      <c r="D439" s="75"/>
      <c r="E439" s="9"/>
      <c r="F439" s="9"/>
      <c r="G439" s="9"/>
    </row>
    <row r="440" spans="1:7" x14ac:dyDescent="0.25">
      <c r="A440" s="9"/>
      <c r="B440" s="9"/>
      <c r="C440" s="9"/>
      <c r="D440" s="75"/>
      <c r="E440" s="9"/>
      <c r="F440" s="9"/>
      <c r="G440" s="9"/>
    </row>
    <row r="441" spans="1:7" x14ac:dyDescent="0.25">
      <c r="A441" s="9"/>
      <c r="B441" s="9"/>
      <c r="C441" s="9"/>
      <c r="D441" s="75"/>
      <c r="E441" s="9"/>
      <c r="F441" s="9"/>
      <c r="G441" s="9"/>
    </row>
    <row r="442" spans="1:7" x14ac:dyDescent="0.25">
      <c r="A442" s="9"/>
      <c r="B442" s="9"/>
      <c r="C442" s="9"/>
      <c r="D442" s="75"/>
      <c r="E442" s="9"/>
      <c r="F442" s="9"/>
      <c r="G442" s="9"/>
    </row>
    <row r="443" spans="1:7" x14ac:dyDescent="0.25">
      <c r="A443" s="9"/>
      <c r="B443" s="9"/>
      <c r="C443" s="9"/>
      <c r="D443" s="75"/>
      <c r="E443" s="9"/>
      <c r="F443" s="9"/>
      <c r="G443" s="9"/>
    </row>
    <row r="444" spans="1:7" x14ac:dyDescent="0.25">
      <c r="A444" s="9"/>
      <c r="B444" s="9"/>
      <c r="C444" s="9"/>
      <c r="D444" s="75"/>
      <c r="E444" s="9"/>
      <c r="F444" s="9"/>
      <c r="G444" s="9"/>
    </row>
    <row r="445" spans="1:7" x14ac:dyDescent="0.25">
      <c r="A445" s="9"/>
      <c r="B445" s="9"/>
      <c r="C445" s="9"/>
      <c r="D445" s="75"/>
      <c r="E445" s="9"/>
      <c r="F445" s="9"/>
      <c r="G445" s="9"/>
    </row>
    <row r="446" spans="1:7" x14ac:dyDescent="0.25">
      <c r="A446" s="9"/>
      <c r="B446" s="9"/>
      <c r="C446" s="9"/>
      <c r="D446" s="75"/>
      <c r="E446" s="9"/>
      <c r="F446" s="9"/>
      <c r="G446" s="9"/>
    </row>
    <row r="447" spans="1:7" x14ac:dyDescent="0.25">
      <c r="A447" s="9"/>
      <c r="B447" s="9"/>
      <c r="C447" s="9"/>
      <c r="D447" s="75"/>
      <c r="E447" s="9"/>
      <c r="F447" s="9"/>
      <c r="G447" s="9"/>
    </row>
    <row r="448" spans="1:7" x14ac:dyDescent="0.25">
      <c r="A448" s="9"/>
      <c r="B448" s="9"/>
      <c r="C448" s="9"/>
      <c r="D448" s="75"/>
      <c r="E448" s="9"/>
      <c r="F448" s="9"/>
      <c r="G448" s="9"/>
    </row>
    <row r="449" spans="1:7" x14ac:dyDescent="0.25">
      <c r="A449" s="9"/>
      <c r="B449" s="9"/>
      <c r="C449" s="9"/>
      <c r="D449" s="75"/>
      <c r="E449" s="9"/>
      <c r="F449" s="9"/>
      <c r="G449" s="9"/>
    </row>
    <row r="450" spans="1:7" x14ac:dyDescent="0.25">
      <c r="A450" s="9"/>
      <c r="B450" s="9"/>
      <c r="C450" s="9"/>
      <c r="D450" s="75"/>
      <c r="E450" s="9"/>
      <c r="F450" s="9"/>
      <c r="G450" s="9"/>
    </row>
    <row r="451" spans="1:7" x14ac:dyDescent="0.25">
      <c r="A451" s="9"/>
      <c r="B451" s="9"/>
      <c r="C451" s="9"/>
      <c r="D451" s="75"/>
      <c r="E451" s="9"/>
      <c r="F451" s="9"/>
      <c r="G451" s="9"/>
    </row>
    <row r="452" spans="1:7" x14ac:dyDescent="0.25">
      <c r="A452" s="9"/>
      <c r="B452" s="9"/>
      <c r="C452" s="9"/>
      <c r="D452" s="75"/>
      <c r="E452" s="9"/>
      <c r="F452" s="9"/>
      <c r="G452" s="9"/>
    </row>
    <row r="453" spans="1:7" x14ac:dyDescent="0.25">
      <c r="A453" s="9"/>
      <c r="B453" s="9"/>
      <c r="C453" s="9"/>
      <c r="D453" s="75"/>
      <c r="E453" s="9"/>
      <c r="F453" s="9"/>
      <c r="G453" s="9"/>
    </row>
    <row r="454" spans="1:7" x14ac:dyDescent="0.25">
      <c r="A454" s="9"/>
      <c r="B454" s="9"/>
      <c r="C454" s="9"/>
      <c r="D454" s="75"/>
      <c r="E454" s="9"/>
      <c r="F454" s="9"/>
      <c r="G454" s="9"/>
    </row>
    <row r="455" spans="1:7" x14ac:dyDescent="0.25">
      <c r="A455" s="9"/>
      <c r="B455" s="9"/>
      <c r="C455" s="9"/>
      <c r="D455" s="75"/>
      <c r="E455" s="9"/>
      <c r="F455" s="9"/>
      <c r="G455" s="9"/>
    </row>
    <row r="456" spans="1:7" x14ac:dyDescent="0.25">
      <c r="A456" s="9"/>
      <c r="B456" s="9"/>
      <c r="C456" s="9"/>
      <c r="D456" s="75"/>
      <c r="E456" s="9"/>
      <c r="F456" s="9"/>
      <c r="G456" s="9"/>
    </row>
    <row r="457" spans="1:7" x14ac:dyDescent="0.25">
      <c r="A457" s="9"/>
      <c r="B457" s="9"/>
      <c r="C457" s="9"/>
      <c r="D457" s="75"/>
      <c r="E457" s="9"/>
      <c r="F457" s="9"/>
      <c r="G457" s="9"/>
    </row>
    <row r="458" spans="1:7" x14ac:dyDescent="0.25">
      <c r="A458" s="9"/>
      <c r="B458" s="9"/>
      <c r="C458" s="9"/>
      <c r="D458" s="75"/>
      <c r="E458" s="9"/>
      <c r="F458" s="9"/>
      <c r="G458" s="9"/>
    </row>
    <row r="459" spans="1:7" x14ac:dyDescent="0.25">
      <c r="A459" s="9"/>
      <c r="B459" s="9"/>
      <c r="C459" s="9"/>
      <c r="D459" s="75"/>
      <c r="E459" s="9"/>
      <c r="F459" s="9"/>
      <c r="G459" s="9"/>
    </row>
    <row r="460" spans="1:7" x14ac:dyDescent="0.25">
      <c r="A460" s="9"/>
      <c r="B460" s="9"/>
      <c r="C460" s="9"/>
      <c r="D460" s="75"/>
      <c r="E460" s="9"/>
      <c r="F460" s="9"/>
      <c r="G460" s="9"/>
    </row>
    <row r="461" spans="1:7" x14ac:dyDescent="0.25">
      <c r="A461" s="9"/>
      <c r="B461" s="9"/>
      <c r="C461" s="9"/>
      <c r="D461" s="75"/>
      <c r="E461" s="9"/>
      <c r="F461" s="9"/>
      <c r="G461" s="9"/>
    </row>
    <row r="462" spans="1:7" x14ac:dyDescent="0.25">
      <c r="A462" s="9"/>
      <c r="B462" s="9"/>
      <c r="C462" s="9"/>
      <c r="D462" s="75"/>
      <c r="E462" s="9"/>
      <c r="F462" s="9"/>
      <c r="G462" s="9"/>
    </row>
    <row r="463" spans="1:7" x14ac:dyDescent="0.25">
      <c r="A463" s="9"/>
      <c r="B463" s="9"/>
      <c r="C463" s="9"/>
      <c r="D463" s="75"/>
      <c r="E463" s="9"/>
      <c r="F463" s="9"/>
      <c r="G463" s="9"/>
    </row>
    <row r="464" spans="1:7" x14ac:dyDescent="0.25">
      <c r="A464" s="9"/>
      <c r="B464" s="9"/>
      <c r="C464" s="9"/>
      <c r="D464" s="75"/>
      <c r="E464" s="9"/>
      <c r="F464" s="9"/>
      <c r="G464" s="9"/>
    </row>
    <row r="465" spans="1:7" x14ac:dyDescent="0.25">
      <c r="A465" s="9"/>
      <c r="B465" s="9"/>
      <c r="C465" s="9"/>
      <c r="D465" s="75"/>
      <c r="E465" s="9"/>
      <c r="F465" s="9"/>
      <c r="G465" s="9"/>
    </row>
    <row r="466" spans="1:7" x14ac:dyDescent="0.25">
      <c r="A466" s="9"/>
      <c r="B466" s="9"/>
      <c r="C466" s="9"/>
      <c r="D466" s="75"/>
      <c r="E466" s="9"/>
      <c r="F466" s="9"/>
      <c r="G466" s="9"/>
    </row>
    <row r="467" spans="1:7" x14ac:dyDescent="0.25">
      <c r="A467" s="9"/>
      <c r="B467" s="9"/>
      <c r="C467" s="9"/>
      <c r="D467" s="75"/>
      <c r="E467" s="9"/>
      <c r="F467" s="9"/>
      <c r="G467" s="9"/>
    </row>
    <row r="468" spans="1:7" x14ac:dyDescent="0.25">
      <c r="A468" s="9"/>
      <c r="B468" s="9"/>
      <c r="C468" s="9"/>
      <c r="D468" s="75"/>
      <c r="E468" s="9"/>
      <c r="F468" s="9"/>
      <c r="G468" s="9"/>
    </row>
    <row r="469" spans="1:7" x14ac:dyDescent="0.25">
      <c r="A469" s="9"/>
      <c r="B469" s="9"/>
      <c r="C469" s="9"/>
      <c r="D469" s="75"/>
      <c r="E469" s="9"/>
      <c r="F469" s="9"/>
      <c r="G469" s="9"/>
    </row>
    <row r="470" spans="1:7" x14ac:dyDescent="0.25">
      <c r="A470" s="9"/>
      <c r="B470" s="9"/>
      <c r="C470" s="9"/>
      <c r="D470" s="75"/>
      <c r="E470" s="9"/>
      <c r="F470" s="9"/>
      <c r="G470" s="9"/>
    </row>
    <row r="471" spans="1:7" x14ac:dyDescent="0.25">
      <c r="A471" s="9"/>
      <c r="B471" s="9"/>
      <c r="C471" s="9"/>
      <c r="D471" s="75"/>
      <c r="E471" s="9"/>
      <c r="F471" s="9"/>
      <c r="G471" s="9"/>
    </row>
    <row r="472" spans="1:7" x14ac:dyDescent="0.25">
      <c r="A472" s="9"/>
      <c r="B472" s="9"/>
      <c r="C472" s="9"/>
      <c r="D472" s="75"/>
      <c r="E472" s="9"/>
      <c r="F472" s="9"/>
      <c r="G472" s="9"/>
    </row>
    <row r="473" spans="1:7" x14ac:dyDescent="0.25">
      <c r="A473" s="9"/>
      <c r="B473" s="9"/>
      <c r="C473" s="9"/>
      <c r="D473" s="75"/>
      <c r="E473" s="9"/>
      <c r="F473" s="9"/>
      <c r="G473" s="9"/>
    </row>
    <row r="474" spans="1:7" x14ac:dyDescent="0.25">
      <c r="A474" s="9"/>
      <c r="B474" s="9"/>
      <c r="C474" s="9"/>
      <c r="D474" s="75"/>
      <c r="E474" s="9"/>
      <c r="F474" s="9"/>
      <c r="G474" s="9"/>
    </row>
    <row r="475" spans="1:7" x14ac:dyDescent="0.25">
      <c r="A475" s="9"/>
      <c r="B475" s="9"/>
      <c r="C475" s="9"/>
      <c r="D475" s="75"/>
      <c r="E475" s="9"/>
      <c r="F475" s="9"/>
      <c r="G475" s="9"/>
    </row>
    <row r="476" spans="1:7" x14ac:dyDescent="0.25">
      <c r="A476" s="9"/>
      <c r="B476" s="9"/>
      <c r="C476" s="9"/>
      <c r="D476" s="75"/>
      <c r="E476" s="9"/>
      <c r="F476" s="9"/>
      <c r="G476" s="9"/>
    </row>
    <row r="477" spans="1:7" x14ac:dyDescent="0.25">
      <c r="A477" s="9"/>
      <c r="B477" s="9"/>
      <c r="C477" s="9"/>
      <c r="D477" s="75"/>
      <c r="E477" s="9"/>
      <c r="F477" s="9"/>
      <c r="G477" s="9"/>
    </row>
    <row r="478" spans="1:7" x14ac:dyDescent="0.25">
      <c r="A478" s="9"/>
      <c r="B478" s="9"/>
      <c r="C478" s="9"/>
      <c r="D478" s="75"/>
      <c r="E478" s="9"/>
      <c r="F478" s="9"/>
      <c r="G478" s="9"/>
    </row>
    <row r="479" spans="1:7" x14ac:dyDescent="0.25">
      <c r="A479" s="9"/>
      <c r="B479" s="9"/>
      <c r="C479" s="9"/>
      <c r="D479" s="75"/>
      <c r="E479" s="9"/>
      <c r="F479" s="9"/>
      <c r="G479" s="9"/>
    </row>
    <row r="480" spans="1:7" x14ac:dyDescent="0.25">
      <c r="A480" s="9"/>
      <c r="B480" s="9"/>
      <c r="C480" s="9"/>
      <c r="D480" s="75"/>
      <c r="E480" s="9"/>
      <c r="F480" s="9"/>
      <c r="G480" s="9"/>
    </row>
    <row r="481" spans="1:7" x14ac:dyDescent="0.25">
      <c r="A481" s="9"/>
      <c r="B481" s="9"/>
      <c r="C481" s="9"/>
      <c r="D481" s="75"/>
      <c r="E481" s="9"/>
      <c r="F481" s="9"/>
      <c r="G481" s="9"/>
    </row>
    <row r="482" spans="1:7" x14ac:dyDescent="0.25">
      <c r="A482" s="9"/>
      <c r="B482" s="9"/>
      <c r="C482" s="9"/>
      <c r="D482" s="75"/>
      <c r="E482" s="9"/>
      <c r="F482" s="9"/>
      <c r="G482" s="9"/>
    </row>
    <row r="483" spans="1:7" x14ac:dyDescent="0.25">
      <c r="A483" s="9"/>
      <c r="B483" s="9"/>
      <c r="C483" s="9"/>
      <c r="D483" s="75"/>
      <c r="E483" s="9"/>
      <c r="F483" s="9"/>
      <c r="G483" s="9"/>
    </row>
    <row r="484" spans="1:7" x14ac:dyDescent="0.25">
      <c r="A484" s="9"/>
      <c r="B484" s="9"/>
      <c r="C484" s="9"/>
      <c r="D484" s="75"/>
      <c r="E484" s="9"/>
      <c r="F484" s="9"/>
      <c r="G484" s="9"/>
    </row>
    <row r="485" spans="1:7" x14ac:dyDescent="0.25">
      <c r="A485" s="9"/>
      <c r="B485" s="9"/>
      <c r="C485" s="9"/>
      <c r="D485" s="75"/>
      <c r="E485" s="9"/>
      <c r="F485" s="9"/>
      <c r="G485" s="9"/>
    </row>
    <row r="486" spans="1:7" x14ac:dyDescent="0.25">
      <c r="A486" s="9"/>
      <c r="B486" s="9"/>
      <c r="C486" s="9"/>
      <c r="D486" s="75"/>
      <c r="E486" s="9"/>
      <c r="F486" s="9"/>
      <c r="G486" s="9"/>
    </row>
    <row r="487" spans="1:7" x14ac:dyDescent="0.25">
      <c r="A487" s="9"/>
      <c r="B487" s="9"/>
      <c r="C487" s="9"/>
      <c r="D487" s="75"/>
      <c r="E487" s="9"/>
      <c r="F487" s="9"/>
      <c r="G487" s="9"/>
    </row>
    <row r="488" spans="1:7" x14ac:dyDescent="0.25">
      <c r="A488" s="9"/>
      <c r="B488" s="9"/>
      <c r="C488" s="9"/>
      <c r="D488" s="75"/>
      <c r="E488" s="9"/>
      <c r="F488" s="9"/>
      <c r="G488" s="9"/>
    </row>
    <row r="489" spans="1:7" x14ac:dyDescent="0.25">
      <c r="A489" s="9"/>
      <c r="B489" s="9"/>
      <c r="C489" s="9"/>
      <c r="D489" s="75"/>
      <c r="E489" s="9"/>
      <c r="F489" s="9"/>
      <c r="G489" s="9"/>
    </row>
    <row r="490" spans="1:7" x14ac:dyDescent="0.25">
      <c r="A490" s="9"/>
      <c r="B490" s="9"/>
      <c r="C490" s="9"/>
      <c r="D490" s="75"/>
      <c r="E490" s="9"/>
      <c r="F490" s="9"/>
      <c r="G490" s="9"/>
    </row>
    <row r="491" spans="1:7" x14ac:dyDescent="0.25">
      <c r="A491" s="9"/>
      <c r="B491" s="9"/>
      <c r="C491" s="9"/>
      <c r="D491" s="75"/>
      <c r="E491" s="9"/>
      <c r="F491" s="9"/>
      <c r="G491" s="9"/>
    </row>
    <row r="492" spans="1:7" x14ac:dyDescent="0.25">
      <c r="A492" s="9"/>
      <c r="B492" s="9"/>
      <c r="C492" s="9"/>
      <c r="D492" s="75"/>
      <c r="E492" s="9"/>
      <c r="F492" s="9"/>
      <c r="G492" s="9"/>
    </row>
    <row r="493" spans="1:7" x14ac:dyDescent="0.25">
      <c r="A493" s="9"/>
      <c r="B493" s="9"/>
      <c r="C493" s="9"/>
      <c r="D493" s="75"/>
      <c r="E493" s="9"/>
      <c r="F493" s="9"/>
      <c r="G493" s="9"/>
    </row>
    <row r="494" spans="1:7" x14ac:dyDescent="0.25">
      <c r="A494" s="9"/>
      <c r="B494" s="9"/>
      <c r="C494" s="9"/>
      <c r="D494" s="75"/>
      <c r="E494" s="9"/>
      <c r="F494" s="9"/>
      <c r="G494" s="9"/>
    </row>
    <row r="495" spans="1:7" x14ac:dyDescent="0.25">
      <c r="A495" s="9"/>
      <c r="B495" s="9"/>
      <c r="C495" s="9"/>
      <c r="D495" s="75"/>
      <c r="E495" s="9"/>
      <c r="F495" s="9"/>
      <c r="G495" s="9"/>
    </row>
    <row r="496" spans="1:7" x14ac:dyDescent="0.25">
      <c r="A496" s="9"/>
      <c r="B496" s="9"/>
      <c r="C496" s="9"/>
      <c r="D496" s="75"/>
      <c r="E496" s="9"/>
      <c r="F496" s="9"/>
      <c r="G496" s="9"/>
    </row>
    <row r="497" spans="1:7" x14ac:dyDescent="0.25">
      <c r="A497" s="9"/>
      <c r="B497" s="9"/>
      <c r="C497" s="9"/>
      <c r="D497" s="75"/>
      <c r="E497" s="9"/>
      <c r="F497" s="9"/>
      <c r="G497" s="9"/>
    </row>
    <row r="498" spans="1:7" x14ac:dyDescent="0.25">
      <c r="A498" s="9"/>
      <c r="B498" s="9"/>
      <c r="C498" s="9"/>
      <c r="D498" s="75"/>
      <c r="E498" s="9"/>
      <c r="F498" s="9"/>
      <c r="G498" s="9"/>
    </row>
    <row r="499" spans="1:7" x14ac:dyDescent="0.25">
      <c r="A499" s="9"/>
      <c r="B499" s="9"/>
      <c r="C499" s="9"/>
      <c r="D499" s="75"/>
      <c r="E499" s="9"/>
      <c r="F499" s="9"/>
      <c r="G499" s="9"/>
    </row>
    <row r="500" spans="1:7" x14ac:dyDescent="0.25">
      <c r="A500" s="9"/>
      <c r="B500" s="9"/>
      <c r="C500" s="9"/>
      <c r="D500" s="75"/>
      <c r="E500" s="9"/>
      <c r="F500" s="9"/>
      <c r="G500" s="9"/>
    </row>
    <row r="501" spans="1:7" x14ac:dyDescent="0.25">
      <c r="A501" s="9"/>
      <c r="B501" s="9"/>
      <c r="C501" s="9"/>
      <c r="D501" s="75"/>
      <c r="E501" s="9"/>
      <c r="F501" s="9"/>
      <c r="G501" s="9"/>
    </row>
    <row r="502" spans="1:7" x14ac:dyDescent="0.25">
      <c r="A502" s="9"/>
      <c r="B502" s="9"/>
      <c r="C502" s="9"/>
      <c r="D502" s="75"/>
      <c r="E502" s="9"/>
      <c r="F502" s="9"/>
      <c r="G502" s="9"/>
    </row>
    <row r="503" spans="1:7" x14ac:dyDescent="0.25">
      <c r="A503" s="9"/>
      <c r="B503" s="9"/>
      <c r="C503" s="9"/>
      <c r="D503" s="75"/>
      <c r="E503" s="9"/>
      <c r="F503" s="9"/>
      <c r="G503" s="9"/>
    </row>
    <row r="504" spans="1:7" x14ac:dyDescent="0.25">
      <c r="A504" s="9"/>
      <c r="B504" s="9"/>
      <c r="C504" s="9"/>
      <c r="D504" s="75"/>
      <c r="E504" s="9"/>
      <c r="F504" s="9"/>
      <c r="G504" s="9"/>
    </row>
    <row r="505" spans="1:7" x14ac:dyDescent="0.25">
      <c r="A505" s="9"/>
      <c r="B505" s="9"/>
      <c r="C505" s="9"/>
      <c r="D505" s="75"/>
      <c r="E505" s="9"/>
      <c r="F505" s="9"/>
      <c r="G505" s="9"/>
    </row>
    <row r="506" spans="1:7" x14ac:dyDescent="0.25">
      <c r="A506" s="9"/>
      <c r="B506" s="9"/>
      <c r="C506" s="9"/>
      <c r="D506" s="75"/>
      <c r="E506" s="9"/>
      <c r="F506" s="9"/>
      <c r="G506" s="9"/>
    </row>
    <row r="507" spans="1:7" x14ac:dyDescent="0.25">
      <c r="A507" s="9"/>
      <c r="B507" s="9"/>
      <c r="C507" s="9"/>
      <c r="D507" s="75"/>
      <c r="E507" s="9"/>
      <c r="F507" s="9"/>
      <c r="G507" s="9"/>
    </row>
    <row r="508" spans="1:7" x14ac:dyDescent="0.25">
      <c r="A508" s="9"/>
      <c r="B508" s="9"/>
      <c r="C508" s="9"/>
      <c r="D508" s="75"/>
      <c r="E508" s="9"/>
      <c r="F508" s="9"/>
      <c r="G508" s="9"/>
    </row>
    <row r="509" spans="1:7" x14ac:dyDescent="0.25">
      <c r="A509" s="9"/>
      <c r="B509" s="9"/>
      <c r="C509" s="9"/>
      <c r="D509" s="75"/>
      <c r="E509" s="9"/>
      <c r="F509" s="9"/>
      <c r="G509" s="9"/>
    </row>
    <row r="510" spans="1:7" x14ac:dyDescent="0.25">
      <c r="A510" s="9"/>
      <c r="B510" s="9"/>
      <c r="C510" s="9"/>
      <c r="D510" s="75"/>
      <c r="E510" s="9"/>
      <c r="F510" s="9"/>
      <c r="G510" s="9"/>
    </row>
    <row r="511" spans="1:7" x14ac:dyDescent="0.25">
      <c r="A511" s="9"/>
      <c r="B511" s="9"/>
      <c r="C511" s="9"/>
      <c r="D511" s="75"/>
      <c r="E511" s="9"/>
      <c r="F511" s="9"/>
      <c r="G511" s="9"/>
    </row>
    <row r="512" spans="1:7" x14ac:dyDescent="0.25">
      <c r="A512" s="9"/>
      <c r="B512" s="9"/>
      <c r="C512" s="9"/>
      <c r="D512" s="75"/>
      <c r="E512" s="9"/>
      <c r="F512" s="9"/>
      <c r="G512" s="9"/>
    </row>
    <row r="513" spans="1:7" x14ac:dyDescent="0.25">
      <c r="A513" s="9"/>
      <c r="B513" s="9"/>
      <c r="C513" s="9"/>
      <c r="D513" s="75"/>
      <c r="E513" s="9"/>
      <c r="F513" s="9"/>
      <c r="G513" s="9"/>
    </row>
    <row r="514" spans="1:7" x14ac:dyDescent="0.25">
      <c r="A514" s="9"/>
      <c r="B514" s="9"/>
      <c r="C514" s="9"/>
      <c r="D514" s="75"/>
      <c r="E514" s="9"/>
      <c r="F514" s="9"/>
      <c r="G514" s="9"/>
    </row>
    <row r="515" spans="1:7" x14ac:dyDescent="0.25">
      <c r="A515" s="9"/>
      <c r="B515" s="9"/>
      <c r="C515" s="9"/>
      <c r="D515" s="75"/>
      <c r="E515" s="9"/>
      <c r="F515" s="9"/>
      <c r="G515" s="9"/>
    </row>
    <row r="516" spans="1:7" x14ac:dyDescent="0.25">
      <c r="A516" s="9"/>
      <c r="B516" s="9"/>
      <c r="C516" s="9"/>
      <c r="D516" s="75"/>
      <c r="E516" s="9"/>
      <c r="F516" s="9"/>
      <c r="G516" s="9"/>
    </row>
    <row r="517" spans="1:7" x14ac:dyDescent="0.25">
      <c r="A517" s="9"/>
      <c r="B517" s="9"/>
      <c r="C517" s="9"/>
      <c r="D517" s="75"/>
      <c r="E517" s="9"/>
      <c r="F517" s="9"/>
      <c r="G517" s="9"/>
    </row>
    <row r="518" spans="1:7" x14ac:dyDescent="0.25">
      <c r="A518" s="9"/>
      <c r="B518" s="9"/>
      <c r="C518" s="9"/>
      <c r="D518" s="75"/>
      <c r="E518" s="9"/>
      <c r="F518" s="9"/>
      <c r="G518" s="9"/>
    </row>
    <row r="519" spans="1:7" x14ac:dyDescent="0.25">
      <c r="A519" s="9"/>
      <c r="B519" s="9"/>
      <c r="C519" s="9"/>
      <c r="D519" s="75"/>
      <c r="E519" s="9"/>
      <c r="F519" s="9"/>
      <c r="G519" s="9"/>
    </row>
    <row r="520" spans="1:7" x14ac:dyDescent="0.25">
      <c r="A520" s="9"/>
      <c r="B520" s="9"/>
      <c r="C520" s="9"/>
      <c r="D520" s="75"/>
      <c r="E520" s="9"/>
      <c r="F520" s="9"/>
      <c r="G520" s="9"/>
    </row>
    <row r="521" spans="1:7" x14ac:dyDescent="0.25">
      <c r="A521" s="9"/>
      <c r="B521" s="9"/>
      <c r="C521" s="9"/>
      <c r="D521" s="75"/>
      <c r="E521" s="9"/>
      <c r="F521" s="9"/>
      <c r="G521" s="9"/>
    </row>
    <row r="522" spans="1:7" x14ac:dyDescent="0.25">
      <c r="A522" s="9"/>
      <c r="B522" s="9"/>
      <c r="C522" s="9"/>
      <c r="D522" s="75"/>
      <c r="E522" s="9"/>
      <c r="F522" s="9"/>
      <c r="G522" s="9"/>
    </row>
    <row r="523" spans="1:7" x14ac:dyDescent="0.25">
      <c r="A523" s="9"/>
      <c r="B523" s="9"/>
      <c r="C523" s="9"/>
      <c r="D523" s="75"/>
      <c r="E523" s="9"/>
      <c r="F523" s="9"/>
      <c r="G523" s="9"/>
    </row>
    <row r="524" spans="1:7" x14ac:dyDescent="0.25">
      <c r="A524" s="9"/>
      <c r="B524" s="9"/>
      <c r="C524" s="9"/>
      <c r="D524" s="75"/>
      <c r="E524" s="9"/>
      <c r="F524" s="9"/>
      <c r="G524" s="9"/>
    </row>
    <row r="525" spans="1:7" x14ac:dyDescent="0.25">
      <c r="A525" s="9"/>
      <c r="B525" s="9"/>
      <c r="C525" s="9"/>
      <c r="D525" s="75"/>
      <c r="E525" s="9"/>
      <c r="F525" s="9"/>
      <c r="G525" s="9"/>
    </row>
    <row r="526" spans="1:7" x14ac:dyDescent="0.25">
      <c r="A526" s="9"/>
      <c r="B526" s="9"/>
      <c r="C526" s="9"/>
      <c r="D526" s="75"/>
      <c r="E526" s="9"/>
      <c r="F526" s="9"/>
      <c r="G526" s="9"/>
    </row>
    <row r="527" spans="1:7" x14ac:dyDescent="0.25">
      <c r="A527" s="9"/>
      <c r="B527" s="9"/>
      <c r="C527" s="9"/>
      <c r="D527" s="75"/>
      <c r="E527" s="9"/>
      <c r="F527" s="9"/>
      <c r="G527" s="9"/>
    </row>
    <row r="528" spans="1:7" x14ac:dyDescent="0.25">
      <c r="A528" s="9"/>
      <c r="B528" s="9"/>
      <c r="C528" s="9"/>
      <c r="D528" s="75"/>
      <c r="E528" s="9"/>
      <c r="F528" s="9"/>
      <c r="G528" s="9"/>
    </row>
    <row r="529" spans="1:7" x14ac:dyDescent="0.25">
      <c r="A529" s="9"/>
      <c r="B529" s="9"/>
      <c r="C529" s="9"/>
      <c r="D529" s="75"/>
      <c r="E529" s="9"/>
      <c r="F529" s="9"/>
      <c r="G529" s="9"/>
    </row>
    <row r="530" spans="1:7" x14ac:dyDescent="0.25">
      <c r="A530" s="9"/>
      <c r="B530" s="9"/>
      <c r="C530" s="9"/>
      <c r="D530" s="75"/>
      <c r="E530" s="9"/>
      <c r="F530" s="9"/>
      <c r="G530" s="9"/>
    </row>
    <row r="531" spans="1:7" x14ac:dyDescent="0.25">
      <c r="A531" s="9"/>
      <c r="B531" s="9"/>
      <c r="C531" s="9"/>
      <c r="D531" s="75"/>
      <c r="E531" s="9"/>
      <c r="F531" s="9"/>
      <c r="G531" s="9"/>
    </row>
    <row r="532" spans="1:7" x14ac:dyDescent="0.25">
      <c r="A532" s="9"/>
      <c r="B532" s="9"/>
      <c r="C532" s="9"/>
      <c r="D532" s="75"/>
      <c r="E532" s="9"/>
      <c r="F532" s="9"/>
      <c r="G532" s="9"/>
    </row>
    <row r="533" spans="1:7" x14ac:dyDescent="0.25">
      <c r="A533" s="9"/>
      <c r="B533" s="9"/>
      <c r="C533" s="9"/>
      <c r="D533" s="75"/>
      <c r="E533" s="9"/>
      <c r="F533" s="9"/>
      <c r="G533" s="9"/>
    </row>
    <row r="534" spans="1:7" x14ac:dyDescent="0.25">
      <c r="A534" s="9"/>
      <c r="B534" s="9"/>
      <c r="C534" s="9"/>
      <c r="D534" s="75"/>
      <c r="E534" s="9"/>
      <c r="F534" s="9"/>
      <c r="G534" s="9"/>
    </row>
    <row r="535" spans="1:7" x14ac:dyDescent="0.25">
      <c r="A535" s="9"/>
      <c r="B535" s="9"/>
      <c r="C535" s="9"/>
      <c r="D535" s="75"/>
      <c r="E535" s="9"/>
      <c r="F535" s="9"/>
      <c r="G535" s="9"/>
    </row>
    <row r="536" spans="1:7" x14ac:dyDescent="0.25">
      <c r="A536" s="9"/>
      <c r="B536" s="9"/>
      <c r="C536" s="9"/>
      <c r="D536" s="75"/>
      <c r="E536" s="9"/>
      <c r="F536" s="9"/>
      <c r="G536" s="9"/>
    </row>
    <row r="537" spans="1:7" x14ac:dyDescent="0.25">
      <c r="A537" s="9"/>
      <c r="B537" s="9"/>
      <c r="C537" s="9"/>
      <c r="D537" s="75"/>
      <c r="E537" s="9"/>
      <c r="F537" s="9"/>
      <c r="G537" s="9"/>
    </row>
    <row r="538" spans="1:7" x14ac:dyDescent="0.25">
      <c r="A538" s="9"/>
      <c r="B538" s="9"/>
      <c r="C538" s="9"/>
      <c r="D538" s="75"/>
      <c r="E538" s="9"/>
      <c r="F538" s="9"/>
      <c r="G538" s="9"/>
    </row>
    <row r="539" spans="1:7" x14ac:dyDescent="0.25">
      <c r="A539" s="9"/>
      <c r="B539" s="9"/>
      <c r="C539" s="9"/>
      <c r="D539" s="75"/>
      <c r="E539" s="9"/>
      <c r="F539" s="9"/>
      <c r="G539" s="9"/>
    </row>
    <row r="540" spans="1:7" x14ac:dyDescent="0.25">
      <c r="A540" s="9"/>
      <c r="B540" s="9"/>
      <c r="C540" s="9"/>
      <c r="D540" s="75"/>
      <c r="E540" s="9"/>
      <c r="F540" s="9"/>
      <c r="G540" s="9"/>
    </row>
    <row r="541" spans="1:7" x14ac:dyDescent="0.25">
      <c r="A541" s="9"/>
      <c r="B541" s="9"/>
      <c r="C541" s="9"/>
      <c r="D541" s="75"/>
      <c r="E541" s="9"/>
      <c r="F541" s="9"/>
      <c r="G541" s="9"/>
    </row>
    <row r="542" spans="1:7" x14ac:dyDescent="0.25">
      <c r="A542" s="9"/>
      <c r="B542" s="9"/>
      <c r="C542" s="9"/>
      <c r="D542" s="75"/>
      <c r="E542" s="9"/>
      <c r="F542" s="9"/>
      <c r="G542" s="9"/>
    </row>
    <row r="543" spans="1:7" x14ac:dyDescent="0.25">
      <c r="A543" s="9"/>
      <c r="B543" s="9"/>
      <c r="C543" s="9"/>
      <c r="D543" s="75"/>
      <c r="E543" s="9"/>
      <c r="F543" s="9"/>
      <c r="G543" s="9"/>
    </row>
    <row r="544" spans="1:7" x14ac:dyDescent="0.25">
      <c r="A544" s="9"/>
      <c r="B544" s="9"/>
      <c r="C544" s="9"/>
      <c r="D544" s="75"/>
      <c r="E544" s="9"/>
      <c r="F544" s="9"/>
      <c r="G544" s="9"/>
    </row>
    <row r="545" spans="1:7" x14ac:dyDescent="0.25">
      <c r="A545" s="9"/>
      <c r="B545" s="9"/>
      <c r="C545" s="9"/>
      <c r="D545" s="75"/>
      <c r="E545" s="9"/>
      <c r="F545" s="9"/>
      <c r="G545" s="9"/>
    </row>
    <row r="546" spans="1:7" x14ac:dyDescent="0.25">
      <c r="A546" s="9"/>
      <c r="B546" s="9"/>
      <c r="C546" s="9"/>
      <c r="D546" s="75"/>
      <c r="E546" s="9"/>
      <c r="F546" s="9"/>
      <c r="G546" s="9"/>
    </row>
    <row r="547" spans="1:7" x14ac:dyDescent="0.25">
      <c r="A547" s="9"/>
      <c r="B547" s="9"/>
      <c r="C547" s="9"/>
      <c r="D547" s="75"/>
      <c r="E547" s="9"/>
      <c r="F547" s="9"/>
      <c r="G547" s="9"/>
    </row>
    <row r="548" spans="1:7" x14ac:dyDescent="0.25">
      <c r="A548" s="9"/>
      <c r="B548" s="9"/>
      <c r="C548" s="9"/>
      <c r="D548" s="75"/>
      <c r="E548" s="9"/>
      <c r="F548" s="9"/>
      <c r="G548" s="9"/>
    </row>
    <row r="549" spans="1:7" x14ac:dyDescent="0.25">
      <c r="A549" s="9"/>
      <c r="B549" s="9"/>
      <c r="C549" s="9"/>
      <c r="D549" s="75"/>
      <c r="E549" s="9"/>
      <c r="F549" s="9"/>
      <c r="G549" s="9"/>
    </row>
    <row r="550" spans="1:7" x14ac:dyDescent="0.25">
      <c r="A550" s="9"/>
      <c r="B550" s="9"/>
      <c r="C550" s="9"/>
      <c r="D550" s="75"/>
      <c r="E550" s="9"/>
      <c r="F550" s="9"/>
      <c r="G550" s="9"/>
    </row>
    <row r="551" spans="1:7" x14ac:dyDescent="0.25">
      <c r="A551" s="9"/>
      <c r="B551" s="9"/>
      <c r="C551" s="9"/>
      <c r="D551" s="75"/>
      <c r="E551" s="9"/>
      <c r="F551" s="9"/>
      <c r="G551" s="9"/>
    </row>
    <row r="552" spans="1:7" x14ac:dyDescent="0.25">
      <c r="A552" s="9"/>
      <c r="B552" s="9"/>
      <c r="C552" s="9"/>
      <c r="D552" s="75"/>
      <c r="E552" s="9"/>
      <c r="F552" s="9"/>
      <c r="G552" s="9"/>
    </row>
    <row r="553" spans="1:7" x14ac:dyDescent="0.25">
      <c r="A553" s="9"/>
      <c r="B553" s="9"/>
      <c r="C553" s="9"/>
      <c r="D553" s="75"/>
      <c r="E553" s="9"/>
      <c r="F553" s="9"/>
      <c r="G553" s="9"/>
    </row>
    <row r="554" spans="1:7" x14ac:dyDescent="0.25">
      <c r="A554" s="9"/>
      <c r="B554" s="9"/>
      <c r="C554" s="9"/>
      <c r="D554" s="75"/>
      <c r="E554" s="9"/>
      <c r="F554" s="9"/>
      <c r="G554" s="9"/>
    </row>
    <row r="555" spans="1:7" x14ac:dyDescent="0.25">
      <c r="A555" s="9"/>
      <c r="B555" s="9"/>
      <c r="C555" s="9"/>
      <c r="D555" s="75"/>
      <c r="E555" s="9"/>
      <c r="F555" s="9"/>
      <c r="G555" s="9"/>
    </row>
    <row r="556" spans="1:7" x14ac:dyDescent="0.25">
      <c r="A556" s="9"/>
      <c r="B556" s="9"/>
      <c r="C556" s="9"/>
      <c r="D556" s="75"/>
      <c r="E556" s="9"/>
      <c r="F556" s="9"/>
      <c r="G556" s="9"/>
    </row>
    <row r="557" spans="1:7" x14ac:dyDescent="0.25">
      <c r="A557" s="9"/>
      <c r="B557" s="9"/>
      <c r="C557" s="9"/>
      <c r="D557" s="75"/>
      <c r="E557" s="9"/>
      <c r="F557" s="9"/>
      <c r="G557" s="9"/>
    </row>
    <row r="558" spans="1:7" x14ac:dyDescent="0.25">
      <c r="A558" s="9"/>
      <c r="B558" s="9"/>
      <c r="C558" s="9"/>
      <c r="D558" s="75"/>
      <c r="E558" s="9"/>
      <c r="F558" s="9"/>
      <c r="G558" s="9"/>
    </row>
    <row r="559" spans="1:7" x14ac:dyDescent="0.25">
      <c r="A559" s="9"/>
      <c r="B559" s="9"/>
      <c r="C559" s="9"/>
      <c r="D559" s="75"/>
      <c r="E559" s="9"/>
      <c r="F559" s="9"/>
      <c r="G559" s="9"/>
    </row>
    <row r="560" spans="1:7" x14ac:dyDescent="0.25">
      <c r="A560" s="9"/>
      <c r="B560" s="9"/>
      <c r="C560" s="9"/>
      <c r="D560" s="75"/>
      <c r="E560" s="9"/>
      <c r="F560" s="9"/>
      <c r="G560" s="9"/>
    </row>
    <row r="561" spans="1:7" x14ac:dyDescent="0.25">
      <c r="A561" s="9"/>
      <c r="B561" s="9"/>
      <c r="C561" s="9"/>
      <c r="D561" s="75"/>
      <c r="E561" s="9"/>
      <c r="F561" s="9"/>
      <c r="G561" s="9"/>
    </row>
    <row r="562" spans="1:7" x14ac:dyDescent="0.25">
      <c r="A562" s="9"/>
      <c r="B562" s="9"/>
      <c r="C562" s="9"/>
      <c r="D562" s="75"/>
      <c r="E562" s="9"/>
      <c r="F562" s="9"/>
      <c r="G562" s="9"/>
    </row>
    <row r="563" spans="1:7" x14ac:dyDescent="0.25">
      <c r="A563" s="9"/>
      <c r="B563" s="9"/>
      <c r="C563" s="9"/>
      <c r="D563" s="75"/>
      <c r="E563" s="9"/>
      <c r="F563" s="9"/>
      <c r="G563" s="9"/>
    </row>
    <row r="564" spans="1:7" x14ac:dyDescent="0.25">
      <c r="A564" s="9"/>
      <c r="B564" s="9"/>
      <c r="C564" s="9"/>
      <c r="D564" s="75"/>
      <c r="E564" s="9"/>
      <c r="F564" s="9"/>
      <c r="G564" s="9"/>
    </row>
    <row r="565" spans="1:7" x14ac:dyDescent="0.25">
      <c r="A565" s="9"/>
      <c r="B565" s="9"/>
      <c r="C565" s="9"/>
      <c r="D565" s="75"/>
      <c r="E565" s="9"/>
      <c r="F565" s="9"/>
      <c r="G565" s="9"/>
    </row>
    <row r="566" spans="1:7" x14ac:dyDescent="0.25">
      <c r="A566" s="9"/>
      <c r="B566" s="9"/>
      <c r="C566" s="9"/>
      <c r="D566" s="75"/>
      <c r="E566" s="9"/>
      <c r="F566" s="9"/>
      <c r="G566" s="9"/>
    </row>
    <row r="567" spans="1:7" x14ac:dyDescent="0.25">
      <c r="A567" s="9"/>
      <c r="B567" s="9"/>
      <c r="C567" s="9"/>
      <c r="D567" s="75"/>
      <c r="E567" s="9"/>
      <c r="F567" s="9"/>
      <c r="G567" s="9"/>
    </row>
    <row r="568" spans="1:7" x14ac:dyDescent="0.25">
      <c r="A568" s="9"/>
      <c r="B568" s="9"/>
      <c r="C568" s="9"/>
      <c r="D568" s="75"/>
      <c r="E568" s="9"/>
      <c r="F568" s="9"/>
      <c r="G568" s="9"/>
    </row>
    <row r="569" spans="1:7" x14ac:dyDescent="0.25">
      <c r="A569" s="9"/>
      <c r="B569" s="9"/>
      <c r="C569" s="9"/>
      <c r="D569" s="75"/>
      <c r="E569" s="9"/>
      <c r="F569" s="9"/>
      <c r="G569" s="9"/>
    </row>
    <row r="570" spans="1:7" x14ac:dyDescent="0.25">
      <c r="A570" s="9"/>
      <c r="B570" s="9"/>
      <c r="C570" s="9"/>
      <c r="D570" s="75"/>
      <c r="E570" s="9"/>
      <c r="F570" s="9"/>
      <c r="G570" s="9"/>
    </row>
    <row r="571" spans="1:7" x14ac:dyDescent="0.25">
      <c r="A571" s="9"/>
      <c r="B571" s="9"/>
      <c r="C571" s="9"/>
      <c r="D571" s="75"/>
      <c r="E571" s="9"/>
      <c r="F571" s="9"/>
      <c r="G571" s="9"/>
    </row>
    <row r="572" spans="1:7" x14ac:dyDescent="0.25">
      <c r="A572" s="9"/>
      <c r="B572" s="9"/>
      <c r="C572" s="9"/>
      <c r="D572" s="75"/>
      <c r="E572" s="9"/>
      <c r="F572" s="9"/>
      <c r="G572" s="9"/>
    </row>
    <row r="573" spans="1:7" x14ac:dyDescent="0.25">
      <c r="A573" s="9"/>
      <c r="B573" s="9"/>
      <c r="C573" s="9"/>
      <c r="D573" s="75"/>
      <c r="E573" s="9"/>
      <c r="F573" s="9"/>
      <c r="G573" s="9"/>
    </row>
    <row r="574" spans="1:7" x14ac:dyDescent="0.25">
      <c r="A574" s="9"/>
      <c r="B574" s="9"/>
      <c r="C574" s="9"/>
      <c r="D574" s="75"/>
      <c r="E574" s="9"/>
      <c r="F574" s="9"/>
      <c r="G574" s="9"/>
    </row>
    <row r="575" spans="1:7" x14ac:dyDescent="0.25">
      <c r="A575" s="9"/>
      <c r="B575" s="9"/>
      <c r="C575" s="9"/>
      <c r="D575" s="75"/>
      <c r="E575" s="9"/>
      <c r="F575" s="9"/>
      <c r="G575" s="9"/>
    </row>
    <row r="576" spans="1:7" x14ac:dyDescent="0.25">
      <c r="A576" s="9"/>
      <c r="B576" s="9"/>
      <c r="C576" s="9"/>
      <c r="D576" s="75"/>
      <c r="E576" s="9"/>
      <c r="F576" s="9"/>
      <c r="G576" s="9"/>
    </row>
    <row r="577" spans="1:7" x14ac:dyDescent="0.25">
      <c r="A577" s="9"/>
      <c r="B577" s="9"/>
      <c r="C577" s="9"/>
      <c r="D577" s="75"/>
      <c r="E577" s="9"/>
      <c r="F577" s="9"/>
      <c r="G577" s="9"/>
    </row>
    <row r="578" spans="1:7" x14ac:dyDescent="0.25">
      <c r="A578" s="9"/>
      <c r="B578" s="9"/>
      <c r="C578" s="9"/>
      <c r="D578" s="75"/>
      <c r="E578" s="9"/>
      <c r="F578" s="9"/>
      <c r="G578" s="9"/>
    </row>
    <row r="579" spans="1:7" x14ac:dyDescent="0.25">
      <c r="A579" s="9"/>
      <c r="B579" s="9"/>
      <c r="C579" s="9"/>
      <c r="D579" s="75"/>
      <c r="E579" s="9"/>
      <c r="F579" s="9"/>
      <c r="G579" s="9"/>
    </row>
    <row r="580" spans="1:7" x14ac:dyDescent="0.25">
      <c r="A580" s="9"/>
      <c r="B580" s="9"/>
      <c r="C580" s="9"/>
      <c r="D580" s="75"/>
      <c r="E580" s="9"/>
      <c r="F580" s="9"/>
      <c r="G580" s="9"/>
    </row>
    <row r="581" spans="1:7" x14ac:dyDescent="0.25">
      <c r="A581" s="9"/>
      <c r="B581" s="9"/>
      <c r="C581" s="9"/>
      <c r="D581" s="75"/>
      <c r="E581" s="9"/>
      <c r="F581" s="9"/>
      <c r="G581" s="9"/>
    </row>
    <row r="582" spans="1:7" x14ac:dyDescent="0.25">
      <c r="A582" s="9"/>
      <c r="B582" s="9"/>
      <c r="C582" s="9"/>
      <c r="D582" s="75"/>
      <c r="E582" s="9"/>
      <c r="F582" s="9"/>
      <c r="G582" s="9"/>
    </row>
    <row r="583" spans="1:7" x14ac:dyDescent="0.25">
      <c r="A583" s="9"/>
      <c r="B583" s="9"/>
      <c r="C583" s="9"/>
      <c r="D583" s="75"/>
      <c r="E583" s="9"/>
      <c r="F583" s="9"/>
      <c r="G583" s="9"/>
    </row>
    <row r="584" spans="1:7" x14ac:dyDescent="0.25">
      <c r="A584" s="9"/>
      <c r="B584" s="9"/>
      <c r="C584" s="9"/>
      <c r="D584" s="75"/>
      <c r="E584" s="9"/>
      <c r="F584" s="9"/>
      <c r="G584" s="9"/>
    </row>
    <row r="585" spans="1:7" x14ac:dyDescent="0.25">
      <c r="A585" s="9"/>
      <c r="B585" s="9"/>
      <c r="C585" s="9"/>
      <c r="D585" s="75"/>
      <c r="E585" s="9"/>
      <c r="F585" s="9"/>
      <c r="G585" s="9"/>
    </row>
    <row r="586" spans="1:7" x14ac:dyDescent="0.25">
      <c r="A586" s="9"/>
      <c r="B586" s="9"/>
      <c r="C586" s="9"/>
      <c r="D586" s="75"/>
      <c r="E586" s="9"/>
      <c r="F586" s="9"/>
      <c r="G586" s="9"/>
    </row>
    <row r="587" spans="1:7" x14ac:dyDescent="0.25">
      <c r="A587" s="9"/>
      <c r="B587" s="9"/>
      <c r="C587" s="9"/>
      <c r="D587" s="75"/>
      <c r="E587" s="9"/>
      <c r="F587" s="9"/>
      <c r="G587" s="9"/>
    </row>
    <row r="588" spans="1:7" x14ac:dyDescent="0.25">
      <c r="A588" s="9"/>
      <c r="B588" s="9"/>
      <c r="C588" s="9"/>
      <c r="D588" s="75"/>
      <c r="E588" s="9"/>
      <c r="F588" s="9"/>
      <c r="G588" s="9"/>
    </row>
    <row r="589" spans="1:7" x14ac:dyDescent="0.25">
      <c r="A589" s="9"/>
      <c r="B589" s="9"/>
      <c r="C589" s="9"/>
      <c r="D589" s="75"/>
      <c r="E589" s="9"/>
      <c r="F589" s="9"/>
      <c r="G589" s="9"/>
    </row>
    <row r="590" spans="1:7" x14ac:dyDescent="0.25">
      <c r="A590" s="9"/>
      <c r="B590" s="9"/>
      <c r="C590" s="9"/>
      <c r="D590" s="75"/>
      <c r="E590" s="9"/>
      <c r="F590" s="9"/>
      <c r="G590" s="9"/>
    </row>
    <row r="591" spans="1:7" x14ac:dyDescent="0.25">
      <c r="A591" s="9"/>
    </row>
  </sheetData>
  <sheetProtection autoFilter="0"/>
  <autoFilter ref="F17:F66" xr:uid="{00000000-0009-0000-0000-000006000000}">
    <filterColumn colId="0">
      <filters>
        <filter val="Eje de Calidad (Corrupción)"/>
      </filters>
    </filterColumn>
  </autoFilter>
  <mergeCells count="4">
    <mergeCell ref="H2:V2"/>
    <mergeCell ref="H16:L16"/>
    <mergeCell ref="N16:P16"/>
    <mergeCell ref="R16:V16"/>
  </mergeCells>
  <conditionalFormatting sqref="T7:U9 W5:W7 N6:U6">
    <cfRule type="expression" dxfId="363" priority="2">
      <formula>+IF($T$5="Sede Direccion General",1,0)</formula>
    </cfRule>
    <cfRule type="expression" dxfId="362" priority="3">
      <formula>+IF($T$5="",1,0)</formula>
    </cfRule>
  </conditionalFormatting>
  <conditionalFormatting sqref="P6:U6 T7:U9 W5 N5:T10">
    <cfRule type="expression" dxfId="361" priority="1">
      <formula>+IF($T$6="",1,0)</formula>
    </cfRule>
  </conditionalFormatting>
  <conditionalFormatting sqref="N5:T10">
    <cfRule type="expression" dxfId="360" priority="5">
      <formula>+IF($T$5="Sede Direccion General",1,0)</formula>
    </cfRule>
    <cfRule type="expression" dxfId="359" priority="6">
      <formula>+IF($T$5="",1,0)</formula>
    </cfRule>
  </conditionalFormatting>
  <conditionalFormatting sqref="W7">
    <cfRule type="expression" dxfId="358" priority="4">
      <formula>+IF($T$6="",1,0)</formula>
    </cfRule>
  </conditionalFormatting>
  <dataValidations count="1">
    <dataValidation allowBlank="1" showInputMessage="1" showErrorMessage="1" promptTitle="FECHA" prompt="INGRESE DD/MM/AA" sqref="R7:S7 R9:S9" xr:uid="{00000000-0002-0000-0600-000000000000}"/>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
  <dimension ref="A1:BX339"/>
  <sheetViews>
    <sheetView topLeftCell="BJ1" zoomScaleNormal="100" zoomScalePageLayoutView="90" workbookViewId="0">
      <selection activeCell="BL4" sqref="BL4"/>
    </sheetView>
  </sheetViews>
  <sheetFormatPr baseColWidth="10" defaultColWidth="10" defaultRowHeight="12.75" x14ac:dyDescent="0.2"/>
  <cols>
    <col min="1" max="1" width="78.28515625" style="34" bestFit="1" customWidth="1"/>
    <col min="2" max="2" width="76.42578125" style="35" customWidth="1"/>
    <col min="3" max="3" width="16.28515625" style="231" bestFit="1" customWidth="1"/>
    <col min="4" max="4" width="4.42578125" style="31" customWidth="1"/>
    <col min="5" max="5" width="13.42578125" style="15" bestFit="1" customWidth="1"/>
    <col min="6" max="6" width="15.42578125" style="15" customWidth="1"/>
    <col min="7" max="7" width="30" style="15" customWidth="1"/>
    <col min="8" max="8" width="31.42578125" style="15" bestFit="1" customWidth="1"/>
    <col min="9" max="9" width="18.42578125" style="15" customWidth="1"/>
    <col min="10" max="10" width="14.7109375" style="15" customWidth="1"/>
    <col min="11" max="11" width="17.7109375" style="15" customWidth="1"/>
    <col min="12" max="12" width="17" style="15" customWidth="1"/>
    <col min="13" max="13" width="15.42578125" style="15" customWidth="1"/>
    <col min="14" max="14" width="14.28515625" style="15" customWidth="1"/>
    <col min="15" max="15" width="15.28515625" style="15" customWidth="1"/>
    <col min="16" max="16" width="10.42578125" style="15" customWidth="1"/>
    <col min="17" max="17" width="17.7109375" style="15" customWidth="1"/>
    <col min="18" max="20" width="10" style="15"/>
    <col min="21" max="22" width="20.28515625" style="15" customWidth="1"/>
    <col min="23" max="23" width="10" style="15"/>
    <col min="24" max="26" width="13.42578125" style="15" customWidth="1"/>
    <col min="27" max="27" width="15.7109375" style="15" customWidth="1"/>
    <col min="28" max="29" width="13.42578125" style="15" customWidth="1"/>
    <col min="30" max="30" width="14.7109375" style="15" customWidth="1"/>
    <col min="31" max="31" width="13.42578125" style="15" customWidth="1"/>
    <col min="32" max="32" width="16.28515625" style="15" customWidth="1"/>
    <col min="33" max="33" width="17" style="15" customWidth="1"/>
    <col min="34" max="34" width="13.42578125" style="15" customWidth="1"/>
    <col min="35" max="35" width="28.42578125" style="15" customWidth="1"/>
    <col min="36" max="36" width="13.42578125" style="15" customWidth="1"/>
    <col min="37" max="37" width="18.28515625" style="15" customWidth="1"/>
    <col min="38" max="39" width="10" style="15"/>
    <col min="40" max="40" width="11.42578125" style="15" customWidth="1"/>
    <col min="41" max="41" width="7.28515625" style="31" customWidth="1"/>
    <col min="42" max="42" width="28.7109375" style="15" bestFit="1" customWidth="1"/>
    <col min="43" max="43" width="6.42578125" style="31" customWidth="1"/>
    <col min="44" max="44" width="29.28515625" style="15" customWidth="1"/>
    <col min="45" max="45" width="29.42578125" style="15" bestFit="1" customWidth="1"/>
    <col min="46" max="46" width="28.28515625" style="15" customWidth="1"/>
    <col min="47" max="47" width="20.28515625" style="15" customWidth="1"/>
    <col min="48" max="48" width="20.28515625" style="66" customWidth="1"/>
    <col min="49" max="49" width="28.42578125" style="15" bestFit="1" customWidth="1"/>
    <col min="50" max="50" width="18.7109375" style="66" customWidth="1"/>
    <col min="51" max="51" width="28.42578125" style="15" customWidth="1"/>
    <col min="52" max="52" width="5.28515625" style="31" customWidth="1"/>
    <col min="53" max="53" width="12.7109375" style="15" customWidth="1"/>
    <col min="54" max="54" width="22.42578125" style="15" bestFit="1" customWidth="1"/>
    <col min="55" max="55" width="18.7109375" style="15" customWidth="1"/>
    <col min="56" max="56" width="22.7109375" style="15" customWidth="1"/>
    <col min="57" max="57" width="18.28515625" style="15" bestFit="1" customWidth="1"/>
    <col min="58" max="58" width="30.28515625" style="15" customWidth="1"/>
    <col min="59" max="60" width="22.42578125" style="15" bestFit="1" customWidth="1"/>
    <col min="61" max="61" width="10" style="77"/>
    <col min="62" max="62" width="73.5703125" style="15" customWidth="1"/>
    <col min="63" max="63" width="6.28515625" style="76" customWidth="1"/>
    <col min="64" max="64" width="33.5703125" style="15" customWidth="1"/>
    <col min="65" max="65" width="8" style="31" customWidth="1"/>
    <col min="66" max="66" width="25.5703125" style="15" customWidth="1"/>
    <col min="67" max="68" width="14.7109375" style="15" customWidth="1"/>
    <col min="69" max="71" width="10" style="15"/>
    <col min="72" max="72" width="22.7109375" style="15" customWidth="1"/>
    <col min="73" max="73" width="21.28515625" style="15" customWidth="1"/>
    <col min="74" max="74" width="32" style="15" customWidth="1"/>
    <col min="75" max="76" width="25.7109375" style="15" customWidth="1"/>
    <col min="77" max="16384" width="10" style="15"/>
  </cols>
  <sheetData>
    <row r="1" spans="1:76" s="13" customFormat="1" ht="13.5" customHeight="1" x14ac:dyDescent="0.2">
      <c r="A1" s="11" t="s">
        <v>3</v>
      </c>
      <c r="B1" s="10" t="s">
        <v>313</v>
      </c>
      <c r="C1" s="229" t="s">
        <v>1341</v>
      </c>
      <c r="D1" s="30"/>
      <c r="E1" s="13" t="s">
        <v>309</v>
      </c>
      <c r="F1" s="13" t="s">
        <v>1</v>
      </c>
      <c r="G1" s="10" t="s">
        <v>13</v>
      </c>
      <c r="H1" s="11" t="s">
        <v>14</v>
      </c>
      <c r="I1" s="10" t="s">
        <v>15</v>
      </c>
      <c r="J1" s="10" t="s">
        <v>16</v>
      </c>
      <c r="K1" s="10" t="s">
        <v>17</v>
      </c>
      <c r="L1" s="10" t="s">
        <v>18</v>
      </c>
      <c r="M1" s="10" t="s">
        <v>19</v>
      </c>
      <c r="N1" s="10" t="s">
        <v>20</v>
      </c>
      <c r="O1" s="10" t="s">
        <v>21</v>
      </c>
      <c r="P1" s="10" t="s">
        <v>22</v>
      </c>
      <c r="Q1" s="10" t="s">
        <v>23</v>
      </c>
      <c r="R1" s="10" t="s">
        <v>24</v>
      </c>
      <c r="S1" s="10" t="s">
        <v>25</v>
      </c>
      <c r="T1" s="10" t="s">
        <v>26</v>
      </c>
      <c r="U1" s="10" t="s">
        <v>27</v>
      </c>
      <c r="V1" s="10" t="s">
        <v>28</v>
      </c>
      <c r="W1" s="10" t="s">
        <v>29</v>
      </c>
      <c r="X1" s="10" t="s">
        <v>30</v>
      </c>
      <c r="Y1" s="10" t="s">
        <v>31</v>
      </c>
      <c r="Z1" s="10" t="s">
        <v>310</v>
      </c>
      <c r="AA1" s="12" t="s">
        <v>32</v>
      </c>
      <c r="AB1" s="10" t="s">
        <v>33</v>
      </c>
      <c r="AC1" s="10" t="s">
        <v>34</v>
      </c>
      <c r="AD1" s="10" t="s">
        <v>35</v>
      </c>
      <c r="AE1" s="10" t="s">
        <v>36</v>
      </c>
      <c r="AF1" s="10" t="s">
        <v>37</v>
      </c>
      <c r="AG1" s="10" t="s">
        <v>38</v>
      </c>
      <c r="AH1" s="10" t="s">
        <v>311</v>
      </c>
      <c r="AI1" s="10" t="s">
        <v>39</v>
      </c>
      <c r="AJ1" s="10" t="s">
        <v>40</v>
      </c>
      <c r="AK1" s="10" t="s">
        <v>41</v>
      </c>
      <c r="AL1" s="10" t="s">
        <v>42</v>
      </c>
      <c r="AM1" s="13" t="s">
        <v>43</v>
      </c>
      <c r="AN1" s="10" t="s">
        <v>44</v>
      </c>
      <c r="AO1" s="30"/>
      <c r="AP1" s="13" t="s">
        <v>314</v>
      </c>
      <c r="AQ1" s="30"/>
      <c r="AR1" s="12" t="s">
        <v>325</v>
      </c>
      <c r="AS1" s="12" t="s">
        <v>1084</v>
      </c>
      <c r="AT1" s="13" t="s">
        <v>10</v>
      </c>
      <c r="AU1" s="13" t="s">
        <v>5</v>
      </c>
      <c r="AV1" s="69" t="s">
        <v>1083</v>
      </c>
      <c r="AW1" s="13" t="s">
        <v>6</v>
      </c>
      <c r="AX1" s="69" t="s">
        <v>1083</v>
      </c>
      <c r="AZ1" s="30"/>
      <c r="BI1" s="76"/>
      <c r="BJ1" s="13" t="s">
        <v>1105</v>
      </c>
      <c r="BK1" s="76"/>
      <c r="BL1" s="81" t="s">
        <v>1271</v>
      </c>
      <c r="BM1" s="30"/>
      <c r="BN1" s="81" t="s">
        <v>1280</v>
      </c>
      <c r="BP1" s="13" t="s">
        <v>1308</v>
      </c>
      <c r="BQ1" s="13" t="s">
        <v>1309</v>
      </c>
    </row>
    <row r="2" spans="1:76" ht="13.5" customHeight="1" x14ac:dyDescent="0.2">
      <c r="A2" s="95" t="s">
        <v>1316</v>
      </c>
      <c r="B2" s="96" t="s">
        <v>1317</v>
      </c>
      <c r="C2" s="230" t="s">
        <v>1342</v>
      </c>
      <c r="F2" s="11" t="s">
        <v>14</v>
      </c>
      <c r="G2" s="14" t="s">
        <v>45</v>
      </c>
      <c r="H2" s="15" t="s">
        <v>46</v>
      </c>
      <c r="I2" s="14" t="s">
        <v>47</v>
      </c>
      <c r="J2" s="14" t="s">
        <v>48</v>
      </c>
      <c r="K2" s="14" t="s">
        <v>49</v>
      </c>
      <c r="L2" s="14" t="s">
        <v>50</v>
      </c>
      <c r="M2" s="14" t="s">
        <v>51</v>
      </c>
      <c r="N2" s="14" t="s">
        <v>52</v>
      </c>
      <c r="O2" s="14" t="s">
        <v>53</v>
      </c>
      <c r="P2" s="14" t="s">
        <v>54</v>
      </c>
      <c r="Q2" s="14" t="s">
        <v>55</v>
      </c>
      <c r="R2" s="14" t="s">
        <v>56</v>
      </c>
      <c r="S2" s="14" t="s">
        <v>57</v>
      </c>
      <c r="T2" s="14" t="s">
        <v>58</v>
      </c>
      <c r="U2" s="14" t="s">
        <v>59</v>
      </c>
      <c r="V2" s="14" t="s">
        <v>60</v>
      </c>
      <c r="W2" s="15" t="s">
        <v>61</v>
      </c>
      <c r="X2" s="15" t="s">
        <v>62</v>
      </c>
      <c r="Y2" s="14" t="s">
        <v>63</v>
      </c>
      <c r="Z2" s="14" t="s">
        <v>64</v>
      </c>
      <c r="AA2" s="14" t="s">
        <v>65</v>
      </c>
      <c r="AB2" s="14" t="s">
        <v>66</v>
      </c>
      <c r="AC2" s="14" t="s">
        <v>67</v>
      </c>
      <c r="AD2" s="14" t="s">
        <v>68</v>
      </c>
      <c r="AE2" s="14" t="s">
        <v>69</v>
      </c>
      <c r="AF2" s="14" t="s">
        <v>70</v>
      </c>
      <c r="AG2" s="14" t="s">
        <v>71</v>
      </c>
      <c r="AH2" s="14" t="s">
        <v>72</v>
      </c>
      <c r="AI2" s="14" t="s">
        <v>73</v>
      </c>
      <c r="AJ2" s="14" t="s">
        <v>74</v>
      </c>
      <c r="AK2" s="14" t="s">
        <v>75</v>
      </c>
      <c r="AL2" s="14" t="s">
        <v>76</v>
      </c>
      <c r="AM2" s="15" t="s">
        <v>77</v>
      </c>
      <c r="AN2" s="15" t="s">
        <v>78</v>
      </c>
      <c r="AP2" s="16" t="s">
        <v>316</v>
      </c>
      <c r="AQ2" s="36"/>
      <c r="AR2" s="38" t="s">
        <v>1270</v>
      </c>
      <c r="AS2" s="94">
        <v>0.01</v>
      </c>
      <c r="AT2" s="61" t="s">
        <v>1305</v>
      </c>
      <c r="AU2" s="15" t="s">
        <v>1645</v>
      </c>
      <c r="AV2" s="66">
        <v>1</v>
      </c>
      <c r="AW2" s="15" t="s">
        <v>1530</v>
      </c>
      <c r="AX2" s="66">
        <v>1</v>
      </c>
      <c r="BA2" s="45" t="s">
        <v>4</v>
      </c>
      <c r="BB2" s="46" t="s">
        <v>4</v>
      </c>
      <c r="BC2" s="46" t="s">
        <v>4</v>
      </c>
      <c r="BD2" s="687" t="s">
        <v>6</v>
      </c>
      <c r="BE2" s="687"/>
      <c r="BF2" s="687"/>
      <c r="BG2" s="687"/>
      <c r="BH2" s="688"/>
      <c r="BJ2" s="78" t="s">
        <v>1106</v>
      </c>
      <c r="BL2" s="181" t="s">
        <v>1272</v>
      </c>
      <c r="BN2" s="50" t="s">
        <v>630</v>
      </c>
    </row>
    <row r="3" spans="1:76" ht="13.5" customHeight="1" x14ac:dyDescent="0.2">
      <c r="A3" s="95" t="s">
        <v>1318</v>
      </c>
      <c r="B3" s="96" t="s">
        <v>1580</v>
      </c>
      <c r="C3" s="230" t="s">
        <v>1343</v>
      </c>
      <c r="F3" s="10" t="s">
        <v>15</v>
      </c>
      <c r="G3" s="14" t="s">
        <v>79</v>
      </c>
      <c r="H3" s="15" t="s">
        <v>1744</v>
      </c>
      <c r="I3" s="14" t="s">
        <v>80</v>
      </c>
      <c r="J3" s="14" t="s">
        <v>81</v>
      </c>
      <c r="K3" s="14" t="s">
        <v>82</v>
      </c>
      <c r="L3" s="14" t="s">
        <v>83</v>
      </c>
      <c r="M3" s="14" t="s">
        <v>84</v>
      </c>
      <c r="N3" s="14" t="s">
        <v>85</v>
      </c>
      <c r="O3" s="14" t="s">
        <v>86</v>
      </c>
      <c r="P3" s="14" t="s">
        <v>87</v>
      </c>
      <c r="Q3" s="14" t="s">
        <v>88</v>
      </c>
      <c r="R3" s="14" t="s">
        <v>89</v>
      </c>
      <c r="S3" s="14" t="s">
        <v>90</v>
      </c>
      <c r="T3" s="14" t="s">
        <v>91</v>
      </c>
      <c r="U3" s="14" t="s">
        <v>92</v>
      </c>
      <c r="V3" s="14" t="s">
        <v>93</v>
      </c>
      <c r="W3" s="380" t="s">
        <v>1734</v>
      </c>
      <c r="X3" s="381" t="s">
        <v>1735</v>
      </c>
      <c r="Y3" s="14" t="s">
        <v>94</v>
      </c>
      <c r="Z3" s="14" t="s">
        <v>95</v>
      </c>
      <c r="AA3" s="14" t="s">
        <v>96</v>
      </c>
      <c r="AB3" s="14" t="s">
        <v>97</v>
      </c>
      <c r="AC3" s="14" t="s">
        <v>98</v>
      </c>
      <c r="AD3" s="14" t="s">
        <v>99</v>
      </c>
      <c r="AE3" s="14" t="s">
        <v>100</v>
      </c>
      <c r="AF3" s="14" t="s">
        <v>101</v>
      </c>
      <c r="AG3" s="14" t="s">
        <v>102</v>
      </c>
      <c r="AH3" s="14" t="s">
        <v>103</v>
      </c>
      <c r="AI3" s="14" t="s">
        <v>104</v>
      </c>
      <c r="AJ3" s="14" t="s">
        <v>105</v>
      </c>
      <c r="AK3" s="14" t="s">
        <v>106</v>
      </c>
      <c r="AL3" s="14" t="s">
        <v>80</v>
      </c>
      <c r="AM3" s="381" t="s">
        <v>1736</v>
      </c>
      <c r="AN3" s="381" t="s">
        <v>1737</v>
      </c>
      <c r="AP3" s="16" t="s">
        <v>317</v>
      </c>
      <c r="AQ3" s="36"/>
      <c r="AR3" s="38" t="s">
        <v>1269</v>
      </c>
      <c r="AS3" s="94">
        <v>0.5</v>
      </c>
      <c r="AT3" s="92" t="s">
        <v>1306</v>
      </c>
      <c r="AU3" s="15" t="s">
        <v>1099</v>
      </c>
      <c r="AV3" s="66">
        <v>2</v>
      </c>
      <c r="AW3" s="15" t="s">
        <v>1096</v>
      </c>
      <c r="AX3" s="66">
        <v>2</v>
      </c>
      <c r="BA3" s="48" t="s">
        <v>4</v>
      </c>
      <c r="BB3" s="49" t="s">
        <v>4</v>
      </c>
      <c r="BC3" s="49" t="s">
        <v>4</v>
      </c>
      <c r="BD3" s="63" t="s">
        <v>1530</v>
      </c>
      <c r="BE3" s="42" t="s">
        <v>1096</v>
      </c>
      <c r="BF3" s="42" t="s">
        <v>1098</v>
      </c>
      <c r="BG3" s="63" t="s">
        <v>1531</v>
      </c>
      <c r="BH3" s="64" t="s">
        <v>1532</v>
      </c>
      <c r="BJ3" s="79" t="s">
        <v>1107</v>
      </c>
      <c r="BL3" s="181" t="s">
        <v>1769</v>
      </c>
      <c r="BN3" s="50" t="s">
        <v>637</v>
      </c>
    </row>
    <row r="4" spans="1:76" ht="13.5" customHeight="1" x14ac:dyDescent="0.2">
      <c r="A4" s="95" t="s">
        <v>1319</v>
      </c>
      <c r="B4" s="96" t="s">
        <v>1320</v>
      </c>
      <c r="C4" s="230" t="s">
        <v>1344</v>
      </c>
      <c r="F4" s="10" t="s">
        <v>16</v>
      </c>
      <c r="G4" s="14" t="s">
        <v>107</v>
      </c>
      <c r="H4" s="15" t="s">
        <v>108</v>
      </c>
      <c r="I4" s="14" t="s">
        <v>109</v>
      </c>
      <c r="J4" s="14" t="s">
        <v>110</v>
      </c>
      <c r="K4" s="14" t="s">
        <v>111</v>
      </c>
      <c r="L4" s="14" t="s">
        <v>112</v>
      </c>
      <c r="M4" s="14" t="s">
        <v>113</v>
      </c>
      <c r="N4" s="14" t="s">
        <v>114</v>
      </c>
      <c r="O4" s="14" t="s">
        <v>115</v>
      </c>
      <c r="P4" s="14" t="s">
        <v>116</v>
      </c>
      <c r="Q4" s="14" t="s">
        <v>117</v>
      </c>
      <c r="R4" s="14" t="s">
        <v>118</v>
      </c>
      <c r="S4" s="14" t="s">
        <v>119</v>
      </c>
      <c r="T4" s="14" t="s">
        <v>120</v>
      </c>
      <c r="U4" s="14" t="s">
        <v>121</v>
      </c>
      <c r="V4" s="14" t="s">
        <v>122</v>
      </c>
      <c r="Y4" s="14" t="s">
        <v>123</v>
      </c>
      <c r="Z4" s="14" t="s">
        <v>124</v>
      </c>
      <c r="AA4" s="14" t="s">
        <v>125</v>
      </c>
      <c r="AB4" s="14" t="s">
        <v>126</v>
      </c>
      <c r="AC4" s="14" t="s">
        <v>127</v>
      </c>
      <c r="AD4" s="14" t="s">
        <v>128</v>
      </c>
      <c r="AE4" s="14" t="s">
        <v>129</v>
      </c>
      <c r="AF4" s="14" t="s">
        <v>130</v>
      </c>
      <c r="AG4" s="14" t="s">
        <v>131</v>
      </c>
      <c r="AI4" s="14" t="s">
        <v>132</v>
      </c>
      <c r="AJ4" s="14" t="s">
        <v>125</v>
      </c>
      <c r="AK4" s="14" t="s">
        <v>133</v>
      </c>
      <c r="AL4" s="14" t="s">
        <v>134</v>
      </c>
      <c r="AP4" s="16" t="s">
        <v>45</v>
      </c>
      <c r="AQ4" s="36"/>
      <c r="AR4" s="38" t="s">
        <v>326</v>
      </c>
      <c r="AS4" s="94">
        <v>0.75</v>
      </c>
      <c r="AT4" s="61" t="s">
        <v>1307</v>
      </c>
      <c r="AU4" s="15" t="s">
        <v>1644</v>
      </c>
      <c r="AV4" s="66">
        <v>3</v>
      </c>
      <c r="AW4" s="15" t="s">
        <v>1098</v>
      </c>
      <c r="AX4" s="66">
        <v>3</v>
      </c>
      <c r="BA4" s="48" t="s">
        <v>4</v>
      </c>
      <c r="BB4" s="49" t="s">
        <v>4</v>
      </c>
      <c r="BC4" s="49" t="s">
        <v>4</v>
      </c>
      <c r="BD4" s="42">
        <v>1</v>
      </c>
      <c r="BE4" s="42">
        <v>2</v>
      </c>
      <c r="BF4" s="42">
        <v>3</v>
      </c>
      <c r="BG4" s="42">
        <v>4</v>
      </c>
      <c r="BH4" s="43">
        <v>5</v>
      </c>
      <c r="BJ4" s="79" t="s">
        <v>1108</v>
      </c>
      <c r="BL4" s="182" t="s">
        <v>1566</v>
      </c>
      <c r="BN4" s="50" t="s">
        <v>644</v>
      </c>
    </row>
    <row r="5" spans="1:76" ht="13.5" customHeight="1" x14ac:dyDescent="0.2">
      <c r="A5" s="95" t="s">
        <v>1321</v>
      </c>
      <c r="B5" s="96" t="s">
        <v>1322</v>
      </c>
      <c r="C5" s="230" t="s">
        <v>1345</v>
      </c>
      <c r="F5" s="10" t="s">
        <v>17</v>
      </c>
      <c r="G5" s="14" t="s">
        <v>135</v>
      </c>
      <c r="H5" s="15" t="s">
        <v>136</v>
      </c>
      <c r="I5" s="14" t="s">
        <v>137</v>
      </c>
      <c r="J5" s="14" t="s">
        <v>138</v>
      </c>
      <c r="K5" s="14" t="s">
        <v>139</v>
      </c>
      <c r="L5" s="14" t="s">
        <v>140</v>
      </c>
      <c r="M5" s="14" t="s">
        <v>141</v>
      </c>
      <c r="N5" s="14" t="s">
        <v>142</v>
      </c>
      <c r="O5" s="14" t="s">
        <v>143</v>
      </c>
      <c r="P5" s="14" t="s">
        <v>144</v>
      </c>
      <c r="Q5" s="14" t="s">
        <v>145</v>
      </c>
      <c r="R5" s="14" t="s">
        <v>146</v>
      </c>
      <c r="S5" s="14" t="s">
        <v>147</v>
      </c>
      <c r="T5" s="14" t="s">
        <v>148</v>
      </c>
      <c r="U5" s="14" t="s">
        <v>149</v>
      </c>
      <c r="V5" s="14" t="s">
        <v>150</v>
      </c>
      <c r="Y5" s="14" t="s">
        <v>151</v>
      </c>
      <c r="Z5" s="14" t="s">
        <v>152</v>
      </c>
      <c r="AA5" s="14" t="s">
        <v>153</v>
      </c>
      <c r="AB5" s="14" t="s">
        <v>154</v>
      </c>
      <c r="AC5" s="14" t="s">
        <v>155</v>
      </c>
      <c r="AD5" s="14" t="s">
        <v>156</v>
      </c>
      <c r="AE5" s="14" t="s">
        <v>157</v>
      </c>
      <c r="AF5" s="14" t="s">
        <v>158</v>
      </c>
      <c r="AG5" s="14" t="s">
        <v>159</v>
      </c>
      <c r="AI5" s="14" t="s">
        <v>160</v>
      </c>
      <c r="AJ5" s="14" t="s">
        <v>161</v>
      </c>
      <c r="AK5" s="14" t="s">
        <v>162</v>
      </c>
      <c r="AL5" s="14" t="s">
        <v>163</v>
      </c>
      <c r="AP5" s="16" t="s">
        <v>318</v>
      </c>
      <c r="AQ5" s="36"/>
      <c r="AR5" s="38" t="s">
        <v>327</v>
      </c>
      <c r="AS5" s="94">
        <v>1</v>
      </c>
      <c r="AT5" s="92" t="s">
        <v>375</v>
      </c>
      <c r="AU5" s="15" t="s">
        <v>1095</v>
      </c>
      <c r="AV5" s="66">
        <v>4</v>
      </c>
      <c r="AW5" s="15" t="s">
        <v>1531</v>
      </c>
      <c r="AX5" s="66">
        <v>4</v>
      </c>
      <c r="BA5" s="689" t="s">
        <v>5</v>
      </c>
      <c r="BB5" s="303" t="s">
        <v>1645</v>
      </c>
      <c r="BC5" s="304">
        <v>5</v>
      </c>
      <c r="BD5" s="305" t="s">
        <v>634</v>
      </c>
      <c r="BE5" s="305" t="s">
        <v>655</v>
      </c>
      <c r="BF5" s="306" t="s">
        <v>647</v>
      </c>
      <c r="BG5" s="307" t="s">
        <v>652</v>
      </c>
      <c r="BH5" s="307" t="s">
        <v>657</v>
      </c>
      <c r="BJ5" s="79" t="s">
        <v>1109</v>
      </c>
      <c r="BN5" s="50" t="s">
        <v>631</v>
      </c>
    </row>
    <row r="6" spans="1:76" ht="13.5" customHeight="1" x14ac:dyDescent="0.2">
      <c r="A6" s="95" t="s">
        <v>1323</v>
      </c>
      <c r="B6" s="96" t="s">
        <v>1324</v>
      </c>
      <c r="C6" s="230" t="s">
        <v>1346</v>
      </c>
      <c r="F6" s="10" t="s">
        <v>18</v>
      </c>
      <c r="G6" s="14" t="s">
        <v>164</v>
      </c>
      <c r="I6" s="14" t="s">
        <v>165</v>
      </c>
      <c r="J6" s="15" t="s">
        <v>108</v>
      </c>
      <c r="K6" s="14" t="s">
        <v>166</v>
      </c>
      <c r="L6" s="14" t="s">
        <v>167</v>
      </c>
      <c r="M6" s="14" t="s">
        <v>168</v>
      </c>
      <c r="N6" s="14" t="s">
        <v>169</v>
      </c>
      <c r="O6" s="14" t="s">
        <v>170</v>
      </c>
      <c r="P6" s="14" t="s">
        <v>171</v>
      </c>
      <c r="Q6" s="15" t="s">
        <v>108</v>
      </c>
      <c r="R6" s="14" t="s">
        <v>172</v>
      </c>
      <c r="S6" s="14" t="s">
        <v>173</v>
      </c>
      <c r="T6" s="14" t="s">
        <v>174</v>
      </c>
      <c r="U6" s="14" t="s">
        <v>175</v>
      </c>
      <c r="V6" s="14" t="s">
        <v>176</v>
      </c>
      <c r="Y6" s="14" t="s">
        <v>177</v>
      </c>
      <c r="Z6" s="14" t="s">
        <v>178</v>
      </c>
      <c r="AA6" s="14" t="s">
        <v>179</v>
      </c>
      <c r="AB6" s="14" t="s">
        <v>180</v>
      </c>
      <c r="AC6" s="14" t="s">
        <v>181</v>
      </c>
      <c r="AD6" s="14" t="s">
        <v>182</v>
      </c>
      <c r="AE6" s="14" t="s">
        <v>183</v>
      </c>
      <c r="AF6" s="15" t="s">
        <v>108</v>
      </c>
      <c r="AG6" s="14" t="s">
        <v>184</v>
      </c>
      <c r="AI6" s="14" t="s">
        <v>185</v>
      </c>
      <c r="AJ6" s="14" t="s">
        <v>186</v>
      </c>
      <c r="AK6" s="14" t="s">
        <v>187</v>
      </c>
      <c r="AL6" s="14" t="s">
        <v>96</v>
      </c>
      <c r="AP6" s="15" t="s">
        <v>319</v>
      </c>
      <c r="AR6" s="38" t="s">
        <v>328</v>
      </c>
      <c r="AS6" s="38"/>
      <c r="AU6" s="15" t="s">
        <v>1643</v>
      </c>
      <c r="AV6" s="66">
        <v>5</v>
      </c>
      <c r="AW6" s="15" t="s">
        <v>1532</v>
      </c>
      <c r="AX6" s="66">
        <v>5</v>
      </c>
      <c r="BA6" s="689"/>
      <c r="BB6" s="21" t="s">
        <v>1099</v>
      </c>
      <c r="BC6" s="304">
        <v>4</v>
      </c>
      <c r="BD6" s="308" t="s">
        <v>9</v>
      </c>
      <c r="BE6" s="305" t="s">
        <v>640</v>
      </c>
      <c r="BF6" s="305" t="s">
        <v>650</v>
      </c>
      <c r="BG6" s="307" t="s">
        <v>651</v>
      </c>
      <c r="BH6" s="307" t="s">
        <v>652</v>
      </c>
      <c r="BJ6" s="78" t="s">
        <v>1110</v>
      </c>
      <c r="BN6" s="50" t="s">
        <v>638</v>
      </c>
    </row>
    <row r="7" spans="1:76" ht="13.5" customHeight="1" x14ac:dyDescent="0.2">
      <c r="A7" s="95" t="s">
        <v>1325</v>
      </c>
      <c r="B7" s="96" t="s">
        <v>1577</v>
      </c>
      <c r="C7" s="230" t="s">
        <v>1347</v>
      </c>
      <c r="F7" s="10" t="s">
        <v>19</v>
      </c>
      <c r="G7" s="14" t="s">
        <v>188</v>
      </c>
      <c r="I7" s="14" t="s">
        <v>189</v>
      </c>
      <c r="K7" s="14" t="s">
        <v>190</v>
      </c>
      <c r="L7" s="14" t="s">
        <v>191</v>
      </c>
      <c r="M7" s="14" t="s">
        <v>192</v>
      </c>
      <c r="N7" s="14" t="s">
        <v>193</v>
      </c>
      <c r="O7" s="14" t="s">
        <v>194</v>
      </c>
      <c r="P7" s="15" t="s">
        <v>108</v>
      </c>
      <c r="Q7" s="15" t="s">
        <v>195</v>
      </c>
      <c r="R7" s="14" t="s">
        <v>196</v>
      </c>
      <c r="S7" s="14" t="s">
        <v>197</v>
      </c>
      <c r="T7" s="14" t="s">
        <v>198</v>
      </c>
      <c r="U7" s="14" t="s">
        <v>199</v>
      </c>
      <c r="V7" s="14" t="s">
        <v>200</v>
      </c>
      <c r="Y7" s="14" t="s">
        <v>201</v>
      </c>
      <c r="Z7" s="14" t="s">
        <v>202</v>
      </c>
      <c r="AA7" s="14" t="s">
        <v>203</v>
      </c>
      <c r="AB7" s="14" t="s">
        <v>204</v>
      </c>
      <c r="AC7" s="14" t="s">
        <v>205</v>
      </c>
      <c r="AD7" s="14" t="s">
        <v>206</v>
      </c>
      <c r="AG7" s="14" t="s">
        <v>207</v>
      </c>
      <c r="AI7" s="14" t="s">
        <v>208</v>
      </c>
      <c r="AJ7" s="15" t="s">
        <v>108</v>
      </c>
      <c r="AK7" s="14" t="s">
        <v>209</v>
      </c>
      <c r="AL7" s="14" t="s">
        <v>137</v>
      </c>
      <c r="AP7" s="15" t="s">
        <v>320</v>
      </c>
      <c r="AR7" s="38" t="s">
        <v>329</v>
      </c>
      <c r="AS7" s="38"/>
      <c r="BA7" s="689"/>
      <c r="BB7" s="309" t="s">
        <v>1644</v>
      </c>
      <c r="BC7" s="304">
        <v>3</v>
      </c>
      <c r="BD7" s="310" t="s">
        <v>644</v>
      </c>
      <c r="BE7" s="308" t="s">
        <v>639</v>
      </c>
      <c r="BF7" s="305" t="s">
        <v>645</v>
      </c>
      <c r="BG7" s="307" t="s">
        <v>646</v>
      </c>
      <c r="BH7" s="307" t="s">
        <v>647</v>
      </c>
      <c r="BJ7" s="79" t="s">
        <v>1111</v>
      </c>
      <c r="BN7" s="51" t="s">
        <v>632</v>
      </c>
    </row>
    <row r="8" spans="1:76" ht="13.5" customHeight="1" x14ac:dyDescent="0.2">
      <c r="A8" s="95" t="s">
        <v>1326</v>
      </c>
      <c r="B8" s="96" t="s">
        <v>1579</v>
      </c>
      <c r="C8" s="230" t="s">
        <v>1348</v>
      </c>
      <c r="F8" s="10" t="s">
        <v>20</v>
      </c>
      <c r="G8" s="14" t="s">
        <v>210</v>
      </c>
      <c r="I8" s="14" t="s">
        <v>211</v>
      </c>
      <c r="K8" s="14" t="s">
        <v>212</v>
      </c>
      <c r="L8" s="14" t="s">
        <v>213</v>
      </c>
      <c r="M8" s="14" t="s">
        <v>214</v>
      </c>
      <c r="N8" s="14" t="s">
        <v>215</v>
      </c>
      <c r="O8" s="14" t="s">
        <v>216</v>
      </c>
      <c r="R8" s="14" t="s">
        <v>217</v>
      </c>
      <c r="T8" s="15" t="s">
        <v>108</v>
      </c>
      <c r="U8" s="14" t="s">
        <v>218</v>
      </c>
      <c r="V8" s="14" t="s">
        <v>219</v>
      </c>
      <c r="Y8" s="15" t="s">
        <v>108</v>
      </c>
      <c r="Z8" s="15" t="s">
        <v>1733</v>
      </c>
      <c r="AA8" s="14" t="s">
        <v>220</v>
      </c>
      <c r="AB8" s="15" t="s">
        <v>108</v>
      </c>
      <c r="AC8" s="14" t="s">
        <v>221</v>
      </c>
      <c r="AD8" s="14" t="s">
        <v>222</v>
      </c>
      <c r="AG8" s="15" t="s">
        <v>108</v>
      </c>
      <c r="AI8" s="14" t="s">
        <v>223</v>
      </c>
      <c r="AK8" s="14" t="s">
        <v>224</v>
      </c>
      <c r="AL8" s="14" t="s">
        <v>225</v>
      </c>
      <c r="AP8" s="15" t="s">
        <v>321</v>
      </c>
      <c r="AR8" s="38" t="s">
        <v>330</v>
      </c>
      <c r="AS8" s="38"/>
      <c r="AU8" s="244" t="s">
        <v>1645</v>
      </c>
      <c r="AV8" s="290">
        <v>1</v>
      </c>
      <c r="AW8" s="240" t="s">
        <v>1098</v>
      </c>
      <c r="AX8" s="290">
        <v>1</v>
      </c>
      <c r="BA8" s="689"/>
      <c r="BB8" s="21" t="s">
        <v>1095</v>
      </c>
      <c r="BC8" s="304">
        <v>2</v>
      </c>
      <c r="BD8" s="310" t="s">
        <v>637</v>
      </c>
      <c r="BE8" s="310" t="s">
        <v>638</v>
      </c>
      <c r="BF8" s="308" t="s">
        <v>639</v>
      </c>
      <c r="BG8" s="305" t="s">
        <v>640</v>
      </c>
      <c r="BH8" s="307" t="s">
        <v>1706</v>
      </c>
      <c r="BJ8" s="79" t="s">
        <v>1112</v>
      </c>
      <c r="BN8" s="51" t="s">
        <v>639</v>
      </c>
    </row>
    <row r="9" spans="1:76" ht="33.75" customHeight="1" x14ac:dyDescent="0.2">
      <c r="A9" s="95" t="s">
        <v>1327</v>
      </c>
      <c r="B9" s="96" t="s">
        <v>1328</v>
      </c>
      <c r="C9" s="230" t="s">
        <v>1349</v>
      </c>
      <c r="F9" s="10" t="s">
        <v>21</v>
      </c>
      <c r="G9" s="14" t="s">
        <v>226</v>
      </c>
      <c r="I9" s="14" t="s">
        <v>227</v>
      </c>
      <c r="K9" s="14" t="s">
        <v>228</v>
      </c>
      <c r="L9" s="14" t="s">
        <v>241</v>
      </c>
      <c r="M9" s="14" t="s">
        <v>229</v>
      </c>
      <c r="N9" s="14" t="s">
        <v>230</v>
      </c>
      <c r="O9" s="15" t="s">
        <v>108</v>
      </c>
      <c r="R9" s="14" t="s">
        <v>231</v>
      </c>
      <c r="U9" s="14" t="s">
        <v>232</v>
      </c>
      <c r="V9" s="14" t="s">
        <v>233</v>
      </c>
      <c r="Z9" s="15" t="s">
        <v>108</v>
      </c>
      <c r="AA9" s="14" t="s">
        <v>234</v>
      </c>
      <c r="AC9" s="14" t="s">
        <v>235</v>
      </c>
      <c r="AD9" s="15" t="s">
        <v>108</v>
      </c>
      <c r="AI9" s="14" t="s">
        <v>236</v>
      </c>
      <c r="AK9" s="14" t="s">
        <v>237</v>
      </c>
      <c r="AL9" s="14" t="s">
        <v>238</v>
      </c>
      <c r="AP9" s="15" t="s">
        <v>322</v>
      </c>
      <c r="AR9" s="38" t="s">
        <v>1266</v>
      </c>
      <c r="AS9" s="16"/>
      <c r="AU9" s="241" t="s">
        <v>1099</v>
      </c>
      <c r="AV9" s="291">
        <v>2</v>
      </c>
      <c r="AW9" s="241" t="s">
        <v>1531</v>
      </c>
      <c r="AX9" s="291">
        <v>2</v>
      </c>
      <c r="BA9" s="689"/>
      <c r="BB9" s="309" t="s">
        <v>1643</v>
      </c>
      <c r="BC9" s="304">
        <v>1</v>
      </c>
      <c r="BD9" s="310" t="s">
        <v>630</v>
      </c>
      <c r="BE9" s="310" t="s">
        <v>631</v>
      </c>
      <c r="BF9" s="308" t="s">
        <v>632</v>
      </c>
      <c r="BG9" s="305" t="s">
        <v>633</v>
      </c>
      <c r="BH9" s="305" t="s">
        <v>634</v>
      </c>
      <c r="BJ9" s="79" t="s">
        <v>1113</v>
      </c>
      <c r="BN9" s="51" t="s">
        <v>639</v>
      </c>
    </row>
    <row r="10" spans="1:76" ht="13.5" customHeight="1" x14ac:dyDescent="0.2">
      <c r="A10" s="95" t="s">
        <v>1329</v>
      </c>
      <c r="B10" s="96" t="s">
        <v>1330</v>
      </c>
      <c r="C10" s="230" t="s">
        <v>1350</v>
      </c>
      <c r="F10" s="10" t="s">
        <v>22</v>
      </c>
      <c r="G10" s="14" t="s">
        <v>239</v>
      </c>
      <c r="I10" s="14" t="s">
        <v>240</v>
      </c>
      <c r="L10" s="287" t="s">
        <v>253</v>
      </c>
      <c r="M10" s="14" t="s">
        <v>242</v>
      </c>
      <c r="N10" s="14" t="s">
        <v>243</v>
      </c>
      <c r="R10" s="15" t="s">
        <v>108</v>
      </c>
      <c r="U10" s="14" t="s">
        <v>244</v>
      </c>
      <c r="V10" s="14" t="s">
        <v>245</v>
      </c>
      <c r="AA10" s="14" t="s">
        <v>246</v>
      </c>
      <c r="AC10" s="14" t="s">
        <v>247</v>
      </c>
      <c r="AI10" s="14" t="s">
        <v>248</v>
      </c>
      <c r="AK10" s="14" t="s">
        <v>249</v>
      </c>
      <c r="AL10" s="14" t="s">
        <v>250</v>
      </c>
      <c r="AP10" s="15" t="s">
        <v>323</v>
      </c>
      <c r="AR10" s="80" t="s">
        <v>1267</v>
      </c>
      <c r="AU10" s="240" t="s">
        <v>1644</v>
      </c>
      <c r="AV10" s="290">
        <v>3</v>
      </c>
      <c r="AW10" s="240" t="s">
        <v>1532</v>
      </c>
      <c r="AX10" s="290">
        <v>3</v>
      </c>
      <c r="BJ10" s="79" t="s">
        <v>1114</v>
      </c>
      <c r="BN10" s="52" t="s">
        <v>633</v>
      </c>
    </row>
    <row r="11" spans="1:76" ht="13.5" customHeight="1" x14ac:dyDescent="0.2">
      <c r="A11" s="97" t="s">
        <v>1331</v>
      </c>
      <c r="B11" s="98" t="s">
        <v>1581</v>
      </c>
      <c r="C11" s="230" t="s">
        <v>1351</v>
      </c>
      <c r="F11" s="10" t="s">
        <v>23</v>
      </c>
      <c r="G11" s="14" t="s">
        <v>251</v>
      </c>
      <c r="I11" s="14" t="s">
        <v>252</v>
      </c>
      <c r="L11" s="287" t="s">
        <v>261</v>
      </c>
      <c r="M11" s="15" t="s">
        <v>108</v>
      </c>
      <c r="N11" s="14" t="s">
        <v>254</v>
      </c>
      <c r="U11" s="15" t="s">
        <v>108</v>
      </c>
      <c r="V11" s="14" t="s">
        <v>255</v>
      </c>
      <c r="AA11" s="15" t="s">
        <v>108</v>
      </c>
      <c r="AC11" s="15" t="s">
        <v>108</v>
      </c>
      <c r="AI11" s="14" t="s">
        <v>256</v>
      </c>
      <c r="AK11" s="14" t="s">
        <v>257</v>
      </c>
      <c r="AL11" s="14" t="s">
        <v>258</v>
      </c>
      <c r="AP11" s="15" t="s">
        <v>324</v>
      </c>
      <c r="AU11" s="241" t="s">
        <v>1095</v>
      </c>
      <c r="AV11" s="291">
        <v>4</v>
      </c>
      <c r="BB11" s="42"/>
      <c r="BC11" s="63"/>
      <c r="BD11" s="42"/>
      <c r="BE11" s="34"/>
      <c r="BF11" s="34"/>
      <c r="BG11" s="34"/>
      <c r="BJ11" s="79" t="s">
        <v>1115</v>
      </c>
      <c r="BN11" s="52" t="s">
        <v>634</v>
      </c>
    </row>
    <row r="12" spans="1:76" ht="42.75" x14ac:dyDescent="0.2">
      <c r="A12" s="97" t="s">
        <v>1332</v>
      </c>
      <c r="B12" s="98" t="s">
        <v>1333</v>
      </c>
      <c r="C12" s="230" t="s">
        <v>1352</v>
      </c>
      <c r="F12" s="10" t="s">
        <v>24</v>
      </c>
      <c r="G12" s="14" t="s">
        <v>259</v>
      </c>
      <c r="I12" s="14" t="s">
        <v>260</v>
      </c>
      <c r="L12" s="287" t="s">
        <v>268</v>
      </c>
      <c r="N12" s="14" t="s">
        <v>262</v>
      </c>
      <c r="V12" s="14" t="s">
        <v>263</v>
      </c>
      <c r="AC12" s="15" t="s">
        <v>136</v>
      </c>
      <c r="AI12" s="14" t="s">
        <v>264</v>
      </c>
      <c r="AK12" s="15" t="s">
        <v>1743</v>
      </c>
      <c r="AL12" s="14" t="s">
        <v>265</v>
      </c>
      <c r="AU12" s="240" t="s">
        <v>1643</v>
      </c>
      <c r="AV12" s="290">
        <v>5</v>
      </c>
      <c r="BB12" s="42"/>
      <c r="BC12" s="67"/>
      <c r="BD12" s="52">
        <v>1</v>
      </c>
      <c r="BE12" s="52">
        <v>6</v>
      </c>
      <c r="BF12" s="293">
        <v>11</v>
      </c>
      <c r="BG12" s="55">
        <v>16</v>
      </c>
      <c r="BH12" s="55">
        <v>21</v>
      </c>
      <c r="BJ12" s="79" t="s">
        <v>1116</v>
      </c>
      <c r="BN12" s="52" t="s">
        <v>640</v>
      </c>
      <c r="BT12" s="50" t="s">
        <v>630</v>
      </c>
      <c r="BU12" s="50" t="s">
        <v>631</v>
      </c>
      <c r="BV12" s="51" t="s">
        <v>632</v>
      </c>
      <c r="BW12" s="52" t="s">
        <v>633</v>
      </c>
      <c r="BX12" s="53" t="s">
        <v>634</v>
      </c>
    </row>
    <row r="13" spans="1:76" ht="13.5" customHeight="1" x14ac:dyDescent="0.2">
      <c r="A13" s="97" t="s">
        <v>1334</v>
      </c>
      <c r="B13" s="98" t="s">
        <v>1335</v>
      </c>
      <c r="C13" s="230" t="s">
        <v>1353</v>
      </c>
      <c r="F13" s="10" t="s">
        <v>25</v>
      </c>
      <c r="G13" s="14" t="s">
        <v>266</v>
      </c>
      <c r="I13" s="14" t="s">
        <v>267</v>
      </c>
      <c r="L13" s="287" t="s">
        <v>274</v>
      </c>
      <c r="N13" s="14" t="s">
        <v>269</v>
      </c>
      <c r="V13" s="14" t="s">
        <v>270</v>
      </c>
      <c r="AI13" s="15" t="s">
        <v>1742</v>
      </c>
      <c r="AK13" s="15" t="s">
        <v>108</v>
      </c>
      <c r="AL13" s="14" t="s">
        <v>271</v>
      </c>
      <c r="BB13" s="70"/>
      <c r="BC13" s="67"/>
      <c r="BD13" s="51">
        <v>2</v>
      </c>
      <c r="BE13" s="52">
        <v>7</v>
      </c>
      <c r="BF13" s="52">
        <v>12</v>
      </c>
      <c r="BG13" s="55">
        <v>17</v>
      </c>
      <c r="BH13" s="55">
        <v>22</v>
      </c>
      <c r="BJ13" s="79" t="s">
        <v>1117</v>
      </c>
      <c r="BN13" s="52" t="s">
        <v>645</v>
      </c>
      <c r="BT13" s="50" t="s">
        <v>637</v>
      </c>
      <c r="BU13" s="50" t="s">
        <v>638</v>
      </c>
      <c r="BV13" s="51" t="s">
        <v>639</v>
      </c>
      <c r="BW13" s="52" t="s">
        <v>640</v>
      </c>
      <c r="BX13" s="54" t="s">
        <v>641</v>
      </c>
    </row>
    <row r="14" spans="1:76" ht="13.5" customHeight="1" x14ac:dyDescent="0.2">
      <c r="A14" s="97" t="s">
        <v>1336</v>
      </c>
      <c r="B14" s="98" t="s">
        <v>1337</v>
      </c>
      <c r="C14" s="230" t="s">
        <v>1354</v>
      </c>
      <c r="F14" s="10" t="s">
        <v>26</v>
      </c>
      <c r="G14" s="14" t="s">
        <v>272</v>
      </c>
      <c r="I14" s="14" t="s">
        <v>273</v>
      </c>
      <c r="L14" s="287" t="s">
        <v>280</v>
      </c>
      <c r="N14" s="14" t="s">
        <v>275</v>
      </c>
      <c r="V14" s="14" t="s">
        <v>276</v>
      </c>
      <c r="AI14" s="15" t="s">
        <v>108</v>
      </c>
      <c r="AL14" s="14" t="s">
        <v>277</v>
      </c>
      <c r="AU14" s="240" t="s">
        <v>1645</v>
      </c>
      <c r="BB14" s="70"/>
      <c r="BC14" s="68"/>
      <c r="BD14" s="50">
        <v>3</v>
      </c>
      <c r="BE14" s="51">
        <v>8</v>
      </c>
      <c r="BF14" s="52">
        <v>13</v>
      </c>
      <c r="BG14" s="55">
        <v>18</v>
      </c>
      <c r="BH14" s="55">
        <v>23</v>
      </c>
      <c r="BJ14" s="79" t="s">
        <v>1118</v>
      </c>
      <c r="BN14" s="52" t="s">
        <v>655</v>
      </c>
      <c r="BT14" s="50" t="s">
        <v>644</v>
      </c>
      <c r="BU14" s="51" t="s">
        <v>639</v>
      </c>
      <c r="BV14" s="52" t="s">
        <v>645</v>
      </c>
      <c r="BW14" s="55" t="s">
        <v>646</v>
      </c>
      <c r="BX14" s="54" t="s">
        <v>647</v>
      </c>
    </row>
    <row r="15" spans="1:76" ht="27.75" customHeight="1" x14ac:dyDescent="0.2">
      <c r="A15" s="97" t="s">
        <v>1338</v>
      </c>
      <c r="B15" s="98" t="s">
        <v>1582</v>
      </c>
      <c r="C15" s="230" t="s">
        <v>1355</v>
      </c>
      <c r="F15" s="10" t="s">
        <v>27</v>
      </c>
      <c r="G15" s="14" t="s">
        <v>278</v>
      </c>
      <c r="I15" s="14" t="s">
        <v>279</v>
      </c>
      <c r="L15" s="287" t="s">
        <v>285</v>
      </c>
      <c r="N15" s="289" t="s">
        <v>1689</v>
      </c>
      <c r="V15" s="14" t="s">
        <v>281</v>
      </c>
      <c r="AL15" s="14" t="s">
        <v>282</v>
      </c>
      <c r="AU15" s="241" t="s">
        <v>1099</v>
      </c>
      <c r="BB15" s="70"/>
      <c r="BC15" s="68"/>
      <c r="BD15" s="50">
        <v>4</v>
      </c>
      <c r="BE15" s="50">
        <v>9</v>
      </c>
      <c r="BF15" s="51">
        <v>14</v>
      </c>
      <c r="BG15" s="52">
        <v>19</v>
      </c>
      <c r="BH15" s="55">
        <v>24</v>
      </c>
      <c r="BJ15" s="79" t="s">
        <v>1119</v>
      </c>
      <c r="BN15" s="52" t="s">
        <v>650</v>
      </c>
      <c r="BT15" s="51" t="s">
        <v>9</v>
      </c>
      <c r="BU15" s="52" t="s">
        <v>640</v>
      </c>
      <c r="BV15" s="52" t="s">
        <v>650</v>
      </c>
      <c r="BW15" s="55" t="s">
        <v>651</v>
      </c>
      <c r="BX15" s="54" t="s">
        <v>652</v>
      </c>
    </row>
    <row r="16" spans="1:76" ht="13.5" customHeight="1" x14ac:dyDescent="0.2">
      <c r="A16" s="97" t="s">
        <v>1339</v>
      </c>
      <c r="B16" s="98" t="s">
        <v>1578</v>
      </c>
      <c r="C16" s="230" t="s">
        <v>1356</v>
      </c>
      <c r="F16" s="10" t="s">
        <v>28</v>
      </c>
      <c r="G16" s="14" t="s">
        <v>283</v>
      </c>
      <c r="I16" s="14" t="s">
        <v>284</v>
      </c>
      <c r="L16" s="287" t="s">
        <v>289</v>
      </c>
      <c r="N16" s="289" t="s">
        <v>1690</v>
      </c>
      <c r="V16" s="15" t="s">
        <v>1741</v>
      </c>
      <c r="AL16" s="14" t="s">
        <v>286</v>
      </c>
      <c r="AU16" s="240" t="s">
        <v>1644</v>
      </c>
      <c r="BB16" s="70"/>
      <c r="BC16" s="68"/>
      <c r="BD16" s="50">
        <v>5</v>
      </c>
      <c r="BE16" s="50">
        <v>10</v>
      </c>
      <c r="BF16" s="51">
        <v>15</v>
      </c>
      <c r="BG16" s="52">
        <v>20</v>
      </c>
      <c r="BH16" s="52">
        <v>25</v>
      </c>
      <c r="BJ16" s="78" t="s">
        <v>1120</v>
      </c>
      <c r="BN16" s="71" t="s">
        <v>641</v>
      </c>
      <c r="BT16" s="57" t="s">
        <v>634</v>
      </c>
      <c r="BU16" s="57" t="s">
        <v>655</v>
      </c>
      <c r="BV16" s="71" t="s">
        <v>647</v>
      </c>
      <c r="BW16" s="58" t="s">
        <v>652</v>
      </c>
      <c r="BX16" s="59" t="s">
        <v>657</v>
      </c>
    </row>
    <row r="17" spans="1:66" ht="15" x14ac:dyDescent="0.2">
      <c r="F17" s="10" t="s">
        <v>29</v>
      </c>
      <c r="G17" s="14" t="s">
        <v>287</v>
      </c>
      <c r="I17" s="14" t="s">
        <v>288</v>
      </c>
      <c r="L17" s="287" t="s">
        <v>292</v>
      </c>
      <c r="N17" s="289" t="s">
        <v>1691</v>
      </c>
      <c r="V17" s="15" t="s">
        <v>108</v>
      </c>
      <c r="AL17" s="15" t="s">
        <v>1738</v>
      </c>
      <c r="AU17" s="241" t="s">
        <v>1095</v>
      </c>
      <c r="BB17" s="42"/>
      <c r="BC17" s="67"/>
      <c r="BD17" s="42"/>
      <c r="BE17" s="34"/>
      <c r="BF17" s="34"/>
      <c r="BG17" s="34"/>
      <c r="BH17" s="65"/>
      <c r="BJ17" s="79" t="s">
        <v>1121</v>
      </c>
      <c r="BN17" s="71" t="s">
        <v>646</v>
      </c>
    </row>
    <row r="18" spans="1:66" ht="15" x14ac:dyDescent="0.2">
      <c r="A18" s="32"/>
      <c r="B18" s="33"/>
      <c r="F18" s="10" t="s">
        <v>30</v>
      </c>
      <c r="G18" s="14" t="s">
        <v>290</v>
      </c>
      <c r="I18" s="14" t="s">
        <v>291</v>
      </c>
      <c r="L18" s="287" t="s">
        <v>294</v>
      </c>
      <c r="N18" s="289" t="s">
        <v>1692</v>
      </c>
      <c r="AL18" s="15" t="s">
        <v>108</v>
      </c>
      <c r="AU18" s="240" t="s">
        <v>1643</v>
      </c>
      <c r="BA18" s="689" t="s">
        <v>5</v>
      </c>
      <c r="BB18" s="303" t="s">
        <v>1645</v>
      </c>
      <c r="BC18" s="304">
        <v>5</v>
      </c>
      <c r="BD18" s="308" t="s">
        <v>1699</v>
      </c>
      <c r="BE18" s="305" t="s">
        <v>1702</v>
      </c>
      <c r="BF18" s="307" t="s">
        <v>1703</v>
      </c>
      <c r="BG18" s="34"/>
      <c r="BH18" s="42"/>
      <c r="BJ18" s="79" t="s">
        <v>1122</v>
      </c>
      <c r="BN18" s="71" t="s">
        <v>647</v>
      </c>
    </row>
    <row r="19" spans="1:66" ht="15" x14ac:dyDescent="0.25">
      <c r="A19" s="223" t="s">
        <v>1589</v>
      </c>
      <c r="B19" s="224" t="s">
        <v>312</v>
      </c>
      <c r="C19" s="232" t="s">
        <v>1341</v>
      </c>
      <c r="F19" s="10" t="s">
        <v>31</v>
      </c>
      <c r="G19" s="14" t="s">
        <v>293</v>
      </c>
      <c r="I19" s="15" t="s">
        <v>1739</v>
      </c>
      <c r="L19" s="289" t="s">
        <v>1740</v>
      </c>
      <c r="N19" s="289" t="s">
        <v>1693</v>
      </c>
      <c r="BA19" s="689"/>
      <c r="BB19" s="21" t="s">
        <v>1099</v>
      </c>
      <c r="BC19" s="304">
        <v>4</v>
      </c>
      <c r="BD19" s="308" t="s">
        <v>1697</v>
      </c>
      <c r="BE19" s="305" t="s">
        <v>1701</v>
      </c>
      <c r="BF19" s="307" t="s">
        <v>1704</v>
      </c>
      <c r="BG19" s="34"/>
      <c r="BH19" s="65"/>
      <c r="BJ19" s="79" t="s">
        <v>1123</v>
      </c>
      <c r="BN19" s="71" t="s">
        <v>651</v>
      </c>
    </row>
    <row r="20" spans="1:66" ht="24.75" thickBot="1" x14ac:dyDescent="0.25">
      <c r="A20" s="222" t="s">
        <v>45</v>
      </c>
      <c r="B20" s="226" t="s">
        <v>1610</v>
      </c>
      <c r="C20" s="228"/>
      <c r="F20" s="10" t="s">
        <v>310</v>
      </c>
      <c r="G20" s="14" t="s">
        <v>295</v>
      </c>
      <c r="I20" s="15" t="s">
        <v>108</v>
      </c>
      <c r="L20" s="288"/>
      <c r="N20" s="289" t="s">
        <v>1694</v>
      </c>
      <c r="AR20" s="15" t="s">
        <v>1515</v>
      </c>
      <c r="AS20" s="15" t="s">
        <v>1512</v>
      </c>
      <c r="AT20" s="15" t="s">
        <v>1513</v>
      </c>
      <c r="BA20" s="689"/>
      <c r="BB20" s="309" t="s">
        <v>1644</v>
      </c>
      <c r="BC20" s="304">
        <v>3</v>
      </c>
      <c r="BD20" s="308" t="s">
        <v>1698</v>
      </c>
      <c r="BE20" s="305" t="s">
        <v>1700</v>
      </c>
      <c r="BF20" s="307" t="s">
        <v>1705</v>
      </c>
      <c r="BG20" s="34"/>
      <c r="BJ20" s="79" t="s">
        <v>1124</v>
      </c>
      <c r="BN20" s="71" t="s">
        <v>652</v>
      </c>
    </row>
    <row r="21" spans="1:66" ht="36.75" thickBot="1" x14ac:dyDescent="0.25">
      <c r="A21" s="222" t="s">
        <v>1590</v>
      </c>
      <c r="B21" s="226" t="s">
        <v>1611</v>
      </c>
      <c r="C21" s="228" t="s">
        <v>1616</v>
      </c>
      <c r="F21" s="12" t="s">
        <v>32</v>
      </c>
      <c r="G21" s="14" t="s">
        <v>296</v>
      </c>
      <c r="L21" s="288"/>
      <c r="AR21" s="681" t="s">
        <v>1508</v>
      </c>
      <c r="AS21" s="107" t="s">
        <v>1758</v>
      </c>
      <c r="AT21" s="108">
        <v>15</v>
      </c>
      <c r="AV21" s="119" t="s">
        <v>1520</v>
      </c>
      <c r="AW21" s="15">
        <v>5</v>
      </c>
      <c r="BA21" s="689"/>
      <c r="BB21" s="21" t="s">
        <v>1095</v>
      </c>
      <c r="BC21" s="304">
        <v>2</v>
      </c>
      <c r="BD21" s="310" t="s">
        <v>1696</v>
      </c>
      <c r="BE21" s="308" t="s">
        <v>1697</v>
      </c>
      <c r="BF21" s="305" t="s">
        <v>1701</v>
      </c>
      <c r="BJ21" s="79" t="s">
        <v>1125</v>
      </c>
      <c r="BN21" s="71" t="s">
        <v>657</v>
      </c>
    </row>
    <row r="22" spans="1:66" ht="48.75" thickBot="1" x14ac:dyDescent="0.25">
      <c r="A22" s="222" t="s">
        <v>305</v>
      </c>
      <c r="B22" s="226" t="s">
        <v>1612</v>
      </c>
      <c r="C22" s="233" t="s">
        <v>1617</v>
      </c>
      <c r="F22" s="10" t="s">
        <v>33</v>
      </c>
      <c r="G22" s="14" t="s">
        <v>297</v>
      </c>
      <c r="AR22" s="683"/>
      <c r="AS22" s="107" t="s">
        <v>1759</v>
      </c>
      <c r="AT22" s="108">
        <v>0</v>
      </c>
      <c r="AV22" s="120" t="s">
        <v>1097</v>
      </c>
      <c r="AW22" s="15">
        <v>3</v>
      </c>
      <c r="BA22" s="689"/>
      <c r="BB22" s="309" t="s">
        <v>1643</v>
      </c>
      <c r="BC22" s="304">
        <v>1</v>
      </c>
      <c r="BD22" s="310" t="s">
        <v>1695</v>
      </c>
      <c r="BE22" s="310" t="s">
        <v>1696</v>
      </c>
      <c r="BF22" s="308" t="s">
        <v>1697</v>
      </c>
      <c r="BJ22" s="79" t="s">
        <v>1126</v>
      </c>
    </row>
    <row r="23" spans="1:66" ht="24.75" thickBot="1" x14ac:dyDescent="0.25">
      <c r="A23" s="222" t="s">
        <v>290</v>
      </c>
      <c r="B23" s="226" t="s">
        <v>1613</v>
      </c>
      <c r="C23" s="228" t="s">
        <v>1618</v>
      </c>
      <c r="F23" s="10" t="s">
        <v>34</v>
      </c>
      <c r="G23" s="14" t="s">
        <v>298</v>
      </c>
      <c r="AR23" s="690" t="s">
        <v>1755</v>
      </c>
      <c r="AS23" s="107" t="s">
        <v>1748</v>
      </c>
      <c r="AT23" s="109">
        <v>15</v>
      </c>
      <c r="AV23" s="121" t="s">
        <v>1521</v>
      </c>
      <c r="AW23" s="15">
        <v>1</v>
      </c>
      <c r="BB23" s="70"/>
      <c r="BC23" s="14"/>
      <c r="BD23" s="15">
        <v>5</v>
      </c>
      <c r="BE23" s="15">
        <v>10</v>
      </c>
      <c r="BF23" s="15">
        <v>20</v>
      </c>
      <c r="BJ23" s="79" t="s">
        <v>1127</v>
      </c>
    </row>
    <row r="24" spans="1:66" ht="24.75" thickBot="1" x14ac:dyDescent="0.25">
      <c r="A24" s="222" t="s">
        <v>1606</v>
      </c>
      <c r="B24" s="226" t="s">
        <v>1614</v>
      </c>
      <c r="C24" s="228" t="s">
        <v>1615</v>
      </c>
      <c r="F24" s="10" t="s">
        <v>35</v>
      </c>
      <c r="G24" s="14" t="s">
        <v>299</v>
      </c>
      <c r="AR24" s="691"/>
      <c r="AS24" s="107" t="s">
        <v>1749</v>
      </c>
      <c r="AT24" s="108">
        <v>10</v>
      </c>
      <c r="BB24" s="42"/>
      <c r="BC24" s="14"/>
      <c r="BD24" s="42" t="s">
        <v>1098</v>
      </c>
      <c r="BE24" s="63" t="s">
        <v>1531</v>
      </c>
      <c r="BF24" s="64" t="s">
        <v>1532</v>
      </c>
      <c r="BJ24" s="79" t="s">
        <v>1128</v>
      </c>
    </row>
    <row r="25" spans="1:66" ht="36.75" thickBot="1" x14ac:dyDescent="0.25">
      <c r="A25" s="222" t="s">
        <v>1591</v>
      </c>
      <c r="B25" s="226" t="s">
        <v>1619</v>
      </c>
      <c r="C25" s="228" t="s">
        <v>1620</v>
      </c>
      <c r="F25" s="10" t="s">
        <v>36</v>
      </c>
      <c r="G25" s="14" t="s">
        <v>300</v>
      </c>
      <c r="AR25" s="691"/>
      <c r="AS25" s="107" t="s">
        <v>1750</v>
      </c>
      <c r="AT25" s="109">
        <v>0</v>
      </c>
      <c r="BB25" s="70"/>
      <c r="BC25" s="14"/>
      <c r="BJ25" s="79" t="s">
        <v>1129</v>
      </c>
    </row>
    <row r="26" spans="1:66" ht="60.75" thickBot="1" x14ac:dyDescent="0.25">
      <c r="A26" s="222" t="s">
        <v>1621</v>
      </c>
      <c r="B26" s="226" t="s">
        <v>1622</v>
      </c>
      <c r="C26" s="228" t="s">
        <v>1623</v>
      </c>
      <c r="F26" s="10" t="s">
        <v>37</v>
      </c>
      <c r="G26" s="14" t="s">
        <v>301</v>
      </c>
      <c r="AR26" s="692"/>
      <c r="AS26" s="107"/>
      <c r="AT26" s="108"/>
      <c r="BB26" s="42"/>
      <c r="BC26" s="14"/>
      <c r="BD26" s="51">
        <v>26</v>
      </c>
      <c r="BE26" s="52">
        <v>31</v>
      </c>
      <c r="BF26" s="55">
        <v>36</v>
      </c>
      <c r="BJ26" s="78" t="s">
        <v>1130</v>
      </c>
    </row>
    <row r="27" spans="1:66" ht="60.75" thickBot="1" x14ac:dyDescent="0.25">
      <c r="A27" s="222" t="s">
        <v>302</v>
      </c>
      <c r="B27" s="226" t="s">
        <v>1625</v>
      </c>
      <c r="C27" s="228" t="s">
        <v>1624</v>
      </c>
      <c r="F27" s="10" t="s">
        <v>38</v>
      </c>
      <c r="G27" s="14" t="s">
        <v>302</v>
      </c>
      <c r="AR27" s="681" t="s">
        <v>1751</v>
      </c>
      <c r="AS27" s="107" t="s">
        <v>1752</v>
      </c>
      <c r="AT27" s="108">
        <v>15</v>
      </c>
      <c r="BB27" s="42"/>
      <c r="BC27" s="14"/>
      <c r="BD27" s="51">
        <v>27</v>
      </c>
      <c r="BE27" s="52">
        <v>32</v>
      </c>
      <c r="BF27" s="55">
        <v>37</v>
      </c>
      <c r="BJ27" s="79" t="s">
        <v>1131</v>
      </c>
    </row>
    <row r="28" spans="1:66" ht="48.75" thickBot="1" x14ac:dyDescent="0.25">
      <c r="A28" s="222" t="s">
        <v>1592</v>
      </c>
      <c r="B28" s="226" t="s">
        <v>1626</v>
      </c>
      <c r="C28" s="228" t="s">
        <v>1627</v>
      </c>
      <c r="F28" s="10" t="s">
        <v>311</v>
      </c>
      <c r="G28" s="14" t="s">
        <v>303</v>
      </c>
      <c r="AR28" s="683"/>
      <c r="AS28" s="107" t="s">
        <v>1753</v>
      </c>
      <c r="AT28" s="109">
        <v>5</v>
      </c>
      <c r="BB28" s="70"/>
      <c r="BC28" s="14"/>
      <c r="BD28" s="51">
        <v>28</v>
      </c>
      <c r="BE28" s="52">
        <v>33</v>
      </c>
      <c r="BF28" s="55">
        <v>38</v>
      </c>
      <c r="BJ28" s="79" t="s">
        <v>1132</v>
      </c>
    </row>
    <row r="29" spans="1:66" ht="24.75" thickBot="1" x14ac:dyDescent="0.25">
      <c r="A29" s="222" t="s">
        <v>1593</v>
      </c>
      <c r="B29" s="226" t="s">
        <v>1628</v>
      </c>
      <c r="C29" s="228" t="s">
        <v>1629</v>
      </c>
      <c r="F29" s="10" t="s">
        <v>39</v>
      </c>
      <c r="G29" s="14" t="s">
        <v>304</v>
      </c>
      <c r="AR29" s="683"/>
      <c r="AS29" s="107" t="s">
        <v>1754</v>
      </c>
      <c r="AT29" s="108">
        <v>0</v>
      </c>
      <c r="BB29" s="42"/>
      <c r="BC29" s="14"/>
      <c r="BD29" s="50">
        <v>29</v>
      </c>
      <c r="BE29" s="51">
        <v>34</v>
      </c>
      <c r="BF29" s="52">
        <v>39</v>
      </c>
      <c r="BJ29" s="79" t="s">
        <v>1133</v>
      </c>
    </row>
    <row r="30" spans="1:66" ht="15.75" thickBot="1" x14ac:dyDescent="0.25">
      <c r="A30" s="222" t="s">
        <v>1594</v>
      </c>
      <c r="B30" s="226"/>
      <c r="C30" s="228"/>
      <c r="F30" s="10" t="s">
        <v>40</v>
      </c>
      <c r="G30" s="14" t="s">
        <v>305</v>
      </c>
      <c r="AR30" s="682"/>
      <c r="AS30" s="107"/>
      <c r="AT30" s="109"/>
      <c r="AV30" s="66" t="s">
        <v>1506</v>
      </c>
      <c r="BB30" s="70"/>
      <c r="BC30" s="14"/>
      <c r="BD30" s="50">
        <v>30</v>
      </c>
      <c r="BE30" s="50">
        <v>35</v>
      </c>
      <c r="BF30" s="51">
        <v>40</v>
      </c>
      <c r="BJ30" s="79" t="s">
        <v>1134</v>
      </c>
    </row>
    <row r="31" spans="1:66" ht="36.75" thickBot="1" x14ac:dyDescent="0.25">
      <c r="A31" s="222" t="s">
        <v>1595</v>
      </c>
      <c r="B31" s="226" t="s">
        <v>1630</v>
      </c>
      <c r="C31" s="228" t="s">
        <v>1631</v>
      </c>
      <c r="F31" s="10" t="s">
        <v>41</v>
      </c>
      <c r="G31" s="14" t="s">
        <v>306</v>
      </c>
      <c r="AR31" s="681" t="s">
        <v>1509</v>
      </c>
      <c r="AS31" s="107" t="s">
        <v>1541</v>
      </c>
      <c r="AT31" s="108">
        <v>5</v>
      </c>
      <c r="AV31" s="66" t="s">
        <v>1534</v>
      </c>
      <c r="BB31" s="42"/>
      <c r="BC31" s="14"/>
      <c r="BJ31" s="79" t="s">
        <v>1135</v>
      </c>
    </row>
    <row r="32" spans="1:66" ht="15.75" thickBot="1" x14ac:dyDescent="0.25">
      <c r="A32" s="222" t="s">
        <v>1596</v>
      </c>
      <c r="B32" s="226"/>
      <c r="C32" s="228"/>
      <c r="F32" s="10" t="s">
        <v>42</v>
      </c>
      <c r="G32" s="14" t="s">
        <v>307</v>
      </c>
      <c r="AR32" s="682"/>
      <c r="AS32" s="107" t="s">
        <v>1510</v>
      </c>
      <c r="AT32" s="109">
        <v>1</v>
      </c>
      <c r="AV32" s="66" t="s">
        <v>1535</v>
      </c>
      <c r="BB32" s="42"/>
      <c r="BC32" s="14"/>
      <c r="BD32" s="42"/>
      <c r="BE32" s="42"/>
      <c r="BF32" s="42"/>
      <c r="BG32" s="42"/>
      <c r="BH32" s="42"/>
      <c r="BJ32" s="79" t="s">
        <v>1136</v>
      </c>
    </row>
    <row r="33" spans="1:62" ht="15.75" thickBot="1" x14ac:dyDescent="0.25">
      <c r="A33" s="222" t="s">
        <v>1597</v>
      </c>
      <c r="B33" s="226"/>
      <c r="C33" s="228"/>
      <c r="F33" s="13" t="s">
        <v>43</v>
      </c>
      <c r="G33" s="14" t="s">
        <v>308</v>
      </c>
      <c r="AR33" s="681" t="s">
        <v>1511</v>
      </c>
      <c r="AS33" s="107" t="s">
        <v>1587</v>
      </c>
      <c r="AT33" s="108">
        <v>5</v>
      </c>
      <c r="AV33" s="66" t="s">
        <v>1536</v>
      </c>
      <c r="BB33" s="70"/>
      <c r="BC33" s="14"/>
      <c r="BD33" s="42"/>
      <c r="BE33" s="42"/>
      <c r="BF33" s="42"/>
      <c r="BG33" s="42"/>
      <c r="BH33" s="42"/>
      <c r="BJ33" s="79" t="s">
        <v>1137</v>
      </c>
    </row>
    <row r="34" spans="1:62" ht="15.75" thickBot="1" x14ac:dyDescent="0.25">
      <c r="A34" s="222" t="s">
        <v>1598</v>
      </c>
      <c r="B34" s="226"/>
      <c r="C34" s="228"/>
      <c r="F34" s="10" t="s">
        <v>44</v>
      </c>
      <c r="G34" s="14"/>
      <c r="AR34" s="683"/>
      <c r="AS34" s="107" t="s">
        <v>1588</v>
      </c>
      <c r="AT34" s="108">
        <v>1</v>
      </c>
      <c r="AV34" s="66" t="s">
        <v>1537</v>
      </c>
      <c r="BB34" s="42"/>
      <c r="BC34" s="14"/>
      <c r="BD34" s="42"/>
      <c r="BE34" s="42"/>
      <c r="BF34" s="42"/>
      <c r="BG34" s="42"/>
      <c r="BH34" s="42"/>
      <c r="BJ34" s="79" t="s">
        <v>1138</v>
      </c>
    </row>
    <row r="35" spans="1:62" ht="15.75" thickBot="1" x14ac:dyDescent="0.25">
      <c r="A35" s="222" t="s">
        <v>278</v>
      </c>
      <c r="B35" s="226"/>
      <c r="C35" s="228"/>
      <c r="F35" s="15" t="s">
        <v>1340</v>
      </c>
      <c r="G35" s="14"/>
      <c r="AR35" s="682"/>
      <c r="AV35" s="66" t="s">
        <v>1538</v>
      </c>
      <c r="BB35" s="70"/>
      <c r="BC35" s="14"/>
      <c r="BD35" s="42"/>
      <c r="BE35" s="42"/>
      <c r="BF35" s="42"/>
      <c r="BG35" s="42"/>
      <c r="BH35" s="42"/>
      <c r="BJ35" s="79" t="s">
        <v>1139</v>
      </c>
    </row>
    <row r="36" spans="1:62" ht="38.25" x14ac:dyDescent="0.25">
      <c r="A36" s="235" t="s">
        <v>272</v>
      </c>
      <c r="B36" s="234" t="s">
        <v>1632</v>
      </c>
      <c r="C36" s="228" t="s">
        <v>1633</v>
      </c>
      <c r="G36" s="17"/>
      <c r="AV36" s="66" t="s">
        <v>1719</v>
      </c>
      <c r="BB36" s="42"/>
      <c r="BC36" s="14"/>
      <c r="BD36" s="42"/>
      <c r="BE36" s="42"/>
      <c r="BF36" s="42"/>
      <c r="BG36" s="42"/>
      <c r="BH36" s="42"/>
      <c r="BJ36" s="79" t="s">
        <v>1140</v>
      </c>
    </row>
    <row r="37" spans="1:62" ht="15.75" thickBot="1" x14ac:dyDescent="0.25">
      <c r="A37" s="222" t="s">
        <v>1599</v>
      </c>
      <c r="B37" s="227"/>
      <c r="C37" s="228"/>
      <c r="AR37" s="15" t="s">
        <v>1516</v>
      </c>
      <c r="AS37" s="15" t="s">
        <v>1512</v>
      </c>
      <c r="AT37" s="15" t="s">
        <v>1513</v>
      </c>
      <c r="AV37" s="66" t="s">
        <v>1539</v>
      </c>
      <c r="BB37" s="34"/>
      <c r="BC37" s="34"/>
      <c r="BD37" s="42"/>
      <c r="BE37" s="42"/>
      <c r="BF37" s="42"/>
      <c r="BG37" s="42"/>
      <c r="BH37" s="42"/>
      <c r="BJ37" s="79" t="s">
        <v>1141</v>
      </c>
    </row>
    <row r="38" spans="1:62" ht="15.75" thickBot="1" x14ac:dyDescent="0.25">
      <c r="A38" s="222" t="s">
        <v>296</v>
      </c>
      <c r="B38" s="227"/>
      <c r="C38" s="228"/>
      <c r="AR38" s="684" t="s">
        <v>1517</v>
      </c>
      <c r="AS38" s="107" t="s">
        <v>1760</v>
      </c>
      <c r="AT38" s="109" t="s">
        <v>1520</v>
      </c>
      <c r="AU38" s="15">
        <v>5</v>
      </c>
      <c r="AV38" s="66" t="s">
        <v>1540</v>
      </c>
      <c r="BB38" s="34"/>
      <c r="BC38" s="34"/>
      <c r="BD38" s="42"/>
      <c r="BE38" s="42"/>
      <c r="BF38" s="42"/>
      <c r="BG38" s="42"/>
      <c r="BH38" s="42"/>
      <c r="BJ38" s="79" t="s">
        <v>1142</v>
      </c>
    </row>
    <row r="39" spans="1:62" ht="26.25" thickBot="1" x14ac:dyDescent="0.25">
      <c r="A39" s="235" t="s">
        <v>1635</v>
      </c>
      <c r="B39" s="227" t="s">
        <v>1634</v>
      </c>
      <c r="C39" s="228" t="s">
        <v>1636</v>
      </c>
      <c r="I39" s="13"/>
      <c r="AR39" s="685"/>
      <c r="AS39" s="107" t="s">
        <v>1761</v>
      </c>
      <c r="AT39" s="108" t="s">
        <v>1097</v>
      </c>
      <c r="AU39" s="15">
        <v>3</v>
      </c>
      <c r="AV39" s="66" t="str">
        <f>AS32</f>
        <v>No Establecida</v>
      </c>
      <c r="BB39" s="34"/>
      <c r="BC39" s="34"/>
      <c r="BJ39" s="79" t="s">
        <v>1143</v>
      </c>
    </row>
    <row r="40" spans="1:62" ht="16.5" thickBot="1" x14ac:dyDescent="0.25">
      <c r="A40" s="222" t="s">
        <v>1600</v>
      </c>
      <c r="B40" s="227"/>
      <c r="C40" s="228"/>
      <c r="AR40" s="686"/>
      <c r="AS40" s="107" t="s">
        <v>1762</v>
      </c>
      <c r="AT40" s="109" t="s">
        <v>1521</v>
      </c>
      <c r="AU40" s="15">
        <v>1</v>
      </c>
      <c r="BB40" s="34"/>
      <c r="BC40" s="34"/>
      <c r="BJ40" s="78" t="s">
        <v>1144</v>
      </c>
    </row>
    <row r="41" spans="1:62" ht="15" x14ac:dyDescent="0.2">
      <c r="A41" s="222" t="s">
        <v>1601</v>
      </c>
      <c r="B41" s="227"/>
      <c r="C41" s="228"/>
      <c r="BB41" s="34"/>
      <c r="BC41" s="34"/>
      <c r="BJ41" s="79" t="s">
        <v>1145</v>
      </c>
    </row>
    <row r="42" spans="1:62" ht="51.75" thickBot="1" x14ac:dyDescent="0.25">
      <c r="A42" s="222" t="s">
        <v>210</v>
      </c>
      <c r="B42" s="234" t="s">
        <v>1637</v>
      </c>
      <c r="C42" s="228" t="s">
        <v>1638</v>
      </c>
      <c r="AR42" s="15" t="s">
        <v>1518</v>
      </c>
      <c r="AS42" s="15" t="s">
        <v>1512</v>
      </c>
      <c r="AT42" s="15" t="s">
        <v>1513</v>
      </c>
      <c r="BB42" s="34"/>
      <c r="BC42" s="34"/>
      <c r="BJ42" s="79" t="s">
        <v>1146</v>
      </c>
    </row>
    <row r="43" spans="1:62" ht="15.75" thickBot="1" x14ac:dyDescent="0.25">
      <c r="A43" s="222" t="s">
        <v>1602</v>
      </c>
      <c r="B43" s="227"/>
      <c r="C43" s="228"/>
      <c r="AR43" s="684" t="s">
        <v>1519</v>
      </c>
      <c r="AS43" s="107" t="s">
        <v>1671</v>
      </c>
      <c r="AT43" s="109" t="s">
        <v>1712</v>
      </c>
      <c r="AU43" s="15">
        <v>5</v>
      </c>
      <c r="BB43" s="34"/>
      <c r="BC43" s="34"/>
      <c r="BJ43" s="79" t="s">
        <v>1147</v>
      </c>
    </row>
    <row r="44" spans="1:62" ht="15.75" thickBot="1" x14ac:dyDescent="0.25">
      <c r="A44" s="222" t="s">
        <v>297</v>
      </c>
      <c r="B44" s="227"/>
      <c r="C44" s="228"/>
      <c r="AR44" s="685"/>
      <c r="AS44" s="107" t="s">
        <v>1670</v>
      </c>
      <c r="AT44" s="108" t="s">
        <v>1713</v>
      </c>
      <c r="AU44" s="15">
        <v>3</v>
      </c>
      <c r="BB44" s="34"/>
      <c r="BC44" s="34"/>
      <c r="BJ44" s="79" t="s">
        <v>1148</v>
      </c>
    </row>
    <row r="45" spans="1:62" ht="51.75" thickBot="1" x14ac:dyDescent="0.25">
      <c r="A45" s="222" t="s">
        <v>1603</v>
      </c>
      <c r="B45" s="234" t="s">
        <v>1639</v>
      </c>
      <c r="C45" s="233" t="s">
        <v>1640</v>
      </c>
      <c r="AR45" s="686"/>
      <c r="AS45" s="107" t="s">
        <v>1669</v>
      </c>
      <c r="AT45" s="109" t="s">
        <v>1714</v>
      </c>
      <c r="AU45" s="15">
        <v>1</v>
      </c>
      <c r="BB45" s="34"/>
      <c r="BC45" s="34"/>
      <c r="BJ45" s="79" t="s">
        <v>1149</v>
      </c>
    </row>
    <row r="46" spans="1:62" ht="51.75" thickBot="1" x14ac:dyDescent="0.3">
      <c r="A46" s="222" t="s">
        <v>239</v>
      </c>
      <c r="B46" s="234" t="s">
        <v>1641</v>
      </c>
      <c r="C46" s="228" t="s">
        <v>1642</v>
      </c>
      <c r="AT46" s="112" t="s">
        <v>1524</v>
      </c>
      <c r="AU46"/>
      <c r="BB46" s="34"/>
      <c r="BC46" s="34"/>
      <c r="BJ46" s="79" t="s">
        <v>1150</v>
      </c>
    </row>
    <row r="47" spans="1:62" ht="15.75" thickBot="1" x14ac:dyDescent="0.3">
      <c r="A47" s="222" t="s">
        <v>300</v>
      </c>
      <c r="B47" s="227"/>
      <c r="C47" s="228"/>
      <c r="AR47" s="111" t="s">
        <v>1523</v>
      </c>
      <c r="AS47" s="115"/>
      <c r="AT47" s="116"/>
      <c r="AU47"/>
      <c r="AV47" s="113"/>
      <c r="BB47" s="34"/>
      <c r="BC47" s="34"/>
      <c r="BJ47" s="79" t="s">
        <v>1151</v>
      </c>
    </row>
    <row r="48" spans="1:62" ht="15.75" thickBot="1" x14ac:dyDescent="0.3">
      <c r="A48" s="222"/>
      <c r="B48" s="227"/>
      <c r="C48" s="228"/>
      <c r="AR48" s="323" t="s">
        <v>1715</v>
      </c>
      <c r="AS48" s="323" t="s">
        <v>1716</v>
      </c>
      <c r="AT48" s="324" t="s">
        <v>1717</v>
      </c>
      <c r="AU48"/>
      <c r="AV48" s="321"/>
      <c r="BB48" s="34"/>
      <c r="BC48" s="34"/>
      <c r="BJ48" s="79"/>
    </row>
    <row r="49" spans="1:62" ht="15.75" thickBot="1" x14ac:dyDescent="0.3">
      <c r="A49" s="222" t="s">
        <v>1604</v>
      </c>
      <c r="B49" s="227"/>
      <c r="C49" s="228"/>
      <c r="AR49" s="110" t="str">
        <f>$AV$21</f>
        <v>FUERTE</v>
      </c>
      <c r="AS49" s="117" t="str">
        <f>AT38</f>
        <v>FUERTE</v>
      </c>
      <c r="AT49" s="114">
        <v>100</v>
      </c>
      <c r="AU49"/>
      <c r="AV49" s="110"/>
      <c r="BB49" s="34"/>
      <c r="BC49" s="34"/>
      <c r="BJ49" s="79" t="s">
        <v>1152</v>
      </c>
    </row>
    <row r="50" spans="1:62" ht="15.75" thickBot="1" x14ac:dyDescent="0.3">
      <c r="A50" s="222" t="s">
        <v>1605</v>
      </c>
      <c r="B50" s="227"/>
      <c r="C50" s="228"/>
      <c r="AR50" s="110" t="str">
        <f t="shared" ref="AR50" si="0">$AV$21</f>
        <v>FUERTE</v>
      </c>
      <c r="AS50" s="117" t="str">
        <f>AT39</f>
        <v>MODERADO</v>
      </c>
      <c r="AT50" s="114">
        <v>50</v>
      </c>
      <c r="AU50"/>
      <c r="AV50" s="322"/>
      <c r="BB50" s="34"/>
      <c r="BC50" s="34"/>
      <c r="BJ50" s="79" t="s">
        <v>1153</v>
      </c>
    </row>
    <row r="51" spans="1:62" ht="15.75" thickBot="1" x14ac:dyDescent="0.3">
      <c r="AR51" s="110" t="s">
        <v>1520</v>
      </c>
      <c r="AS51" s="117" t="s">
        <v>1764</v>
      </c>
      <c r="AT51" s="114">
        <v>0</v>
      </c>
      <c r="AU51"/>
      <c r="AV51" s="322"/>
      <c r="BB51" s="34"/>
      <c r="BC51" s="34"/>
      <c r="BJ51" s="79" t="s">
        <v>1154</v>
      </c>
    </row>
    <row r="52" spans="1:62" ht="15.75" thickBot="1" x14ac:dyDescent="0.3">
      <c r="A52" s="246" t="s">
        <v>1655</v>
      </c>
      <c r="AR52" s="110" t="s">
        <v>1097</v>
      </c>
      <c r="AS52" s="117" t="s">
        <v>1520</v>
      </c>
      <c r="AT52" s="114">
        <v>50</v>
      </c>
      <c r="AU52"/>
      <c r="AV52" s="322"/>
      <c r="BJ52" s="79" t="s">
        <v>1155</v>
      </c>
    </row>
    <row r="53" spans="1:62" ht="15.75" thickBot="1" x14ac:dyDescent="0.3">
      <c r="A53" s="34" t="s">
        <v>1649</v>
      </c>
      <c r="AR53" s="110" t="s">
        <v>1097</v>
      </c>
      <c r="AS53" s="117" t="s">
        <v>1097</v>
      </c>
      <c r="AT53" s="114">
        <v>50</v>
      </c>
      <c r="AU53"/>
      <c r="AV53" s="322"/>
      <c r="BJ53" s="79" t="s">
        <v>1156</v>
      </c>
    </row>
    <row r="54" spans="1:62" ht="15.75" thickBot="1" x14ac:dyDescent="0.3">
      <c r="A54" s="34" t="s">
        <v>1650</v>
      </c>
      <c r="AR54" s="110" t="s">
        <v>1097</v>
      </c>
      <c r="AS54" s="117" t="s">
        <v>1764</v>
      </c>
      <c r="AT54" s="114">
        <v>0</v>
      </c>
      <c r="AU54"/>
      <c r="AV54" s="322"/>
      <c r="BJ54" s="79" t="s">
        <v>1157</v>
      </c>
    </row>
    <row r="55" spans="1:62" ht="15.75" thickBot="1" x14ac:dyDescent="0.3">
      <c r="A55" s="34" t="s">
        <v>1651</v>
      </c>
      <c r="AR55" s="110" t="s">
        <v>1764</v>
      </c>
      <c r="AS55" s="117" t="s">
        <v>1520</v>
      </c>
      <c r="AT55" s="114">
        <v>0</v>
      </c>
      <c r="AU55"/>
      <c r="AV55" s="322"/>
      <c r="BJ55" s="79" t="s">
        <v>1158</v>
      </c>
    </row>
    <row r="56" spans="1:62" ht="15.75" thickBot="1" x14ac:dyDescent="0.3">
      <c r="A56" s="34" t="s">
        <v>1652</v>
      </c>
      <c r="AR56" s="379" t="s">
        <v>1764</v>
      </c>
      <c r="AS56" s="117" t="s">
        <v>1097</v>
      </c>
      <c r="AT56" s="114">
        <v>0</v>
      </c>
      <c r="AU56"/>
      <c r="AV56" s="322"/>
      <c r="BJ56" s="79" t="s">
        <v>1159</v>
      </c>
    </row>
    <row r="57" spans="1:62" ht="27" thickBot="1" x14ac:dyDescent="0.3">
      <c r="A57" s="245" t="s">
        <v>1653</v>
      </c>
      <c r="AR57" s="118" t="s">
        <v>1764</v>
      </c>
      <c r="AS57" s="117" t="s">
        <v>1764</v>
      </c>
      <c r="AT57" s="114">
        <v>0</v>
      </c>
      <c r="AU57"/>
      <c r="AV57" s="322"/>
      <c r="BJ57" s="79" t="s">
        <v>1160</v>
      </c>
    </row>
    <row r="58" spans="1:62" ht="15.75" thickBot="1" x14ac:dyDescent="0.3">
      <c r="A58" s="34" t="s">
        <v>1654</v>
      </c>
      <c r="AR58" s="118"/>
      <c r="AS58" s="117"/>
      <c r="AT58" s="114"/>
      <c r="AU58"/>
      <c r="AV58" s="322"/>
      <c r="BJ58" s="79" t="s">
        <v>1161</v>
      </c>
    </row>
    <row r="59" spans="1:62" ht="15.75" thickBot="1" x14ac:dyDescent="0.3">
      <c r="AR59" s="118"/>
      <c r="AS59" s="117"/>
      <c r="AT59" s="114"/>
      <c r="AU59"/>
      <c r="AV59" s="322"/>
      <c r="BJ59" s="79" t="s">
        <v>1162</v>
      </c>
    </row>
    <row r="60" spans="1:62" ht="16.5" thickBot="1" x14ac:dyDescent="0.3">
      <c r="A60" s="246" t="s">
        <v>1656</v>
      </c>
      <c r="AR60" s="118"/>
      <c r="AS60" s="117"/>
      <c r="AT60" s="114"/>
      <c r="AU60"/>
      <c r="AV60" s="322"/>
      <c r="BJ60" s="78" t="s">
        <v>1163</v>
      </c>
    </row>
    <row r="61" spans="1:62" ht="15.75" thickBot="1" x14ac:dyDescent="0.3">
      <c r="A61" s="34" t="s">
        <v>1657</v>
      </c>
      <c r="AR61" s="118"/>
      <c r="AS61" s="117"/>
      <c r="AT61" s="114"/>
      <c r="AU61"/>
      <c r="AV61" s="322"/>
      <c r="BJ61" s="79" t="s">
        <v>1164</v>
      </c>
    </row>
    <row r="62" spans="1:62" ht="15.75" thickBot="1" x14ac:dyDescent="0.3">
      <c r="A62" s="34" t="s">
        <v>1658</v>
      </c>
      <c r="AR62" s="118"/>
      <c r="AS62" s="117"/>
      <c r="AT62" s="114"/>
      <c r="AU62"/>
      <c r="AV62" s="322"/>
      <c r="BJ62" s="79" t="s">
        <v>1165</v>
      </c>
    </row>
    <row r="63" spans="1:62" ht="15.75" thickBot="1" x14ac:dyDescent="0.3">
      <c r="A63" s="34" t="s">
        <v>1659</v>
      </c>
      <c r="AR63" s="118"/>
      <c r="AS63" s="117"/>
      <c r="AT63" s="114"/>
      <c r="AU63"/>
      <c r="AV63" s="322"/>
      <c r="BJ63" s="79" t="s">
        <v>1166</v>
      </c>
    </row>
    <row r="64" spans="1:62" ht="16.5" thickBot="1" x14ac:dyDescent="0.3">
      <c r="A64" s="34" t="s">
        <v>1660</v>
      </c>
      <c r="AR64" s="118"/>
      <c r="AS64" s="117"/>
      <c r="AT64" s="114"/>
      <c r="AU64"/>
      <c r="AV64" s="322"/>
      <c r="BJ64" s="78" t="s">
        <v>1167</v>
      </c>
    </row>
    <row r="65" spans="1:62" ht="27" thickBot="1" x14ac:dyDescent="0.3">
      <c r="A65" s="245" t="s">
        <v>1661</v>
      </c>
      <c r="AR65" s="110"/>
      <c r="AS65" s="117"/>
      <c r="AT65" s="114"/>
      <c r="AU65"/>
      <c r="AV65" s="322"/>
      <c r="BJ65" s="79" t="s">
        <v>1168</v>
      </c>
    </row>
    <row r="66" spans="1:62" ht="39.75" thickBot="1" x14ac:dyDescent="0.3">
      <c r="A66" s="245" t="s">
        <v>1662</v>
      </c>
      <c r="AR66" s="110"/>
      <c r="AS66" s="117"/>
      <c r="AT66" s="114"/>
      <c r="AU66"/>
      <c r="AV66" s="322"/>
      <c r="BJ66" s="79" t="s">
        <v>1169</v>
      </c>
    </row>
    <row r="67" spans="1:62" ht="15.75" thickBot="1" x14ac:dyDescent="0.3">
      <c r="AR67" s="110"/>
      <c r="AS67" s="117"/>
      <c r="AT67" s="114"/>
      <c r="AU67"/>
      <c r="AV67" s="322"/>
      <c r="BJ67" s="79" t="s">
        <v>1170</v>
      </c>
    </row>
    <row r="68" spans="1:62" ht="15.75" thickBot="1" x14ac:dyDescent="0.3">
      <c r="A68" s="246" t="s">
        <v>1679</v>
      </c>
      <c r="AR68" s="110"/>
      <c r="AS68" s="117"/>
      <c r="AT68" s="114"/>
      <c r="AU68"/>
      <c r="AV68" s="322"/>
      <c r="BJ68" s="79" t="s">
        <v>1171</v>
      </c>
    </row>
    <row r="69" spans="1:62" ht="15.75" thickBot="1" x14ac:dyDescent="0.3">
      <c r="A69" s="34" t="s">
        <v>1681</v>
      </c>
      <c r="AR69" s="110"/>
      <c r="AS69" s="117"/>
      <c r="AT69" s="114"/>
      <c r="AU69"/>
      <c r="AV69" s="322"/>
      <c r="BJ69" s="79" t="s">
        <v>1172</v>
      </c>
    </row>
    <row r="70" spans="1:62" ht="15.75" thickBot="1" x14ac:dyDescent="0.3">
      <c r="A70" s="34" t="s">
        <v>1680</v>
      </c>
      <c r="AR70" s="110"/>
      <c r="AS70" s="117"/>
      <c r="AT70" s="114"/>
      <c r="AU70"/>
      <c r="AV70" s="322"/>
      <c r="BJ70" s="79" t="s">
        <v>1173</v>
      </c>
    </row>
    <row r="71" spans="1:62" ht="15.75" thickBot="1" x14ac:dyDescent="0.3">
      <c r="A71" s="34" t="s">
        <v>1682</v>
      </c>
      <c r="AR71" s="110"/>
      <c r="AS71" s="117"/>
      <c r="AT71" s="114"/>
      <c r="AU71"/>
      <c r="AV71" s="322"/>
      <c r="BJ71" s="79" t="s">
        <v>1174</v>
      </c>
    </row>
    <row r="72" spans="1:62" ht="15.75" thickBot="1" x14ac:dyDescent="0.3">
      <c r="A72" s="34" t="s">
        <v>1683</v>
      </c>
      <c r="AR72" s="110"/>
      <c r="AS72" s="117"/>
      <c r="AT72" s="114"/>
      <c r="AU72"/>
      <c r="AV72" s="322"/>
      <c r="BJ72" s="79" t="s">
        <v>1175</v>
      </c>
    </row>
    <row r="73" spans="1:62" ht="15.75" thickBot="1" x14ac:dyDescent="0.3">
      <c r="A73" s="34" t="s">
        <v>1684</v>
      </c>
      <c r="G73" s="18"/>
      <c r="AR73" s="110"/>
      <c r="AS73" s="117"/>
      <c r="AT73" s="114"/>
      <c r="AU73"/>
      <c r="AV73" s="322"/>
      <c r="BJ73" s="79" t="s">
        <v>1176</v>
      </c>
    </row>
    <row r="74" spans="1:62" ht="15.75" thickBot="1" x14ac:dyDescent="0.3">
      <c r="A74" s="34" t="s">
        <v>1685</v>
      </c>
      <c r="AU74"/>
      <c r="AV74" s="322"/>
      <c r="BJ74" s="79" t="s">
        <v>1177</v>
      </c>
    </row>
    <row r="75" spans="1:62" ht="24" x14ac:dyDescent="0.25">
      <c r="A75" s="34" t="s">
        <v>1686</v>
      </c>
      <c r="AR75" s="124" t="s">
        <v>1312</v>
      </c>
      <c r="AS75" s="124" t="s">
        <v>1313</v>
      </c>
      <c r="AU75"/>
      <c r="AV75" s="322"/>
      <c r="BJ75" s="79" t="s">
        <v>1178</v>
      </c>
    </row>
    <row r="76" spans="1:62" ht="15" x14ac:dyDescent="0.2">
      <c r="N76" s="23"/>
      <c r="AR76" s="125" t="s">
        <v>1766</v>
      </c>
      <c r="AS76" s="125" t="s">
        <v>1766</v>
      </c>
      <c r="BJ76" s="79" t="s">
        <v>1179</v>
      </c>
    </row>
    <row r="77" spans="1:62" ht="18.75" customHeight="1" x14ac:dyDescent="0.3">
      <c r="G77" s="19"/>
      <c r="H77" s="19"/>
      <c r="N77" s="23"/>
      <c r="AR77" s="15" t="s">
        <v>1767</v>
      </c>
      <c r="AS77" s="125" t="s">
        <v>1768</v>
      </c>
      <c r="BJ77" s="79" t="s">
        <v>1180</v>
      </c>
    </row>
    <row r="78" spans="1:62" ht="15.75" thickBot="1" x14ac:dyDescent="0.3">
      <c r="G78" s="20"/>
      <c r="H78" s="21"/>
      <c r="I78" s="22"/>
      <c r="J78" s="22"/>
      <c r="K78" s="22"/>
      <c r="L78" s="23"/>
      <c r="M78" s="23"/>
      <c r="N78" s="23"/>
      <c r="O78" s="22"/>
      <c r="P78" s="24"/>
      <c r="AS78" s="15" t="s">
        <v>1767</v>
      </c>
      <c r="BJ78" s="79" t="s">
        <v>1181</v>
      </c>
    </row>
    <row r="79" spans="1:62" ht="48.75" thickBot="1" x14ac:dyDescent="0.3">
      <c r="G79" s="25"/>
      <c r="H79" s="21"/>
      <c r="I79" s="22"/>
      <c r="J79" s="22"/>
      <c r="K79" s="22"/>
      <c r="L79" s="23"/>
      <c r="M79" s="23"/>
      <c r="N79" s="23"/>
      <c r="O79" s="22"/>
      <c r="P79" s="24"/>
      <c r="AR79" s="175" t="s">
        <v>1520</v>
      </c>
      <c r="AS79" s="177" t="s">
        <v>1543</v>
      </c>
      <c r="BJ79" s="79" t="s">
        <v>1182</v>
      </c>
    </row>
    <row r="80" spans="1:62" ht="72.75" thickBot="1" x14ac:dyDescent="0.3">
      <c r="G80" s="20"/>
      <c r="H80" s="21"/>
      <c r="I80" s="22"/>
      <c r="J80" s="22"/>
      <c r="K80" s="22"/>
      <c r="L80" s="23"/>
      <c r="M80" s="23"/>
      <c r="N80" s="23"/>
      <c r="O80" s="22"/>
      <c r="P80" s="24"/>
      <c r="AR80" s="126" t="s">
        <v>1097</v>
      </c>
      <c r="AS80" s="176" t="s">
        <v>1544</v>
      </c>
      <c r="BJ80" s="79" t="s">
        <v>1183</v>
      </c>
    </row>
    <row r="81" spans="7:62" ht="72.75" thickBot="1" x14ac:dyDescent="0.3">
      <c r="G81" s="20"/>
      <c r="H81" s="21"/>
      <c r="I81" s="22"/>
      <c r="J81" s="22"/>
      <c r="K81" s="22"/>
      <c r="L81" s="23"/>
      <c r="M81" s="23"/>
      <c r="N81" s="23"/>
      <c r="O81" s="22"/>
      <c r="P81" s="24"/>
      <c r="AR81" s="127" t="s">
        <v>1521</v>
      </c>
      <c r="AS81" s="176" t="s">
        <v>1765</v>
      </c>
      <c r="BJ81" s="79" t="s">
        <v>1184</v>
      </c>
    </row>
    <row r="82" spans="7:62" ht="15.75" x14ac:dyDescent="0.2">
      <c r="G82" s="26"/>
      <c r="H82" s="21"/>
      <c r="I82" s="22"/>
      <c r="J82" s="22"/>
      <c r="K82" s="22"/>
      <c r="L82" s="23"/>
      <c r="M82" s="23"/>
      <c r="N82" s="23"/>
      <c r="O82" s="22"/>
      <c r="P82" s="24"/>
      <c r="BJ82" s="78" t="s">
        <v>1185</v>
      </c>
    </row>
    <row r="83" spans="7:62" ht="15" x14ac:dyDescent="0.25">
      <c r="G83" s="25"/>
      <c r="H83" s="21"/>
      <c r="I83" s="22"/>
      <c r="J83" s="22"/>
      <c r="K83" s="22"/>
      <c r="L83" s="23"/>
      <c r="M83" s="23"/>
      <c r="N83" s="23"/>
      <c r="O83" s="22"/>
      <c r="P83" s="24"/>
      <c r="BJ83" s="79" t="s">
        <v>1186</v>
      </c>
    </row>
    <row r="84" spans="7:62" ht="15" x14ac:dyDescent="0.25">
      <c r="G84" s="20"/>
      <c r="H84" s="21"/>
      <c r="I84" s="22"/>
      <c r="J84" s="22"/>
      <c r="K84" s="22"/>
      <c r="L84" s="23"/>
      <c r="M84" s="23"/>
      <c r="N84" s="23"/>
      <c r="O84" s="22"/>
      <c r="P84" s="24"/>
      <c r="BJ84" s="79" t="s">
        <v>1187</v>
      </c>
    </row>
    <row r="85" spans="7:62" ht="15" x14ac:dyDescent="0.25">
      <c r="G85" s="20"/>
      <c r="H85" s="21"/>
      <c r="I85" s="22"/>
      <c r="J85" s="22"/>
      <c r="K85" s="22"/>
      <c r="L85" s="23"/>
      <c r="M85" s="23"/>
      <c r="N85" s="23"/>
      <c r="O85" s="22"/>
      <c r="P85" s="24"/>
      <c r="BJ85" s="79" t="s">
        <v>1188</v>
      </c>
    </row>
    <row r="86" spans="7:62" ht="15" x14ac:dyDescent="0.25">
      <c r="G86" s="25"/>
      <c r="H86" s="21"/>
      <c r="I86" s="22"/>
      <c r="J86" s="22"/>
      <c r="K86" s="22"/>
      <c r="L86" s="23"/>
      <c r="M86" s="23"/>
      <c r="N86" s="23"/>
      <c r="O86" s="22"/>
      <c r="P86" s="24"/>
      <c r="BJ86" s="79" t="s">
        <v>1189</v>
      </c>
    </row>
    <row r="87" spans="7:62" ht="15" x14ac:dyDescent="0.25">
      <c r="G87" s="25"/>
      <c r="H87" s="21"/>
      <c r="I87" s="22"/>
      <c r="J87" s="22"/>
      <c r="K87" s="22"/>
      <c r="L87" s="23"/>
      <c r="M87" s="23"/>
      <c r="N87" s="23"/>
      <c r="O87" s="22"/>
      <c r="P87" s="24"/>
      <c r="BJ87" s="79" t="s">
        <v>1190</v>
      </c>
    </row>
    <row r="88" spans="7:62" ht="15" x14ac:dyDescent="0.25">
      <c r="G88" s="25"/>
      <c r="H88" s="21"/>
      <c r="I88" s="22"/>
      <c r="J88" s="22"/>
      <c r="K88" s="22"/>
      <c r="L88" s="23"/>
      <c r="M88" s="23"/>
      <c r="N88" s="23"/>
      <c r="O88" s="22"/>
      <c r="P88" s="24"/>
      <c r="BJ88" s="79" t="s">
        <v>1191</v>
      </c>
    </row>
    <row r="89" spans="7:62" ht="15" x14ac:dyDescent="0.25">
      <c r="G89" s="25"/>
      <c r="H89" s="21"/>
      <c r="I89" s="22"/>
      <c r="J89" s="22"/>
      <c r="K89" s="22"/>
      <c r="L89" s="23"/>
      <c r="M89" s="23"/>
      <c r="N89" s="23"/>
      <c r="O89" s="22"/>
      <c r="P89" s="24"/>
      <c r="BJ89" s="79" t="s">
        <v>1192</v>
      </c>
    </row>
    <row r="90" spans="7:62" ht="15" x14ac:dyDescent="0.25">
      <c r="G90" s="27"/>
      <c r="H90" s="21"/>
      <c r="I90" s="22"/>
      <c r="J90" s="22"/>
      <c r="K90" s="22"/>
      <c r="L90" s="23"/>
      <c r="M90" s="23"/>
      <c r="N90" s="23"/>
      <c r="O90" s="22"/>
      <c r="P90" s="24"/>
      <c r="BJ90" s="79" t="s">
        <v>1193</v>
      </c>
    </row>
    <row r="91" spans="7:62" ht="15" x14ac:dyDescent="0.25">
      <c r="G91" s="25"/>
      <c r="H91" s="21"/>
      <c r="I91" s="22"/>
      <c r="J91" s="22"/>
      <c r="K91" s="22"/>
      <c r="L91" s="23"/>
      <c r="M91" s="23"/>
      <c r="N91" s="23"/>
      <c r="O91" s="22"/>
      <c r="P91" s="24"/>
      <c r="BJ91" s="79" t="s">
        <v>1194</v>
      </c>
    </row>
    <row r="92" spans="7:62" ht="15" x14ac:dyDescent="0.25">
      <c r="G92" s="27"/>
      <c r="H92" s="21"/>
      <c r="I92" s="22"/>
      <c r="J92" s="22"/>
      <c r="K92" s="22"/>
      <c r="L92" s="23"/>
      <c r="M92" s="23"/>
      <c r="N92" s="23"/>
      <c r="O92" s="22"/>
      <c r="P92" s="24"/>
      <c r="BJ92" s="79" t="s">
        <v>1195</v>
      </c>
    </row>
    <row r="93" spans="7:62" ht="15" x14ac:dyDescent="0.25">
      <c r="G93" s="25"/>
      <c r="H93" s="21"/>
      <c r="I93" s="22"/>
      <c r="J93" s="22"/>
      <c r="K93" s="22"/>
      <c r="L93" s="23"/>
      <c r="M93" s="23"/>
      <c r="N93" s="23"/>
      <c r="O93" s="22"/>
      <c r="P93" s="24"/>
      <c r="BJ93" s="79" t="s">
        <v>1196</v>
      </c>
    </row>
    <row r="94" spans="7:62" ht="15" x14ac:dyDescent="0.25">
      <c r="G94" s="25"/>
      <c r="H94" s="21"/>
      <c r="I94" s="22"/>
      <c r="J94" s="22"/>
      <c r="K94" s="22"/>
      <c r="L94" s="23"/>
      <c r="M94" s="23"/>
      <c r="N94" s="23"/>
      <c r="O94" s="22"/>
      <c r="P94" s="24"/>
      <c r="BJ94" s="79" t="s">
        <v>1197</v>
      </c>
    </row>
    <row r="95" spans="7:62" ht="15" x14ac:dyDescent="0.25">
      <c r="G95" s="25"/>
      <c r="H95" s="21"/>
      <c r="I95" s="22"/>
      <c r="J95" s="22"/>
      <c r="K95" s="22"/>
      <c r="L95" s="23"/>
      <c r="M95" s="23"/>
      <c r="N95" s="23"/>
      <c r="O95" s="22"/>
      <c r="P95" s="24"/>
      <c r="BJ95" s="79" t="s">
        <v>1198</v>
      </c>
    </row>
    <row r="96" spans="7:62" ht="15" x14ac:dyDescent="0.25">
      <c r="G96" s="25"/>
      <c r="H96" s="21"/>
      <c r="I96" s="22"/>
      <c r="J96" s="22"/>
      <c r="K96" s="22"/>
      <c r="L96" s="23"/>
      <c r="M96" s="23"/>
      <c r="N96" s="23"/>
      <c r="O96" s="22"/>
      <c r="P96" s="24"/>
      <c r="BJ96" s="79" t="s">
        <v>1199</v>
      </c>
    </row>
    <row r="97" spans="7:62" ht="15" x14ac:dyDescent="0.25">
      <c r="G97" s="25"/>
      <c r="H97" s="21"/>
      <c r="I97" s="22"/>
      <c r="J97" s="22"/>
      <c r="K97" s="22"/>
      <c r="L97" s="23"/>
      <c r="M97" s="23"/>
      <c r="N97" s="23"/>
      <c r="O97" s="22"/>
      <c r="P97" s="24"/>
      <c r="BJ97" s="79" t="s">
        <v>1200</v>
      </c>
    </row>
    <row r="98" spans="7:62" ht="15" x14ac:dyDescent="0.25">
      <c r="G98" s="25"/>
      <c r="H98" s="21"/>
      <c r="I98" s="22"/>
      <c r="J98" s="22"/>
      <c r="K98" s="22"/>
      <c r="L98" s="23"/>
      <c r="M98" s="23"/>
      <c r="N98" s="23"/>
      <c r="O98" s="22"/>
      <c r="P98" s="24"/>
      <c r="BJ98" s="79" t="s">
        <v>1201</v>
      </c>
    </row>
    <row r="99" spans="7:62" ht="15" x14ac:dyDescent="0.25">
      <c r="G99" s="25"/>
      <c r="H99" s="21"/>
      <c r="I99" s="22"/>
      <c r="J99" s="22"/>
      <c r="K99" s="22"/>
      <c r="L99" s="23"/>
      <c r="M99" s="23"/>
      <c r="N99" s="23"/>
      <c r="O99" s="22"/>
      <c r="P99" s="24"/>
      <c r="BJ99" s="79" t="s">
        <v>1202</v>
      </c>
    </row>
    <row r="100" spans="7:62" ht="15" x14ac:dyDescent="0.25">
      <c r="G100" s="25"/>
      <c r="H100" s="21"/>
      <c r="I100" s="22"/>
      <c r="J100" s="22"/>
      <c r="K100" s="22"/>
      <c r="L100" s="23"/>
      <c r="M100" s="23"/>
      <c r="N100" s="23"/>
      <c r="O100" s="22"/>
      <c r="P100" s="24"/>
      <c r="BJ100" s="79" t="s">
        <v>1203</v>
      </c>
    </row>
    <row r="101" spans="7:62" ht="15" x14ac:dyDescent="0.25">
      <c r="G101" s="25"/>
      <c r="H101" s="21"/>
      <c r="I101" s="22"/>
      <c r="J101" s="22"/>
      <c r="K101" s="22"/>
      <c r="L101" s="23"/>
      <c r="M101" s="23"/>
      <c r="N101" s="23"/>
      <c r="O101" s="22"/>
      <c r="P101" s="24"/>
      <c r="BJ101" s="79" t="s">
        <v>1204</v>
      </c>
    </row>
    <row r="102" spans="7:62" ht="15" x14ac:dyDescent="0.25">
      <c r="G102" s="25"/>
      <c r="H102" s="21"/>
      <c r="I102" s="22"/>
      <c r="J102" s="22"/>
      <c r="K102" s="22"/>
      <c r="L102" s="23"/>
      <c r="M102" s="23"/>
      <c r="N102" s="23"/>
      <c r="O102" s="22"/>
      <c r="P102" s="24"/>
      <c r="BJ102" s="79" t="s">
        <v>1205</v>
      </c>
    </row>
    <row r="103" spans="7:62" ht="15" x14ac:dyDescent="0.25">
      <c r="G103" s="25"/>
      <c r="H103" s="21"/>
      <c r="I103" s="22"/>
      <c r="J103" s="22"/>
      <c r="K103" s="22"/>
      <c r="L103" s="23"/>
      <c r="M103" s="23"/>
      <c r="N103" s="23"/>
      <c r="O103" s="22"/>
      <c r="P103" s="24"/>
      <c r="BJ103" s="79" t="s">
        <v>1206</v>
      </c>
    </row>
    <row r="104" spans="7:62" ht="15.75" x14ac:dyDescent="0.25">
      <c r="G104" s="25"/>
      <c r="H104" s="21"/>
      <c r="I104" s="22"/>
      <c r="J104" s="22"/>
      <c r="K104" s="22"/>
      <c r="L104" s="23"/>
      <c r="M104" s="23"/>
      <c r="N104" s="23"/>
      <c r="O104" s="22"/>
      <c r="P104" s="24"/>
      <c r="BJ104" s="78" t="s">
        <v>1207</v>
      </c>
    </row>
    <row r="105" spans="7:62" ht="15" x14ac:dyDescent="0.25">
      <c r="G105" s="25"/>
      <c r="H105" s="21"/>
      <c r="I105" s="22"/>
      <c r="J105" s="22"/>
      <c r="K105" s="22"/>
      <c r="L105" s="23"/>
      <c r="M105" s="23"/>
      <c r="N105" s="23"/>
      <c r="O105" s="22"/>
      <c r="P105" s="24"/>
      <c r="BJ105" s="79" t="s">
        <v>1208</v>
      </c>
    </row>
    <row r="106" spans="7:62" ht="15" x14ac:dyDescent="0.25">
      <c r="G106" s="25"/>
      <c r="H106" s="21"/>
      <c r="I106" s="22"/>
      <c r="J106" s="22"/>
      <c r="K106" s="22"/>
      <c r="L106" s="23"/>
      <c r="M106" s="23"/>
      <c r="N106" s="23"/>
      <c r="O106" s="22"/>
      <c r="P106" s="24"/>
      <c r="BJ106" s="79" t="s">
        <v>1209</v>
      </c>
    </row>
    <row r="107" spans="7:62" ht="15" x14ac:dyDescent="0.25">
      <c r="G107" s="27"/>
      <c r="H107" s="21"/>
      <c r="I107" s="22"/>
      <c r="J107" s="22"/>
      <c r="K107" s="22"/>
      <c r="L107" s="23"/>
      <c r="M107" s="23"/>
      <c r="N107" s="23"/>
      <c r="O107" s="22"/>
      <c r="P107" s="24"/>
      <c r="BJ107" s="79" t="s">
        <v>1208</v>
      </c>
    </row>
    <row r="108" spans="7:62" ht="15" x14ac:dyDescent="0.25">
      <c r="G108" s="25"/>
      <c r="H108" s="21"/>
      <c r="I108" s="22"/>
      <c r="J108" s="22"/>
      <c r="K108" s="22"/>
      <c r="L108" s="23"/>
      <c r="M108" s="23"/>
      <c r="N108" s="23"/>
      <c r="O108" s="22"/>
      <c r="P108" s="24"/>
      <c r="BJ108" s="79" t="s">
        <v>1210</v>
      </c>
    </row>
    <row r="109" spans="7:62" ht="15" x14ac:dyDescent="0.25">
      <c r="G109" s="25"/>
      <c r="H109" s="21"/>
      <c r="I109" s="22"/>
      <c r="J109" s="22"/>
      <c r="K109" s="22"/>
      <c r="L109" s="23"/>
      <c r="M109" s="23"/>
      <c r="N109" s="23"/>
      <c r="O109" s="22"/>
      <c r="P109" s="24"/>
      <c r="BJ109" s="79" t="s">
        <v>1211</v>
      </c>
    </row>
    <row r="110" spans="7:62" ht="15" x14ac:dyDescent="0.25">
      <c r="G110" s="25"/>
      <c r="H110" s="21"/>
      <c r="I110" s="22"/>
      <c r="J110" s="22"/>
      <c r="K110" s="22"/>
      <c r="L110" s="23"/>
      <c r="M110" s="23"/>
      <c r="N110" s="23"/>
      <c r="O110" s="22"/>
      <c r="P110" s="24"/>
      <c r="BJ110" s="79" t="s">
        <v>1212</v>
      </c>
    </row>
    <row r="111" spans="7:62" ht="15" x14ac:dyDescent="0.25">
      <c r="G111" s="25"/>
      <c r="H111" s="21"/>
      <c r="I111" s="22"/>
      <c r="J111" s="22"/>
      <c r="K111" s="22"/>
      <c r="L111" s="23"/>
      <c r="M111" s="23"/>
      <c r="N111" s="23"/>
      <c r="O111" s="22"/>
      <c r="P111" s="24"/>
      <c r="BJ111" s="79" t="s">
        <v>1213</v>
      </c>
    </row>
    <row r="112" spans="7:62" ht="15" x14ac:dyDescent="0.25">
      <c r="G112" s="25"/>
      <c r="H112" s="21"/>
      <c r="I112" s="22"/>
      <c r="J112" s="22"/>
      <c r="K112" s="22"/>
      <c r="L112" s="23"/>
      <c r="M112" s="23"/>
      <c r="N112" s="23"/>
      <c r="O112" s="22"/>
      <c r="P112" s="24"/>
      <c r="BJ112" s="79" t="s">
        <v>1214</v>
      </c>
    </row>
    <row r="113" spans="7:62" ht="15" x14ac:dyDescent="0.25">
      <c r="G113" s="25"/>
      <c r="H113" s="21"/>
      <c r="I113" s="22"/>
      <c r="J113" s="22"/>
      <c r="K113" s="22"/>
      <c r="L113" s="23"/>
      <c r="M113" s="23"/>
      <c r="N113" s="23"/>
      <c r="O113" s="22"/>
      <c r="P113" s="24"/>
      <c r="BJ113" s="79" t="s">
        <v>1215</v>
      </c>
    </row>
    <row r="114" spans="7:62" ht="15" x14ac:dyDescent="0.25">
      <c r="G114" s="25"/>
      <c r="H114" s="21"/>
      <c r="I114" s="22"/>
      <c r="J114" s="22"/>
      <c r="K114" s="22"/>
      <c r="L114" s="23"/>
      <c r="M114" s="23"/>
      <c r="N114" s="23"/>
      <c r="O114" s="22"/>
      <c r="P114" s="24"/>
      <c r="BJ114" s="79" t="s">
        <v>1216</v>
      </c>
    </row>
    <row r="115" spans="7:62" ht="15" x14ac:dyDescent="0.25">
      <c r="G115" s="25"/>
      <c r="H115" s="21"/>
      <c r="I115" s="22"/>
      <c r="J115" s="22"/>
      <c r="K115" s="22"/>
      <c r="L115" s="23"/>
      <c r="M115" s="23"/>
      <c r="N115" s="23"/>
      <c r="O115" s="22"/>
      <c r="P115" s="24"/>
      <c r="BJ115" s="79" t="s">
        <v>1217</v>
      </c>
    </row>
    <row r="116" spans="7:62" ht="15" x14ac:dyDescent="0.25">
      <c r="G116" s="27"/>
      <c r="H116" s="21"/>
      <c r="I116" s="22"/>
      <c r="J116" s="22"/>
      <c r="K116" s="22"/>
      <c r="L116" s="23"/>
      <c r="M116" s="23"/>
      <c r="N116" s="23"/>
      <c r="O116" s="22"/>
      <c r="P116" s="24"/>
      <c r="BJ116" s="79" t="s">
        <v>1218</v>
      </c>
    </row>
    <row r="117" spans="7:62" ht="15" x14ac:dyDescent="0.25">
      <c r="G117" s="25"/>
      <c r="H117" s="21"/>
      <c r="I117" s="22"/>
      <c r="J117" s="22"/>
      <c r="K117" s="22"/>
      <c r="L117" s="23"/>
      <c r="M117" s="23"/>
      <c r="N117" s="23"/>
      <c r="O117" s="22"/>
      <c r="P117" s="24"/>
      <c r="BJ117" s="79" t="s">
        <v>1219</v>
      </c>
    </row>
    <row r="118" spans="7:62" ht="15" x14ac:dyDescent="0.25">
      <c r="G118" s="25"/>
      <c r="H118" s="21"/>
      <c r="I118" s="22"/>
      <c r="J118" s="22"/>
      <c r="K118" s="22"/>
      <c r="L118" s="23"/>
      <c r="M118" s="23"/>
      <c r="N118" s="23"/>
      <c r="O118" s="22"/>
      <c r="P118" s="24"/>
      <c r="BJ118" s="79" t="s">
        <v>1220</v>
      </c>
    </row>
    <row r="119" spans="7:62" ht="15" x14ac:dyDescent="0.25">
      <c r="G119" s="27"/>
      <c r="H119" s="21"/>
      <c r="I119" s="22"/>
      <c r="J119" s="22"/>
      <c r="K119" s="22"/>
      <c r="L119" s="23"/>
      <c r="M119" s="23"/>
      <c r="N119" s="23"/>
      <c r="O119" s="22"/>
      <c r="P119" s="24"/>
      <c r="BJ119" s="79" t="s">
        <v>1221</v>
      </c>
    </row>
    <row r="120" spans="7:62" ht="15" x14ac:dyDescent="0.25">
      <c r="G120" s="27"/>
      <c r="H120" s="21"/>
      <c r="I120" s="22"/>
      <c r="J120" s="22"/>
      <c r="K120" s="22"/>
      <c r="L120" s="23"/>
      <c r="M120" s="23"/>
      <c r="N120" s="23"/>
      <c r="O120" s="22"/>
      <c r="P120" s="24"/>
      <c r="BJ120" s="79" t="s">
        <v>1222</v>
      </c>
    </row>
    <row r="121" spans="7:62" ht="15" x14ac:dyDescent="0.25">
      <c r="G121" s="25"/>
      <c r="H121" s="21"/>
      <c r="I121" s="22"/>
      <c r="J121" s="22"/>
      <c r="K121" s="22"/>
      <c r="L121" s="23"/>
      <c r="M121" s="23"/>
      <c r="N121" s="23"/>
      <c r="O121" s="22"/>
      <c r="P121" s="24"/>
      <c r="BJ121" s="79" t="s">
        <v>1223</v>
      </c>
    </row>
    <row r="122" spans="7:62" ht="15" x14ac:dyDescent="0.25">
      <c r="G122" s="20"/>
      <c r="H122" s="21"/>
      <c r="I122" s="22"/>
      <c r="J122" s="22"/>
      <c r="K122" s="22"/>
      <c r="L122" s="23"/>
      <c r="M122" s="23"/>
      <c r="N122" s="23"/>
      <c r="O122" s="22"/>
      <c r="P122" s="24"/>
      <c r="BJ122" s="79" t="s">
        <v>1224</v>
      </c>
    </row>
    <row r="123" spans="7:62" ht="15" x14ac:dyDescent="0.25">
      <c r="G123" s="25"/>
      <c r="H123" s="21"/>
      <c r="I123" s="22"/>
      <c r="J123" s="22"/>
      <c r="K123" s="22"/>
      <c r="L123" s="23"/>
      <c r="M123" s="23"/>
      <c r="N123" s="23"/>
      <c r="O123" s="22"/>
      <c r="P123" s="24"/>
      <c r="BJ123" s="79" t="s">
        <v>1225</v>
      </c>
    </row>
    <row r="124" spans="7:62" ht="15" x14ac:dyDescent="0.25">
      <c r="G124" s="25"/>
      <c r="H124" s="21"/>
      <c r="I124" s="22"/>
      <c r="J124" s="22"/>
      <c r="K124" s="22"/>
      <c r="L124" s="23"/>
      <c r="M124" s="23"/>
      <c r="N124" s="23"/>
      <c r="O124" s="22"/>
      <c r="P124" s="24"/>
      <c r="BJ124" s="79" t="s">
        <v>1226</v>
      </c>
    </row>
    <row r="125" spans="7:62" ht="15" x14ac:dyDescent="0.2">
      <c r="G125" s="26"/>
      <c r="H125" s="21"/>
      <c r="I125" s="22"/>
      <c r="J125" s="22"/>
      <c r="K125" s="22"/>
      <c r="L125" s="23"/>
      <c r="M125" s="23"/>
      <c r="N125" s="23"/>
      <c r="O125" s="22"/>
      <c r="P125" s="24"/>
      <c r="BJ125" s="79" t="s">
        <v>1227</v>
      </c>
    </row>
    <row r="126" spans="7:62" ht="15" x14ac:dyDescent="0.25">
      <c r="G126" s="25"/>
      <c r="H126" s="21"/>
      <c r="I126" s="22"/>
      <c r="J126" s="22"/>
      <c r="K126" s="22"/>
      <c r="L126" s="23"/>
      <c r="M126" s="23"/>
      <c r="N126" s="23"/>
      <c r="O126" s="22"/>
      <c r="P126" s="24"/>
      <c r="BJ126" s="79" t="s">
        <v>1228</v>
      </c>
    </row>
    <row r="127" spans="7:62" ht="15" x14ac:dyDescent="0.25">
      <c r="G127" s="25"/>
      <c r="H127" s="21"/>
      <c r="I127" s="22"/>
      <c r="J127" s="22"/>
      <c r="K127" s="22"/>
      <c r="L127" s="23"/>
      <c r="M127" s="23"/>
      <c r="N127" s="23"/>
      <c r="O127" s="22"/>
      <c r="P127" s="24"/>
      <c r="BJ127" s="79" t="s">
        <v>1229</v>
      </c>
    </row>
    <row r="128" spans="7:62" ht="15" x14ac:dyDescent="0.25">
      <c r="G128" s="25"/>
      <c r="H128" s="21"/>
      <c r="I128" s="22"/>
      <c r="J128" s="22"/>
      <c r="K128" s="22"/>
      <c r="L128" s="23"/>
      <c r="M128" s="23"/>
      <c r="N128" s="23"/>
      <c r="O128" s="22"/>
      <c r="P128" s="24"/>
      <c r="BJ128" s="79" t="s">
        <v>1230</v>
      </c>
    </row>
    <row r="129" spans="7:62" ht="15" x14ac:dyDescent="0.25">
      <c r="G129" s="25"/>
      <c r="H129" s="21"/>
      <c r="I129" s="22"/>
      <c r="J129" s="22"/>
      <c r="K129" s="22"/>
      <c r="L129" s="23"/>
      <c r="M129" s="23"/>
      <c r="N129" s="23"/>
      <c r="O129" s="22"/>
      <c r="P129" s="24"/>
      <c r="BJ129" s="79" t="s">
        <v>1231</v>
      </c>
    </row>
    <row r="130" spans="7:62" ht="15.75" x14ac:dyDescent="0.25">
      <c r="G130" s="25"/>
      <c r="H130" s="21"/>
      <c r="I130" s="22"/>
      <c r="J130" s="22"/>
      <c r="K130" s="22"/>
      <c r="L130" s="23"/>
      <c r="M130" s="23"/>
      <c r="N130" s="23"/>
      <c r="O130" s="22"/>
      <c r="P130" s="24"/>
      <c r="BJ130" s="78" t="s">
        <v>1232</v>
      </c>
    </row>
    <row r="131" spans="7:62" ht="15" x14ac:dyDescent="0.25">
      <c r="G131" s="25"/>
      <c r="H131" s="21"/>
      <c r="I131" s="22"/>
      <c r="J131" s="22"/>
      <c r="K131" s="22"/>
      <c r="L131" s="23"/>
      <c r="M131" s="23"/>
      <c r="N131" s="23"/>
      <c r="O131" s="22"/>
      <c r="P131" s="24"/>
      <c r="BJ131" s="79" t="s">
        <v>1233</v>
      </c>
    </row>
    <row r="132" spans="7:62" ht="15" x14ac:dyDescent="0.25">
      <c r="G132" s="25"/>
      <c r="H132" s="21"/>
      <c r="I132" s="22"/>
      <c r="J132" s="22"/>
      <c r="K132" s="22"/>
      <c r="L132" s="23"/>
      <c r="M132" s="23"/>
      <c r="N132" s="23"/>
      <c r="O132" s="22"/>
      <c r="P132" s="24"/>
      <c r="BJ132" s="79" t="s">
        <v>1234</v>
      </c>
    </row>
    <row r="133" spans="7:62" ht="15" x14ac:dyDescent="0.25">
      <c r="G133" s="25"/>
      <c r="H133" s="21"/>
      <c r="I133" s="22"/>
      <c r="J133" s="22"/>
      <c r="K133" s="22"/>
      <c r="L133" s="23"/>
      <c r="M133" s="23"/>
      <c r="N133" s="23"/>
      <c r="O133" s="22"/>
      <c r="P133" s="24"/>
      <c r="BJ133" s="79" t="s">
        <v>1235</v>
      </c>
    </row>
    <row r="134" spans="7:62" ht="15" x14ac:dyDescent="0.25">
      <c r="G134" s="25"/>
      <c r="H134" s="21"/>
      <c r="I134" s="22"/>
      <c r="J134" s="22"/>
      <c r="K134" s="22"/>
      <c r="L134" s="23"/>
      <c r="M134" s="23"/>
      <c r="N134" s="23"/>
      <c r="O134" s="22"/>
      <c r="P134" s="24"/>
      <c r="BJ134" s="79" t="s">
        <v>1236</v>
      </c>
    </row>
    <row r="135" spans="7:62" ht="15" x14ac:dyDescent="0.25">
      <c r="G135" s="25"/>
      <c r="H135" s="21"/>
      <c r="I135" s="22"/>
      <c r="J135" s="22"/>
      <c r="K135" s="22"/>
      <c r="L135" s="23"/>
      <c r="M135" s="23"/>
      <c r="N135" s="23"/>
      <c r="O135" s="22"/>
      <c r="P135" s="24"/>
      <c r="BJ135" s="79" t="s">
        <v>1237</v>
      </c>
    </row>
    <row r="136" spans="7:62" ht="15" x14ac:dyDescent="0.25">
      <c r="G136" s="25"/>
      <c r="H136" s="21"/>
      <c r="I136" s="22"/>
      <c r="J136" s="22"/>
      <c r="K136" s="22"/>
      <c r="L136" s="23"/>
      <c r="M136" s="23"/>
      <c r="N136" s="23"/>
      <c r="O136" s="22"/>
      <c r="P136" s="24"/>
      <c r="BJ136" s="79" t="s">
        <v>1238</v>
      </c>
    </row>
    <row r="137" spans="7:62" ht="15" x14ac:dyDescent="0.25">
      <c r="G137" s="27"/>
      <c r="H137" s="21"/>
      <c r="I137" s="22"/>
      <c r="J137" s="22"/>
      <c r="K137" s="22"/>
      <c r="L137" s="23"/>
      <c r="M137" s="23"/>
      <c r="N137" s="23"/>
      <c r="O137" s="22"/>
      <c r="P137" s="24"/>
      <c r="BJ137" s="79" t="s">
        <v>1239</v>
      </c>
    </row>
    <row r="138" spans="7:62" ht="15.75" x14ac:dyDescent="0.25">
      <c r="G138" s="25"/>
      <c r="H138" s="21"/>
      <c r="I138" s="22"/>
      <c r="J138" s="22"/>
      <c r="K138" s="22"/>
      <c r="L138" s="23"/>
      <c r="M138" s="23"/>
      <c r="N138" s="23"/>
      <c r="O138" s="22"/>
      <c r="P138" s="24"/>
      <c r="BJ138" s="78" t="s">
        <v>1240</v>
      </c>
    </row>
    <row r="139" spans="7:62" ht="15" x14ac:dyDescent="0.25">
      <c r="G139" s="27"/>
      <c r="H139" s="21"/>
      <c r="I139" s="22"/>
      <c r="J139" s="22"/>
      <c r="K139" s="22"/>
      <c r="L139" s="23"/>
      <c r="M139" s="23"/>
      <c r="N139" s="23"/>
      <c r="O139" s="22"/>
      <c r="P139" s="24"/>
      <c r="BJ139" s="79" t="s">
        <v>1241</v>
      </c>
    </row>
    <row r="140" spans="7:62" ht="15" x14ac:dyDescent="0.25">
      <c r="G140" s="25"/>
      <c r="H140" s="21"/>
      <c r="I140" s="22"/>
      <c r="J140" s="22"/>
      <c r="K140" s="22"/>
      <c r="L140" s="23"/>
      <c r="M140" s="23"/>
      <c r="N140" s="23"/>
      <c r="O140" s="22"/>
      <c r="P140" s="24"/>
      <c r="BJ140" s="79" t="s">
        <v>1242</v>
      </c>
    </row>
    <row r="141" spans="7:62" ht="15" x14ac:dyDescent="0.25">
      <c r="G141" s="25"/>
      <c r="H141" s="21"/>
      <c r="I141" s="22"/>
      <c r="J141" s="22"/>
      <c r="K141" s="22"/>
      <c r="L141" s="23"/>
      <c r="M141" s="23"/>
      <c r="N141" s="23"/>
      <c r="O141" s="22"/>
      <c r="P141" s="24"/>
      <c r="BJ141" s="79" t="s">
        <v>1243</v>
      </c>
    </row>
    <row r="142" spans="7:62" ht="15" x14ac:dyDescent="0.25">
      <c r="G142" s="25"/>
      <c r="H142" s="21"/>
      <c r="I142" s="22"/>
      <c r="J142" s="22"/>
      <c r="K142" s="22"/>
      <c r="L142" s="23"/>
      <c r="M142" s="23"/>
      <c r="N142" s="23"/>
      <c r="O142" s="22"/>
      <c r="P142" s="24"/>
      <c r="BJ142" s="79" t="s">
        <v>1244</v>
      </c>
    </row>
    <row r="143" spans="7:62" ht="15" x14ac:dyDescent="0.25">
      <c r="G143" s="27"/>
      <c r="H143" s="21"/>
      <c r="I143" s="22"/>
      <c r="J143" s="22"/>
      <c r="K143" s="22"/>
      <c r="L143" s="23"/>
      <c r="M143" s="23"/>
      <c r="N143" s="23"/>
      <c r="O143" s="22"/>
      <c r="P143" s="24"/>
      <c r="BJ143" s="79" t="s">
        <v>1245</v>
      </c>
    </row>
    <row r="144" spans="7:62" ht="15" x14ac:dyDescent="0.25">
      <c r="G144" s="25"/>
      <c r="H144" s="21"/>
      <c r="I144" s="22"/>
      <c r="J144" s="22"/>
      <c r="K144" s="22"/>
      <c r="L144" s="23"/>
      <c r="M144" s="23"/>
      <c r="N144" s="23"/>
      <c r="O144" s="22"/>
      <c r="P144" s="24"/>
      <c r="BJ144" s="79" t="s">
        <v>1246</v>
      </c>
    </row>
    <row r="145" spans="7:62" ht="15" x14ac:dyDescent="0.25">
      <c r="G145" s="25"/>
      <c r="H145" s="21"/>
      <c r="I145" s="22"/>
      <c r="J145" s="22"/>
      <c r="K145" s="22"/>
      <c r="L145" s="23"/>
      <c r="M145" s="23"/>
      <c r="N145" s="23"/>
      <c r="O145" s="22"/>
      <c r="P145" s="24"/>
      <c r="BJ145" s="79" t="s">
        <v>1247</v>
      </c>
    </row>
    <row r="146" spans="7:62" ht="15" x14ac:dyDescent="0.25">
      <c r="G146" s="25"/>
      <c r="H146" s="21"/>
      <c r="I146" s="22"/>
      <c r="J146" s="22"/>
      <c r="K146" s="22"/>
      <c r="L146" s="23"/>
      <c r="M146" s="23"/>
      <c r="N146" s="23"/>
      <c r="O146" s="22"/>
      <c r="P146" s="24"/>
      <c r="BJ146" s="79" t="s">
        <v>1248</v>
      </c>
    </row>
    <row r="147" spans="7:62" ht="15.75" x14ac:dyDescent="0.25">
      <c r="G147" s="25"/>
      <c r="H147" s="21"/>
      <c r="I147" s="22"/>
      <c r="J147" s="22"/>
      <c r="K147" s="22"/>
      <c r="L147" s="23"/>
      <c r="M147" s="23"/>
      <c r="N147" s="23"/>
      <c r="O147" s="22"/>
      <c r="P147" s="24"/>
      <c r="BJ147" s="78" t="s">
        <v>1249</v>
      </c>
    </row>
    <row r="148" spans="7:62" ht="15" x14ac:dyDescent="0.25">
      <c r="G148" s="25"/>
      <c r="H148" s="21"/>
      <c r="I148" s="22"/>
      <c r="J148" s="22"/>
      <c r="K148" s="22"/>
      <c r="L148" s="23"/>
      <c r="M148" s="23"/>
      <c r="N148" s="23"/>
      <c r="O148" s="22"/>
      <c r="P148" s="24"/>
      <c r="BJ148" s="79" t="s">
        <v>1250</v>
      </c>
    </row>
    <row r="149" spans="7:62" ht="15" x14ac:dyDescent="0.25">
      <c r="G149" s="25"/>
      <c r="H149" s="21"/>
      <c r="I149" s="22"/>
      <c r="J149" s="22"/>
      <c r="K149" s="22"/>
      <c r="L149" s="23"/>
      <c r="M149" s="23"/>
      <c r="N149" s="23"/>
      <c r="O149" s="22"/>
      <c r="P149" s="24"/>
      <c r="BJ149" s="79" t="s">
        <v>1251</v>
      </c>
    </row>
    <row r="150" spans="7:62" ht="15" x14ac:dyDescent="0.25">
      <c r="G150" s="25"/>
      <c r="H150" s="21"/>
      <c r="I150" s="22"/>
      <c r="J150" s="22"/>
      <c r="K150" s="22"/>
      <c r="L150" s="23"/>
      <c r="M150" s="23"/>
      <c r="N150" s="23"/>
      <c r="O150" s="22"/>
      <c r="P150" s="24"/>
      <c r="BJ150" s="79" t="s">
        <v>1252</v>
      </c>
    </row>
    <row r="151" spans="7:62" ht="15" x14ac:dyDescent="0.25">
      <c r="G151" s="27"/>
      <c r="H151" s="21"/>
      <c r="I151" s="22"/>
      <c r="J151" s="22"/>
      <c r="K151" s="22"/>
      <c r="L151" s="23"/>
      <c r="M151" s="23"/>
      <c r="N151" s="23"/>
      <c r="O151" s="22"/>
      <c r="P151" s="24"/>
      <c r="BJ151" s="79" t="s">
        <v>1253</v>
      </c>
    </row>
    <row r="152" spans="7:62" ht="15" x14ac:dyDescent="0.25">
      <c r="G152" s="25"/>
      <c r="H152" s="21"/>
      <c r="I152" s="22"/>
      <c r="J152" s="22"/>
      <c r="K152" s="22"/>
      <c r="L152" s="23"/>
      <c r="M152" s="23"/>
      <c r="N152" s="23"/>
      <c r="O152" s="22"/>
      <c r="P152" s="24"/>
      <c r="BJ152" s="79" t="s">
        <v>1254</v>
      </c>
    </row>
    <row r="153" spans="7:62" ht="15.75" x14ac:dyDescent="0.25">
      <c r="G153" s="25"/>
      <c r="H153" s="21"/>
      <c r="I153" s="22"/>
      <c r="J153" s="22"/>
      <c r="K153" s="22"/>
      <c r="L153" s="23"/>
      <c r="M153" s="23"/>
      <c r="N153" s="23"/>
      <c r="O153" s="22"/>
      <c r="P153" s="24"/>
      <c r="BJ153" s="78" t="s">
        <v>1255</v>
      </c>
    </row>
    <row r="154" spans="7:62" ht="15" x14ac:dyDescent="0.25">
      <c r="G154" s="25"/>
      <c r="H154" s="21"/>
      <c r="I154" s="22"/>
      <c r="J154" s="22"/>
      <c r="K154" s="22"/>
      <c r="L154" s="23"/>
      <c r="M154" s="23"/>
      <c r="N154" s="23"/>
      <c r="O154" s="22"/>
      <c r="P154" s="24"/>
      <c r="BJ154" s="79" t="s">
        <v>1256</v>
      </c>
    </row>
    <row r="155" spans="7:62" ht="15" x14ac:dyDescent="0.25">
      <c r="G155" s="25"/>
      <c r="H155" s="21"/>
      <c r="I155" s="22"/>
      <c r="J155" s="22"/>
      <c r="K155" s="22"/>
      <c r="L155" s="23"/>
      <c r="M155" s="23"/>
      <c r="N155" s="23"/>
      <c r="O155" s="22"/>
      <c r="P155" s="24"/>
      <c r="BJ155" s="79" t="s">
        <v>1257</v>
      </c>
    </row>
    <row r="156" spans="7:62" ht="15" x14ac:dyDescent="0.25">
      <c r="G156" s="25"/>
      <c r="H156" s="21"/>
      <c r="I156" s="22"/>
      <c r="J156" s="22"/>
      <c r="K156" s="22"/>
      <c r="L156" s="23"/>
      <c r="M156" s="23"/>
      <c r="N156" s="23"/>
      <c r="O156" s="22"/>
      <c r="P156" s="24"/>
      <c r="BJ156" s="79" t="s">
        <v>1258</v>
      </c>
    </row>
    <row r="157" spans="7:62" ht="15" x14ac:dyDescent="0.25">
      <c r="G157" s="25"/>
      <c r="H157" s="21"/>
      <c r="I157" s="22"/>
      <c r="J157" s="22"/>
      <c r="K157" s="22"/>
      <c r="L157" s="23"/>
      <c r="M157" s="23"/>
      <c r="N157" s="23"/>
      <c r="O157" s="22"/>
      <c r="P157" s="24"/>
      <c r="BJ157" s="79" t="s">
        <v>1259</v>
      </c>
    </row>
    <row r="158" spans="7:62" ht="15" x14ac:dyDescent="0.25">
      <c r="G158" s="25"/>
      <c r="H158" s="21"/>
      <c r="I158" s="22"/>
      <c r="J158" s="22"/>
      <c r="K158" s="22"/>
      <c r="L158" s="23"/>
      <c r="M158" s="23"/>
      <c r="N158" s="23"/>
      <c r="O158" s="22"/>
      <c r="P158" s="24"/>
      <c r="BJ158" s="79" t="s">
        <v>1260</v>
      </c>
    </row>
    <row r="159" spans="7:62" ht="15" x14ac:dyDescent="0.25">
      <c r="G159" s="25"/>
      <c r="H159" s="21"/>
      <c r="I159" s="22"/>
      <c r="J159" s="22"/>
      <c r="K159" s="22"/>
      <c r="L159" s="23"/>
      <c r="M159" s="23"/>
      <c r="N159" s="23"/>
      <c r="O159" s="22"/>
      <c r="P159" s="24"/>
      <c r="BJ159" s="79" t="s">
        <v>1261</v>
      </c>
    </row>
    <row r="160" spans="7:62" ht="15" x14ac:dyDescent="0.25">
      <c r="G160" s="27"/>
      <c r="H160" s="21"/>
      <c r="I160" s="22"/>
      <c r="J160" s="22"/>
      <c r="K160" s="22"/>
      <c r="L160" s="23"/>
      <c r="M160" s="23"/>
      <c r="N160" s="23"/>
      <c r="O160" s="22"/>
      <c r="P160" s="24"/>
      <c r="BJ160" s="79" t="s">
        <v>1262</v>
      </c>
    </row>
    <row r="161" spans="7:62" ht="15" x14ac:dyDescent="0.25">
      <c r="G161" s="25"/>
      <c r="H161" s="21"/>
      <c r="I161" s="22"/>
      <c r="J161" s="22"/>
      <c r="K161" s="22"/>
      <c r="L161" s="23"/>
      <c r="M161" s="23"/>
      <c r="N161" s="23"/>
      <c r="O161" s="22"/>
      <c r="P161" s="24"/>
      <c r="BJ161" s="79" t="s">
        <v>1263</v>
      </c>
    </row>
    <row r="162" spans="7:62" ht="15" x14ac:dyDescent="0.25">
      <c r="G162" s="25"/>
      <c r="H162" s="21"/>
      <c r="I162" s="22"/>
      <c r="J162" s="22"/>
      <c r="K162" s="22"/>
      <c r="L162" s="23"/>
      <c r="M162" s="23"/>
      <c r="N162" s="23"/>
      <c r="O162" s="22"/>
      <c r="P162" s="24"/>
      <c r="BJ162" s="79" t="s">
        <v>1264</v>
      </c>
    </row>
    <row r="163" spans="7:62" ht="15" x14ac:dyDescent="0.25">
      <c r="G163" s="27"/>
      <c r="H163" s="21"/>
      <c r="I163" s="22"/>
      <c r="J163" s="22"/>
      <c r="K163" s="22"/>
      <c r="L163" s="23"/>
      <c r="M163" s="23"/>
      <c r="N163" s="23"/>
      <c r="O163" s="22"/>
      <c r="P163" s="24"/>
      <c r="BJ163" s="79" t="s">
        <v>1265</v>
      </c>
    </row>
    <row r="164" spans="7:62" ht="15" x14ac:dyDescent="0.25">
      <c r="G164" s="27"/>
      <c r="H164" s="21"/>
      <c r="I164" s="22"/>
      <c r="J164" s="22"/>
      <c r="K164" s="22"/>
      <c r="L164" s="23"/>
      <c r="M164" s="23"/>
      <c r="N164" s="23"/>
      <c r="O164" s="22"/>
      <c r="P164" s="24"/>
    </row>
    <row r="165" spans="7:62" ht="15" x14ac:dyDescent="0.25">
      <c r="G165" s="20"/>
      <c r="H165" s="21"/>
      <c r="I165" s="22"/>
      <c r="J165" s="22"/>
      <c r="K165" s="22"/>
      <c r="L165" s="23"/>
      <c r="M165" s="23"/>
      <c r="N165" s="23"/>
      <c r="O165" s="22"/>
      <c r="P165" s="24"/>
    </row>
    <row r="166" spans="7:62" ht="15" x14ac:dyDescent="0.25">
      <c r="G166" s="20"/>
      <c r="H166" s="21"/>
      <c r="I166" s="22"/>
      <c r="J166" s="22"/>
      <c r="K166" s="22"/>
      <c r="L166" s="23"/>
      <c r="M166" s="23"/>
      <c r="N166" s="23"/>
      <c r="O166" s="22"/>
      <c r="P166" s="24"/>
    </row>
    <row r="167" spans="7:62" ht="15" x14ac:dyDescent="0.25">
      <c r="G167" s="25"/>
      <c r="H167" s="21"/>
      <c r="I167" s="22"/>
      <c r="J167" s="22"/>
      <c r="K167" s="22"/>
      <c r="L167" s="23"/>
      <c r="M167" s="23"/>
      <c r="N167" s="23"/>
      <c r="O167" s="22"/>
      <c r="P167" s="24"/>
    </row>
    <row r="168" spans="7:62" ht="15" x14ac:dyDescent="0.25">
      <c r="G168" s="25"/>
      <c r="H168" s="21"/>
      <c r="I168" s="22"/>
      <c r="J168" s="22"/>
      <c r="K168" s="22"/>
      <c r="L168" s="23"/>
      <c r="M168" s="23"/>
      <c r="N168" s="23"/>
      <c r="O168" s="22"/>
      <c r="P168" s="24"/>
    </row>
    <row r="169" spans="7:62" ht="15" x14ac:dyDescent="0.25">
      <c r="G169" s="25"/>
      <c r="H169" s="21"/>
      <c r="I169" s="22"/>
      <c r="J169" s="22"/>
      <c r="K169" s="22"/>
      <c r="L169" s="23"/>
      <c r="M169" s="23"/>
      <c r="N169" s="23"/>
      <c r="O169" s="22"/>
      <c r="P169" s="24"/>
    </row>
    <row r="170" spans="7:62" ht="15" x14ac:dyDescent="0.25">
      <c r="G170" s="25"/>
      <c r="H170" s="21"/>
      <c r="I170" s="22"/>
      <c r="J170" s="22"/>
      <c r="K170" s="22"/>
      <c r="L170" s="23"/>
      <c r="M170" s="23"/>
      <c r="N170" s="23"/>
      <c r="O170" s="22"/>
      <c r="P170" s="24"/>
    </row>
    <row r="171" spans="7:62" ht="15" x14ac:dyDescent="0.25">
      <c r="G171" s="25"/>
      <c r="H171" s="21"/>
      <c r="I171" s="22"/>
      <c r="J171" s="22"/>
      <c r="K171" s="22"/>
      <c r="L171" s="23"/>
      <c r="M171" s="23"/>
      <c r="N171" s="23"/>
      <c r="O171" s="22"/>
      <c r="P171" s="24"/>
    </row>
    <row r="172" spans="7:62" ht="15" x14ac:dyDescent="0.25">
      <c r="G172" s="25"/>
      <c r="H172" s="21"/>
      <c r="I172" s="22"/>
      <c r="J172" s="22"/>
      <c r="K172" s="22"/>
      <c r="L172" s="23"/>
      <c r="M172" s="23"/>
      <c r="N172" s="23"/>
      <c r="O172" s="22"/>
      <c r="P172" s="24"/>
    </row>
    <row r="173" spans="7:62" ht="15" x14ac:dyDescent="0.25">
      <c r="G173" s="25"/>
      <c r="H173" s="21"/>
      <c r="I173" s="22"/>
      <c r="J173" s="22"/>
      <c r="K173" s="22"/>
      <c r="L173" s="23"/>
      <c r="M173" s="23"/>
      <c r="N173" s="23"/>
      <c r="O173" s="22"/>
      <c r="P173" s="24"/>
    </row>
    <row r="174" spans="7:62" ht="15" x14ac:dyDescent="0.25">
      <c r="G174" s="25"/>
      <c r="H174" s="21"/>
      <c r="I174" s="22"/>
      <c r="J174" s="22"/>
      <c r="K174" s="22"/>
      <c r="L174" s="23"/>
      <c r="M174" s="23"/>
      <c r="N174" s="23"/>
      <c r="O174" s="22"/>
      <c r="P174" s="24"/>
    </row>
    <row r="175" spans="7:62" ht="15" x14ac:dyDescent="0.25">
      <c r="G175" s="25"/>
      <c r="H175" s="21"/>
      <c r="I175" s="22"/>
      <c r="J175" s="22"/>
      <c r="K175" s="22"/>
      <c r="L175" s="23"/>
      <c r="M175" s="23"/>
      <c r="N175" s="23"/>
      <c r="O175" s="22"/>
      <c r="P175" s="24"/>
    </row>
    <row r="176" spans="7:62" ht="15" x14ac:dyDescent="0.25">
      <c r="G176" s="25"/>
      <c r="H176" s="21"/>
      <c r="I176" s="22"/>
      <c r="J176" s="22"/>
      <c r="K176" s="22"/>
      <c r="L176" s="23"/>
      <c r="M176" s="23"/>
      <c r="N176" s="23"/>
      <c r="O176" s="22"/>
      <c r="P176" s="24"/>
    </row>
    <row r="177" spans="7:16" ht="15" x14ac:dyDescent="0.25">
      <c r="G177" s="25"/>
      <c r="H177" s="21"/>
      <c r="I177" s="22"/>
      <c r="J177" s="22"/>
      <c r="K177" s="22"/>
      <c r="L177" s="23"/>
      <c r="M177" s="23"/>
      <c r="N177" s="23"/>
      <c r="O177" s="22"/>
      <c r="P177" s="24"/>
    </row>
    <row r="178" spans="7:16" ht="15" x14ac:dyDescent="0.25">
      <c r="G178" s="25"/>
      <c r="H178" s="21"/>
      <c r="I178" s="22"/>
      <c r="J178" s="22"/>
      <c r="K178" s="22"/>
      <c r="L178" s="23"/>
      <c r="M178" s="23"/>
      <c r="N178" s="23"/>
      <c r="O178" s="22"/>
      <c r="P178" s="24"/>
    </row>
    <row r="179" spans="7:16" ht="15" x14ac:dyDescent="0.25">
      <c r="G179" s="25"/>
      <c r="H179" s="21"/>
      <c r="I179" s="22"/>
      <c r="J179" s="22"/>
      <c r="K179" s="22"/>
      <c r="L179" s="23"/>
      <c r="M179" s="23"/>
      <c r="N179" s="23"/>
      <c r="O179" s="22"/>
      <c r="P179" s="24"/>
    </row>
    <row r="180" spans="7:16" ht="15" x14ac:dyDescent="0.25">
      <c r="G180" s="25"/>
      <c r="H180" s="21"/>
      <c r="I180" s="22"/>
      <c r="J180" s="22"/>
      <c r="K180" s="22"/>
      <c r="L180" s="23"/>
      <c r="M180" s="23"/>
      <c r="N180" s="23"/>
      <c r="O180" s="22"/>
      <c r="P180" s="24"/>
    </row>
    <row r="181" spans="7:16" ht="15" x14ac:dyDescent="0.25">
      <c r="G181" s="25"/>
      <c r="H181" s="21"/>
      <c r="I181" s="22"/>
      <c r="J181" s="22"/>
      <c r="K181" s="22"/>
      <c r="L181" s="23"/>
      <c r="M181" s="23"/>
      <c r="N181" s="23"/>
      <c r="O181" s="22"/>
      <c r="P181" s="24"/>
    </row>
    <row r="182" spans="7:16" ht="15" x14ac:dyDescent="0.25">
      <c r="G182" s="20"/>
      <c r="H182" s="21"/>
      <c r="I182" s="22"/>
      <c r="J182" s="22"/>
      <c r="K182" s="22"/>
      <c r="L182" s="23"/>
      <c r="M182" s="23"/>
      <c r="N182" s="23"/>
      <c r="O182" s="22"/>
      <c r="P182" s="24"/>
    </row>
    <row r="183" spans="7:16" ht="15" x14ac:dyDescent="0.25">
      <c r="G183" s="25"/>
      <c r="H183" s="21"/>
      <c r="I183" s="22"/>
      <c r="J183" s="22"/>
      <c r="K183" s="22"/>
      <c r="L183" s="23"/>
      <c r="M183" s="23"/>
      <c r="N183" s="23"/>
      <c r="O183" s="22"/>
      <c r="P183" s="24"/>
    </row>
    <row r="184" spans="7:16" ht="15" x14ac:dyDescent="0.25">
      <c r="G184" s="20"/>
      <c r="H184" s="21"/>
      <c r="I184" s="22"/>
      <c r="J184" s="22"/>
      <c r="K184" s="22"/>
      <c r="L184" s="23"/>
      <c r="M184" s="23"/>
      <c r="N184" s="23"/>
      <c r="O184" s="22"/>
      <c r="P184" s="24"/>
    </row>
    <row r="185" spans="7:16" ht="15" x14ac:dyDescent="0.25">
      <c r="G185" s="20"/>
      <c r="H185" s="21"/>
      <c r="I185" s="22"/>
      <c r="J185" s="22"/>
      <c r="K185" s="22"/>
      <c r="L185" s="23"/>
      <c r="M185" s="23"/>
      <c r="N185" s="23"/>
      <c r="O185" s="22"/>
      <c r="P185" s="24"/>
    </row>
    <row r="186" spans="7:16" ht="15" x14ac:dyDescent="0.25">
      <c r="G186" s="20"/>
      <c r="H186" s="21"/>
      <c r="I186" s="22"/>
      <c r="J186" s="22"/>
      <c r="K186" s="22"/>
      <c r="L186" s="23"/>
      <c r="M186" s="23"/>
      <c r="N186" s="23"/>
      <c r="O186" s="22"/>
      <c r="P186" s="24"/>
    </row>
    <row r="187" spans="7:16" ht="15" x14ac:dyDescent="0.25">
      <c r="G187" s="25"/>
      <c r="H187" s="21"/>
      <c r="I187" s="22"/>
      <c r="J187" s="22"/>
      <c r="K187" s="22"/>
      <c r="L187" s="23"/>
      <c r="M187" s="23"/>
      <c r="N187" s="23"/>
      <c r="O187" s="22"/>
      <c r="P187" s="24"/>
    </row>
    <row r="188" spans="7:16" ht="15" x14ac:dyDescent="0.25">
      <c r="G188" s="25"/>
      <c r="H188" s="21"/>
      <c r="I188" s="22"/>
      <c r="J188" s="22"/>
      <c r="K188" s="22"/>
      <c r="L188" s="23"/>
      <c r="M188" s="23"/>
      <c r="N188" s="23"/>
      <c r="O188" s="22"/>
      <c r="P188" s="24"/>
    </row>
    <row r="189" spans="7:16" ht="15" x14ac:dyDescent="0.25">
      <c r="G189" s="25"/>
      <c r="H189" s="21"/>
      <c r="I189" s="22"/>
      <c r="J189" s="22"/>
      <c r="K189" s="22"/>
      <c r="L189" s="23"/>
      <c r="M189" s="23"/>
      <c r="N189" s="23"/>
      <c r="O189" s="22"/>
      <c r="P189" s="24"/>
    </row>
    <row r="190" spans="7:16" ht="15" x14ac:dyDescent="0.25">
      <c r="G190" s="25"/>
      <c r="H190" s="21"/>
      <c r="I190" s="22"/>
      <c r="J190" s="22"/>
      <c r="K190" s="22"/>
      <c r="L190" s="23"/>
      <c r="M190" s="23"/>
      <c r="N190" s="23"/>
      <c r="O190" s="22"/>
      <c r="P190" s="24"/>
    </row>
    <row r="191" spans="7:16" ht="15" x14ac:dyDescent="0.25">
      <c r="G191" s="20"/>
      <c r="H191" s="21"/>
      <c r="I191" s="22"/>
      <c r="J191" s="22"/>
      <c r="K191" s="22"/>
      <c r="L191" s="23"/>
      <c r="M191" s="23"/>
      <c r="N191" s="23"/>
      <c r="O191" s="22"/>
      <c r="P191" s="24"/>
    </row>
    <row r="192" spans="7:16" ht="15" x14ac:dyDescent="0.25">
      <c r="G192" s="25"/>
      <c r="H192" s="21"/>
      <c r="I192" s="22"/>
      <c r="J192" s="22"/>
      <c r="K192" s="22"/>
      <c r="L192" s="23"/>
      <c r="M192" s="23"/>
      <c r="N192" s="23"/>
      <c r="O192" s="22"/>
      <c r="P192" s="24"/>
    </row>
    <row r="193" spans="7:16" ht="15" x14ac:dyDescent="0.25">
      <c r="G193" s="25"/>
      <c r="H193" s="21"/>
      <c r="I193" s="22"/>
      <c r="J193" s="22"/>
      <c r="K193" s="22"/>
      <c r="L193" s="23"/>
      <c r="M193" s="23"/>
      <c r="N193" s="23"/>
      <c r="O193" s="22"/>
      <c r="P193" s="24"/>
    </row>
    <row r="194" spans="7:16" ht="15" x14ac:dyDescent="0.25">
      <c r="G194" s="25"/>
      <c r="H194" s="21"/>
      <c r="I194" s="22"/>
      <c r="J194" s="22"/>
      <c r="K194" s="22"/>
      <c r="L194" s="23"/>
      <c r="M194" s="23"/>
      <c r="N194" s="23"/>
      <c r="O194" s="22"/>
      <c r="P194" s="24"/>
    </row>
    <row r="195" spans="7:16" ht="15" x14ac:dyDescent="0.25">
      <c r="G195" s="25"/>
      <c r="H195" s="21"/>
      <c r="I195" s="22"/>
      <c r="J195" s="22"/>
      <c r="K195" s="22"/>
      <c r="L195" s="23"/>
      <c r="M195" s="23"/>
      <c r="N195" s="23"/>
      <c r="O195" s="22"/>
      <c r="P195" s="24"/>
    </row>
    <row r="196" spans="7:16" ht="15" x14ac:dyDescent="0.25">
      <c r="G196" s="20"/>
      <c r="H196" s="21"/>
      <c r="I196" s="22"/>
      <c r="J196" s="22"/>
      <c r="K196" s="22"/>
      <c r="L196" s="23"/>
      <c r="M196" s="23"/>
      <c r="N196" s="23"/>
      <c r="O196" s="22"/>
      <c r="P196" s="24"/>
    </row>
    <row r="197" spans="7:16" ht="15" x14ac:dyDescent="0.25">
      <c r="G197" s="20"/>
      <c r="H197" s="21"/>
      <c r="I197" s="22"/>
      <c r="J197" s="22"/>
      <c r="K197" s="22"/>
      <c r="L197" s="23"/>
      <c r="M197" s="23"/>
      <c r="N197" s="23"/>
      <c r="O197" s="22"/>
      <c r="P197" s="24"/>
    </row>
    <row r="198" spans="7:16" ht="15" x14ac:dyDescent="0.25">
      <c r="G198" s="25"/>
      <c r="H198" s="21"/>
      <c r="I198" s="22"/>
      <c r="J198" s="22"/>
      <c r="K198" s="22"/>
      <c r="L198" s="23"/>
      <c r="M198" s="23"/>
      <c r="N198" s="23"/>
      <c r="O198" s="22"/>
      <c r="P198" s="24"/>
    </row>
    <row r="199" spans="7:16" ht="15" x14ac:dyDescent="0.2">
      <c r="G199" s="28"/>
      <c r="H199" s="21"/>
      <c r="I199" s="22"/>
      <c r="J199" s="22"/>
      <c r="K199" s="22"/>
      <c r="L199" s="23"/>
      <c r="M199" s="23"/>
      <c r="N199" s="23"/>
      <c r="O199" s="22"/>
      <c r="P199" s="24"/>
    </row>
    <row r="200" spans="7:16" ht="15" x14ac:dyDescent="0.25">
      <c r="G200" s="25"/>
      <c r="H200" s="21"/>
      <c r="I200" s="22"/>
      <c r="J200" s="22"/>
      <c r="K200" s="22"/>
      <c r="L200" s="23"/>
      <c r="M200" s="23"/>
      <c r="N200" s="23"/>
      <c r="O200" s="22"/>
      <c r="P200" s="24"/>
    </row>
    <row r="201" spans="7:16" ht="15" x14ac:dyDescent="0.25">
      <c r="G201" s="25"/>
      <c r="H201" s="21"/>
      <c r="I201" s="22"/>
      <c r="J201" s="22"/>
      <c r="K201" s="22"/>
      <c r="L201" s="23"/>
      <c r="M201" s="23"/>
      <c r="N201" s="23"/>
      <c r="O201" s="22"/>
      <c r="P201" s="24"/>
    </row>
    <row r="202" spans="7:16" ht="15" x14ac:dyDescent="0.25">
      <c r="G202" s="25"/>
      <c r="H202" s="21"/>
      <c r="I202" s="22"/>
      <c r="J202" s="22"/>
      <c r="K202" s="22"/>
      <c r="L202" s="23"/>
      <c r="M202" s="23"/>
      <c r="N202" s="23"/>
      <c r="O202" s="22"/>
      <c r="P202" s="24"/>
    </row>
    <row r="203" spans="7:16" ht="15" x14ac:dyDescent="0.25">
      <c r="G203" s="20"/>
      <c r="H203" s="21"/>
      <c r="I203" s="22"/>
      <c r="J203" s="22"/>
      <c r="K203" s="22"/>
      <c r="L203" s="23"/>
      <c r="M203" s="23"/>
      <c r="N203" s="23"/>
      <c r="O203" s="22"/>
      <c r="P203" s="24"/>
    </row>
    <row r="204" spans="7:16" ht="15" x14ac:dyDescent="0.25">
      <c r="G204" s="25"/>
      <c r="H204" s="21"/>
      <c r="I204" s="22"/>
      <c r="J204" s="22"/>
      <c r="K204" s="22"/>
      <c r="L204" s="23"/>
      <c r="M204" s="23"/>
      <c r="N204" s="23"/>
      <c r="O204" s="22"/>
      <c r="P204" s="24"/>
    </row>
    <row r="205" spans="7:16" ht="15" x14ac:dyDescent="0.25">
      <c r="G205" s="20"/>
      <c r="H205" s="21"/>
      <c r="I205" s="22"/>
      <c r="J205" s="22"/>
      <c r="K205" s="22"/>
      <c r="L205" s="23"/>
      <c r="M205" s="23"/>
      <c r="N205" s="23"/>
      <c r="O205" s="22"/>
      <c r="P205" s="24"/>
    </row>
    <row r="206" spans="7:16" ht="15" x14ac:dyDescent="0.25">
      <c r="G206" s="20"/>
      <c r="H206" s="21"/>
      <c r="I206" s="22"/>
      <c r="J206" s="22"/>
      <c r="K206" s="22"/>
      <c r="L206" s="23"/>
      <c r="M206" s="23"/>
      <c r="N206" s="23"/>
      <c r="O206" s="22"/>
      <c r="P206" s="24"/>
    </row>
    <row r="207" spans="7:16" ht="15" x14ac:dyDescent="0.25">
      <c r="G207" s="20"/>
      <c r="H207" s="21"/>
      <c r="I207" s="22"/>
      <c r="J207" s="22"/>
      <c r="K207" s="22"/>
      <c r="L207" s="23"/>
      <c r="M207" s="23"/>
      <c r="N207" s="23"/>
      <c r="O207" s="22"/>
      <c r="P207" s="24"/>
    </row>
    <row r="208" spans="7:16" ht="15" x14ac:dyDescent="0.25">
      <c r="G208" s="20"/>
      <c r="H208" s="21"/>
      <c r="I208" s="22"/>
      <c r="J208" s="22"/>
      <c r="K208" s="22"/>
      <c r="L208" s="23"/>
      <c r="M208" s="23"/>
      <c r="N208" s="23"/>
      <c r="O208" s="22"/>
      <c r="P208" s="24"/>
    </row>
    <row r="209" spans="7:16" ht="15" x14ac:dyDescent="0.25">
      <c r="G209" s="25"/>
      <c r="H209" s="21"/>
      <c r="I209" s="22"/>
      <c r="J209" s="22"/>
      <c r="K209" s="22"/>
      <c r="L209" s="23"/>
      <c r="M209" s="23"/>
      <c r="N209" s="23"/>
      <c r="O209" s="22"/>
      <c r="P209" s="24"/>
    </row>
    <row r="210" spans="7:16" ht="15" x14ac:dyDescent="0.25">
      <c r="G210" s="25"/>
      <c r="H210" s="21"/>
      <c r="I210" s="22"/>
      <c r="J210" s="22"/>
      <c r="K210" s="22"/>
      <c r="L210" s="23"/>
      <c r="M210" s="23"/>
      <c r="N210" s="23"/>
      <c r="O210" s="22"/>
      <c r="P210" s="24"/>
    </row>
    <row r="211" spans="7:16" ht="15" x14ac:dyDescent="0.25">
      <c r="G211" s="25"/>
      <c r="H211" s="21"/>
      <c r="I211" s="22"/>
      <c r="J211" s="22"/>
      <c r="K211" s="22"/>
      <c r="L211" s="23"/>
      <c r="M211" s="23"/>
      <c r="N211" s="23"/>
      <c r="O211" s="22"/>
      <c r="P211" s="24"/>
    </row>
    <row r="212" spans="7:16" ht="15" x14ac:dyDescent="0.25">
      <c r="G212" s="25"/>
      <c r="H212" s="21"/>
      <c r="I212" s="22"/>
      <c r="J212" s="22"/>
      <c r="K212" s="22"/>
      <c r="L212" s="23"/>
      <c r="M212" s="23"/>
      <c r="N212" s="23"/>
      <c r="O212" s="22"/>
      <c r="P212" s="24"/>
    </row>
    <row r="213" spans="7:16" ht="15" x14ac:dyDescent="0.25">
      <c r="G213" s="25"/>
      <c r="H213" s="21"/>
      <c r="I213" s="22"/>
      <c r="J213" s="22"/>
      <c r="K213" s="22"/>
      <c r="L213" s="23"/>
      <c r="M213" s="23"/>
      <c r="N213" s="23"/>
      <c r="O213" s="22"/>
      <c r="P213" s="24"/>
    </row>
    <row r="214" spans="7:16" ht="15" x14ac:dyDescent="0.25">
      <c r="G214" s="25"/>
      <c r="H214" s="21"/>
      <c r="I214" s="22"/>
      <c r="J214" s="22"/>
      <c r="K214" s="22"/>
      <c r="L214" s="23"/>
      <c r="M214" s="23"/>
      <c r="N214" s="23"/>
      <c r="O214" s="22"/>
      <c r="P214" s="24"/>
    </row>
    <row r="215" spans="7:16" ht="15" x14ac:dyDescent="0.25">
      <c r="G215" s="25"/>
      <c r="H215" s="21"/>
      <c r="I215" s="22"/>
      <c r="J215" s="22"/>
      <c r="K215" s="22"/>
      <c r="L215" s="23"/>
      <c r="M215" s="23"/>
      <c r="N215" s="23"/>
      <c r="O215" s="22"/>
      <c r="P215" s="24"/>
    </row>
    <row r="216" spans="7:16" ht="15" x14ac:dyDescent="0.25">
      <c r="G216" s="25"/>
      <c r="H216" s="21"/>
      <c r="I216" s="22"/>
      <c r="J216" s="22"/>
      <c r="K216" s="22"/>
      <c r="L216" s="23"/>
      <c r="M216" s="23"/>
      <c r="N216" s="23"/>
      <c r="O216" s="22"/>
      <c r="P216" s="24"/>
    </row>
    <row r="217" spans="7:16" ht="15" x14ac:dyDescent="0.25">
      <c r="G217" s="25"/>
      <c r="H217" s="21"/>
      <c r="I217" s="22"/>
      <c r="J217" s="22"/>
      <c r="K217" s="22"/>
      <c r="L217" s="23"/>
      <c r="M217" s="23"/>
      <c r="N217" s="23"/>
      <c r="O217" s="22"/>
      <c r="P217" s="24"/>
    </row>
    <row r="218" spans="7:16" ht="15" x14ac:dyDescent="0.25">
      <c r="G218" s="25"/>
      <c r="H218" s="21"/>
      <c r="I218" s="22"/>
      <c r="J218" s="22"/>
      <c r="K218" s="22"/>
      <c r="L218" s="23"/>
      <c r="M218" s="23"/>
      <c r="N218" s="23"/>
      <c r="O218" s="22"/>
      <c r="P218" s="24"/>
    </row>
    <row r="219" spans="7:16" ht="15" x14ac:dyDescent="0.25">
      <c r="G219" s="25"/>
      <c r="H219" s="21"/>
      <c r="I219" s="22"/>
      <c r="J219" s="22"/>
      <c r="K219" s="22"/>
      <c r="L219" s="23"/>
      <c r="M219" s="23"/>
      <c r="N219" s="23"/>
      <c r="O219" s="22"/>
      <c r="P219" s="24"/>
    </row>
    <row r="220" spans="7:16" ht="15" x14ac:dyDescent="0.25">
      <c r="G220" s="25"/>
      <c r="H220" s="21"/>
      <c r="I220" s="22"/>
      <c r="J220" s="22"/>
      <c r="K220" s="22"/>
      <c r="L220" s="23"/>
      <c r="M220" s="23"/>
      <c r="N220" s="23"/>
      <c r="O220" s="22"/>
      <c r="P220" s="24"/>
    </row>
    <row r="221" spans="7:16" ht="15" x14ac:dyDescent="0.25">
      <c r="G221" s="25"/>
      <c r="H221" s="21"/>
      <c r="I221" s="22"/>
      <c r="J221" s="22"/>
      <c r="K221" s="22"/>
      <c r="L221" s="23"/>
      <c r="M221" s="23"/>
      <c r="N221" s="23"/>
      <c r="O221" s="22"/>
      <c r="P221" s="24"/>
    </row>
    <row r="222" spans="7:16" ht="15" x14ac:dyDescent="0.25">
      <c r="G222" s="25"/>
      <c r="H222" s="21"/>
      <c r="I222" s="22"/>
      <c r="J222" s="22"/>
      <c r="K222" s="22"/>
      <c r="L222" s="23"/>
      <c r="M222" s="23"/>
      <c r="N222" s="23"/>
      <c r="O222" s="22"/>
      <c r="P222" s="24"/>
    </row>
    <row r="223" spans="7:16" ht="15" x14ac:dyDescent="0.25">
      <c r="G223" s="25"/>
      <c r="H223" s="21"/>
      <c r="I223" s="22"/>
      <c r="J223" s="22"/>
      <c r="K223" s="22"/>
      <c r="L223" s="23"/>
      <c r="M223" s="23"/>
      <c r="N223" s="23"/>
      <c r="O223" s="22"/>
      <c r="P223" s="24"/>
    </row>
    <row r="224" spans="7:16" ht="15" x14ac:dyDescent="0.25">
      <c r="G224" s="25"/>
      <c r="H224" s="21"/>
      <c r="I224" s="22"/>
      <c r="J224" s="22"/>
      <c r="K224" s="22"/>
      <c r="L224" s="23"/>
      <c r="M224" s="23"/>
      <c r="N224" s="23"/>
      <c r="O224" s="22"/>
      <c r="P224" s="24"/>
    </row>
    <row r="225" spans="7:16" ht="15" x14ac:dyDescent="0.25">
      <c r="G225" s="25"/>
      <c r="H225" s="21"/>
      <c r="I225" s="22"/>
      <c r="J225" s="22"/>
      <c r="K225" s="22"/>
      <c r="L225" s="23"/>
      <c r="M225" s="23"/>
      <c r="N225" s="23"/>
      <c r="O225" s="22"/>
      <c r="P225" s="24"/>
    </row>
    <row r="226" spans="7:16" ht="15" x14ac:dyDescent="0.25">
      <c r="G226" s="25"/>
      <c r="H226" s="21"/>
      <c r="I226" s="22"/>
      <c r="J226" s="22"/>
      <c r="K226" s="22"/>
      <c r="L226" s="23"/>
      <c r="M226" s="23"/>
      <c r="N226" s="23"/>
      <c r="O226" s="22"/>
      <c r="P226" s="24"/>
    </row>
    <row r="227" spans="7:16" ht="15" x14ac:dyDescent="0.25">
      <c r="G227" s="25"/>
      <c r="H227" s="21"/>
      <c r="I227" s="22"/>
      <c r="J227" s="22"/>
      <c r="K227" s="22"/>
      <c r="L227" s="23"/>
      <c r="M227" s="23"/>
      <c r="N227" s="23"/>
      <c r="O227" s="22"/>
      <c r="P227" s="24"/>
    </row>
    <row r="228" spans="7:16" ht="15" x14ac:dyDescent="0.25">
      <c r="G228" s="25"/>
      <c r="H228" s="21"/>
      <c r="I228" s="22"/>
      <c r="J228" s="22"/>
      <c r="K228" s="22"/>
      <c r="L228" s="23"/>
      <c r="M228" s="23"/>
      <c r="N228" s="23"/>
      <c r="O228" s="22"/>
      <c r="P228" s="24"/>
    </row>
    <row r="229" spans="7:16" ht="15" x14ac:dyDescent="0.25">
      <c r="G229" s="25"/>
      <c r="H229" s="21"/>
      <c r="I229" s="22"/>
      <c r="J229" s="22"/>
      <c r="K229" s="22"/>
      <c r="L229" s="23"/>
      <c r="M229" s="23"/>
      <c r="N229" s="23"/>
      <c r="O229" s="22"/>
      <c r="P229" s="24"/>
    </row>
    <row r="230" spans="7:16" ht="15" x14ac:dyDescent="0.25">
      <c r="G230" s="25"/>
      <c r="H230" s="21"/>
      <c r="I230" s="22"/>
      <c r="J230" s="22"/>
      <c r="K230" s="22"/>
      <c r="L230" s="23"/>
      <c r="M230" s="23"/>
      <c r="N230" s="23"/>
      <c r="O230" s="22"/>
      <c r="P230" s="24"/>
    </row>
    <row r="231" spans="7:16" ht="15" x14ac:dyDescent="0.25">
      <c r="G231" s="25"/>
      <c r="H231" s="21"/>
      <c r="I231" s="22"/>
      <c r="J231" s="22"/>
      <c r="K231" s="22"/>
      <c r="L231" s="23"/>
      <c r="M231" s="23"/>
      <c r="N231" s="23"/>
      <c r="O231" s="22"/>
      <c r="P231" s="24"/>
    </row>
    <row r="232" spans="7:16" ht="15" x14ac:dyDescent="0.25">
      <c r="G232" s="25"/>
      <c r="H232" s="21"/>
      <c r="I232" s="22"/>
      <c r="J232" s="22"/>
      <c r="K232" s="22"/>
      <c r="L232" s="23"/>
      <c r="M232" s="23"/>
      <c r="N232" s="23"/>
      <c r="O232" s="22"/>
      <c r="P232" s="24"/>
    </row>
    <row r="233" spans="7:16" ht="15" x14ac:dyDescent="0.25">
      <c r="G233" s="25"/>
      <c r="H233" s="21"/>
      <c r="I233" s="22"/>
      <c r="J233" s="22"/>
      <c r="K233" s="22"/>
      <c r="L233" s="23"/>
      <c r="M233" s="23"/>
      <c r="N233" s="23"/>
      <c r="O233" s="22"/>
      <c r="P233" s="24"/>
    </row>
    <row r="234" spans="7:16" ht="15" x14ac:dyDescent="0.25">
      <c r="G234" s="25"/>
      <c r="H234" s="21"/>
      <c r="I234" s="22"/>
      <c r="J234" s="22"/>
      <c r="K234" s="22"/>
      <c r="L234" s="23"/>
      <c r="M234" s="23"/>
      <c r="N234" s="23"/>
      <c r="O234" s="22"/>
      <c r="P234" s="24"/>
    </row>
    <row r="235" spans="7:16" ht="15" x14ac:dyDescent="0.25">
      <c r="G235" s="25"/>
      <c r="H235" s="21"/>
      <c r="I235" s="22"/>
      <c r="J235" s="22"/>
      <c r="K235" s="22"/>
      <c r="L235" s="23"/>
      <c r="M235" s="23"/>
      <c r="N235" s="23"/>
      <c r="O235" s="22"/>
      <c r="P235" s="24"/>
    </row>
    <row r="236" spans="7:16" ht="15" x14ac:dyDescent="0.25">
      <c r="G236" s="25"/>
      <c r="H236" s="21"/>
      <c r="I236" s="22"/>
      <c r="J236" s="22"/>
      <c r="K236" s="22"/>
      <c r="L236" s="23"/>
      <c r="M236" s="23"/>
      <c r="N236" s="23"/>
      <c r="O236" s="22"/>
      <c r="P236" s="24"/>
    </row>
    <row r="237" spans="7:16" ht="15" x14ac:dyDescent="0.25">
      <c r="G237" s="25"/>
      <c r="H237" s="21"/>
      <c r="I237" s="22"/>
      <c r="J237" s="22"/>
      <c r="K237" s="22"/>
      <c r="L237" s="23"/>
      <c r="M237" s="23"/>
      <c r="N237" s="23"/>
      <c r="O237" s="22"/>
      <c r="P237" s="24"/>
    </row>
    <row r="238" spans="7:16" ht="15" x14ac:dyDescent="0.25">
      <c r="G238" s="25"/>
      <c r="H238" s="21"/>
      <c r="I238" s="22"/>
      <c r="J238" s="22"/>
      <c r="K238" s="22"/>
      <c r="L238" s="23"/>
      <c r="M238" s="23"/>
      <c r="N238" s="23"/>
      <c r="O238" s="22"/>
      <c r="P238" s="24"/>
    </row>
    <row r="239" spans="7:16" ht="15" x14ac:dyDescent="0.25">
      <c r="G239" s="25"/>
      <c r="H239" s="21"/>
      <c r="I239" s="22"/>
      <c r="J239" s="22"/>
      <c r="K239" s="22"/>
      <c r="L239" s="23"/>
      <c r="M239" s="23"/>
      <c r="N239" s="23"/>
      <c r="O239" s="22"/>
      <c r="P239" s="24"/>
    </row>
    <row r="240" spans="7:16" ht="15" x14ac:dyDescent="0.25">
      <c r="G240" s="25"/>
      <c r="H240" s="21"/>
      <c r="I240" s="22"/>
      <c r="J240" s="22"/>
      <c r="K240" s="22"/>
      <c r="L240" s="23"/>
      <c r="M240" s="23"/>
      <c r="N240" s="23"/>
      <c r="O240" s="22"/>
      <c r="P240" s="24"/>
    </row>
    <row r="241" spans="7:16" ht="15" x14ac:dyDescent="0.25">
      <c r="G241" s="25"/>
      <c r="H241" s="21"/>
      <c r="I241" s="22"/>
      <c r="J241" s="22"/>
      <c r="K241" s="22"/>
      <c r="L241" s="23"/>
      <c r="M241" s="23"/>
      <c r="N241" s="23"/>
      <c r="O241" s="22"/>
      <c r="P241" s="24"/>
    </row>
    <row r="242" spans="7:16" ht="15" x14ac:dyDescent="0.25">
      <c r="G242" s="25"/>
      <c r="H242" s="21"/>
      <c r="I242" s="22"/>
      <c r="J242" s="22"/>
      <c r="K242" s="22"/>
      <c r="L242" s="23"/>
      <c r="M242" s="23"/>
      <c r="N242" s="23"/>
      <c r="O242" s="22"/>
      <c r="P242" s="24"/>
    </row>
    <row r="243" spans="7:16" ht="15" x14ac:dyDescent="0.25">
      <c r="G243" s="25"/>
      <c r="H243" s="21"/>
      <c r="I243" s="22"/>
      <c r="J243" s="22"/>
      <c r="K243" s="22"/>
      <c r="L243" s="23"/>
      <c r="M243" s="23"/>
      <c r="N243" s="23"/>
      <c r="O243" s="22"/>
      <c r="P243" s="24"/>
    </row>
    <row r="244" spans="7:16" ht="15" x14ac:dyDescent="0.25">
      <c r="G244" s="25"/>
      <c r="H244" s="21"/>
      <c r="I244" s="22"/>
      <c r="J244" s="22"/>
      <c r="K244" s="22"/>
      <c r="L244" s="23"/>
      <c r="M244" s="23"/>
      <c r="N244" s="23"/>
      <c r="O244" s="22"/>
      <c r="P244" s="24"/>
    </row>
    <row r="245" spans="7:16" ht="15" x14ac:dyDescent="0.25">
      <c r="G245" s="25"/>
      <c r="H245" s="21"/>
      <c r="I245" s="22"/>
      <c r="J245" s="22"/>
      <c r="K245" s="22"/>
      <c r="L245" s="23"/>
      <c r="M245" s="23"/>
      <c r="N245" s="23"/>
      <c r="O245" s="22"/>
      <c r="P245" s="24"/>
    </row>
    <row r="246" spans="7:16" ht="15" x14ac:dyDescent="0.25">
      <c r="G246" s="25"/>
      <c r="H246" s="21"/>
      <c r="I246" s="22"/>
      <c r="J246" s="22"/>
      <c r="K246" s="22"/>
      <c r="L246" s="23"/>
      <c r="M246" s="23"/>
      <c r="N246" s="23"/>
      <c r="O246" s="22"/>
      <c r="P246" s="24"/>
    </row>
    <row r="247" spans="7:16" ht="15" x14ac:dyDescent="0.25">
      <c r="G247" s="27"/>
      <c r="H247" s="21"/>
      <c r="I247" s="22"/>
      <c r="J247" s="22"/>
      <c r="K247" s="22"/>
      <c r="L247" s="23"/>
      <c r="M247" s="23"/>
      <c r="N247" s="23"/>
      <c r="O247" s="22"/>
      <c r="P247" s="24"/>
    </row>
    <row r="248" spans="7:16" ht="15" x14ac:dyDescent="0.25">
      <c r="G248" s="27"/>
      <c r="H248" s="21"/>
      <c r="I248" s="22"/>
      <c r="J248" s="22"/>
      <c r="K248" s="22"/>
      <c r="L248" s="23"/>
      <c r="M248" s="23"/>
      <c r="N248" s="23"/>
      <c r="O248" s="22"/>
      <c r="P248" s="24"/>
    </row>
    <row r="249" spans="7:16" ht="15" x14ac:dyDescent="0.25">
      <c r="G249" s="25"/>
      <c r="H249" s="21"/>
      <c r="I249" s="22"/>
      <c r="J249" s="22"/>
      <c r="K249" s="22"/>
      <c r="L249" s="23"/>
      <c r="M249" s="23"/>
      <c r="N249" s="23"/>
      <c r="O249" s="22"/>
      <c r="P249" s="24"/>
    </row>
    <row r="250" spans="7:16" ht="15" x14ac:dyDescent="0.25">
      <c r="G250" s="25"/>
      <c r="H250" s="21"/>
      <c r="I250" s="22"/>
      <c r="J250" s="22"/>
      <c r="K250" s="22"/>
      <c r="L250" s="23"/>
      <c r="M250" s="23"/>
      <c r="N250" s="23"/>
      <c r="O250" s="22"/>
      <c r="P250" s="24"/>
    </row>
    <row r="251" spans="7:16" ht="15" x14ac:dyDescent="0.25">
      <c r="G251" s="27"/>
      <c r="H251" s="21"/>
      <c r="I251" s="22"/>
      <c r="J251" s="22"/>
      <c r="K251" s="22"/>
      <c r="L251" s="23"/>
      <c r="M251" s="23"/>
      <c r="N251" s="23"/>
      <c r="O251" s="22"/>
      <c r="P251" s="24"/>
    </row>
    <row r="252" spans="7:16" ht="15" x14ac:dyDescent="0.25">
      <c r="G252" s="27"/>
      <c r="H252" s="21"/>
      <c r="I252" s="22"/>
      <c r="J252" s="22"/>
      <c r="K252" s="22"/>
      <c r="L252" s="23"/>
      <c r="M252" s="23"/>
      <c r="N252" s="23"/>
      <c r="O252" s="22"/>
      <c r="P252" s="24"/>
    </row>
    <row r="253" spans="7:16" ht="15" x14ac:dyDescent="0.25">
      <c r="G253" s="27"/>
      <c r="H253" s="21"/>
      <c r="I253" s="22"/>
      <c r="J253" s="22"/>
      <c r="K253" s="22"/>
      <c r="L253" s="23"/>
      <c r="M253" s="23"/>
      <c r="N253" s="23"/>
      <c r="O253" s="22"/>
      <c r="P253" s="24"/>
    </row>
    <row r="254" spans="7:16" ht="15" x14ac:dyDescent="0.25">
      <c r="G254" s="27"/>
      <c r="H254" s="21"/>
      <c r="I254" s="22"/>
      <c r="J254" s="22"/>
      <c r="K254" s="22"/>
      <c r="L254" s="23"/>
      <c r="M254" s="23"/>
      <c r="N254" s="23"/>
      <c r="O254" s="22"/>
      <c r="P254" s="24"/>
    </row>
    <row r="255" spans="7:16" ht="15" x14ac:dyDescent="0.25">
      <c r="G255" s="27"/>
      <c r="H255" s="21"/>
      <c r="I255" s="22"/>
      <c r="J255" s="22"/>
      <c r="K255" s="22"/>
      <c r="L255" s="23"/>
      <c r="M255" s="23"/>
      <c r="N255" s="23"/>
      <c r="O255" s="22"/>
      <c r="P255" s="24"/>
    </row>
    <row r="256" spans="7:16" ht="15" x14ac:dyDescent="0.25">
      <c r="G256" s="25"/>
      <c r="H256" s="21"/>
      <c r="I256" s="22"/>
      <c r="J256" s="22"/>
      <c r="K256" s="22"/>
      <c r="L256" s="23"/>
      <c r="M256" s="23"/>
      <c r="N256" s="23"/>
      <c r="O256" s="22"/>
      <c r="P256" s="24"/>
    </row>
    <row r="257" spans="7:16" ht="15" x14ac:dyDescent="0.25">
      <c r="G257" s="20"/>
      <c r="H257" s="21"/>
      <c r="I257" s="22"/>
      <c r="J257" s="22"/>
      <c r="K257" s="22"/>
      <c r="L257" s="23"/>
      <c r="M257" s="23"/>
      <c r="N257" s="23"/>
      <c r="O257" s="22"/>
      <c r="P257" s="24"/>
    </row>
    <row r="258" spans="7:16" ht="15" x14ac:dyDescent="0.25">
      <c r="G258" s="25"/>
      <c r="H258" s="21"/>
      <c r="I258" s="22"/>
      <c r="J258" s="22"/>
      <c r="K258" s="22"/>
      <c r="L258" s="23"/>
      <c r="M258" s="23"/>
      <c r="N258" s="23"/>
      <c r="O258" s="22"/>
      <c r="P258" s="24"/>
    </row>
    <row r="259" spans="7:16" ht="15" x14ac:dyDescent="0.25">
      <c r="G259" s="25"/>
      <c r="H259" s="21"/>
      <c r="I259" s="22"/>
      <c r="J259" s="22"/>
      <c r="K259" s="22"/>
      <c r="L259" s="23"/>
      <c r="M259" s="23"/>
      <c r="N259" s="23"/>
      <c r="O259" s="22"/>
      <c r="P259" s="24"/>
    </row>
    <row r="260" spans="7:16" ht="15" x14ac:dyDescent="0.25">
      <c r="G260" s="25"/>
      <c r="H260" s="21"/>
      <c r="I260" s="22"/>
      <c r="J260" s="22"/>
      <c r="K260" s="22"/>
      <c r="L260" s="23"/>
      <c r="M260" s="23"/>
      <c r="N260" s="23"/>
      <c r="O260" s="22"/>
      <c r="P260" s="24"/>
    </row>
    <row r="261" spans="7:16" ht="15" x14ac:dyDescent="0.25">
      <c r="G261" s="20"/>
      <c r="H261" s="21"/>
      <c r="I261" s="22"/>
      <c r="J261" s="22"/>
      <c r="K261" s="22"/>
      <c r="L261" s="23"/>
      <c r="M261" s="23"/>
      <c r="N261" s="23"/>
      <c r="O261" s="22"/>
      <c r="P261" s="24"/>
    </row>
    <row r="262" spans="7:16" ht="15" x14ac:dyDescent="0.2">
      <c r="G262" s="26"/>
      <c r="H262" s="21"/>
      <c r="I262" s="22"/>
      <c r="J262" s="22"/>
      <c r="K262" s="22"/>
      <c r="L262" s="23"/>
      <c r="M262" s="23"/>
      <c r="N262" s="23"/>
      <c r="O262" s="22"/>
      <c r="P262" s="24"/>
    </row>
    <row r="263" spans="7:16" ht="15" x14ac:dyDescent="0.25">
      <c r="G263" s="20"/>
      <c r="H263" s="21"/>
      <c r="I263" s="22"/>
      <c r="J263" s="22"/>
      <c r="K263" s="22"/>
      <c r="L263" s="23"/>
      <c r="M263" s="23"/>
      <c r="N263" s="23"/>
      <c r="O263" s="22"/>
      <c r="P263" s="24"/>
    </row>
    <row r="264" spans="7:16" ht="15" x14ac:dyDescent="0.25">
      <c r="G264" s="20"/>
      <c r="H264" s="21"/>
      <c r="I264" s="22"/>
      <c r="J264" s="22"/>
      <c r="K264" s="22"/>
      <c r="L264" s="23"/>
      <c r="M264" s="23"/>
      <c r="N264" s="23"/>
      <c r="O264" s="22"/>
      <c r="P264" s="24"/>
    </row>
    <row r="265" spans="7:16" ht="15" x14ac:dyDescent="0.25">
      <c r="G265" s="20"/>
      <c r="H265" s="21"/>
      <c r="I265" s="22"/>
      <c r="J265" s="22"/>
      <c r="K265" s="22"/>
      <c r="L265" s="23"/>
      <c r="M265" s="23"/>
      <c r="N265" s="23"/>
      <c r="O265" s="22"/>
      <c r="P265" s="24"/>
    </row>
    <row r="266" spans="7:16" ht="15" x14ac:dyDescent="0.25">
      <c r="G266" s="20"/>
      <c r="H266" s="21"/>
      <c r="I266" s="22"/>
      <c r="J266" s="22"/>
      <c r="K266" s="22"/>
      <c r="L266" s="23"/>
      <c r="M266" s="23"/>
      <c r="N266" s="23"/>
      <c r="O266" s="22"/>
      <c r="P266" s="24"/>
    </row>
    <row r="267" spans="7:16" ht="15" x14ac:dyDescent="0.25">
      <c r="G267" s="20"/>
      <c r="H267" s="21"/>
      <c r="I267" s="22"/>
      <c r="J267" s="22"/>
      <c r="K267" s="22"/>
      <c r="L267" s="23"/>
      <c r="M267" s="23"/>
      <c r="N267" s="23"/>
      <c r="O267" s="22"/>
      <c r="P267" s="24"/>
    </row>
    <row r="268" spans="7:16" ht="15" x14ac:dyDescent="0.25">
      <c r="G268" s="20"/>
      <c r="H268" s="21"/>
      <c r="I268" s="22"/>
      <c r="J268" s="22"/>
      <c r="K268" s="22"/>
      <c r="L268" s="23"/>
      <c r="M268" s="23"/>
      <c r="N268" s="23"/>
      <c r="O268" s="22"/>
      <c r="P268" s="24"/>
    </row>
    <row r="269" spans="7:16" ht="15" x14ac:dyDescent="0.25">
      <c r="G269" s="20"/>
      <c r="H269" s="21"/>
      <c r="I269" s="22"/>
      <c r="J269" s="22"/>
      <c r="K269" s="22"/>
      <c r="L269" s="23"/>
      <c r="M269" s="23"/>
      <c r="N269" s="23"/>
      <c r="O269" s="22"/>
      <c r="P269" s="24"/>
    </row>
    <row r="270" spans="7:16" ht="15" x14ac:dyDescent="0.25">
      <c r="G270" s="20"/>
      <c r="H270" s="21"/>
      <c r="I270" s="22"/>
      <c r="J270" s="22"/>
      <c r="K270" s="22"/>
      <c r="L270" s="23"/>
      <c r="M270" s="23"/>
      <c r="N270" s="23"/>
      <c r="O270" s="22"/>
      <c r="P270" s="24"/>
    </row>
    <row r="271" spans="7:16" ht="15" x14ac:dyDescent="0.25">
      <c r="G271" s="25"/>
      <c r="H271" s="21"/>
      <c r="I271" s="22"/>
      <c r="J271" s="22"/>
      <c r="K271" s="22"/>
      <c r="L271" s="23"/>
      <c r="M271" s="23"/>
      <c r="N271" s="23"/>
      <c r="O271" s="22"/>
      <c r="P271" s="24"/>
    </row>
    <row r="272" spans="7:16" ht="15" x14ac:dyDescent="0.25">
      <c r="G272" s="25"/>
      <c r="H272" s="21"/>
      <c r="I272" s="22"/>
      <c r="J272" s="22"/>
      <c r="K272" s="22"/>
      <c r="L272" s="23"/>
      <c r="M272" s="23"/>
      <c r="N272" s="23"/>
      <c r="O272" s="22"/>
      <c r="P272" s="24"/>
    </row>
    <row r="273" spans="7:16" ht="15" x14ac:dyDescent="0.25">
      <c r="G273" s="20"/>
      <c r="H273" s="21"/>
      <c r="I273" s="22"/>
      <c r="J273" s="22"/>
      <c r="K273" s="22"/>
      <c r="L273" s="23"/>
      <c r="M273" s="23"/>
      <c r="N273" s="23"/>
      <c r="O273" s="22"/>
      <c r="P273" s="24"/>
    </row>
    <row r="274" spans="7:16" ht="15" x14ac:dyDescent="0.25">
      <c r="G274" s="20"/>
      <c r="H274" s="21"/>
      <c r="I274" s="22"/>
      <c r="J274" s="22"/>
      <c r="K274" s="22"/>
      <c r="L274" s="23"/>
      <c r="M274" s="23"/>
      <c r="N274" s="23"/>
      <c r="O274" s="22"/>
      <c r="P274" s="24"/>
    </row>
    <row r="275" spans="7:16" ht="15" x14ac:dyDescent="0.25">
      <c r="G275" s="20"/>
      <c r="H275" s="21"/>
      <c r="I275" s="22"/>
      <c r="J275" s="22"/>
      <c r="K275" s="22"/>
      <c r="L275" s="23"/>
      <c r="M275" s="23"/>
      <c r="N275" s="23"/>
      <c r="O275" s="22"/>
      <c r="P275" s="24"/>
    </row>
    <row r="276" spans="7:16" ht="15" x14ac:dyDescent="0.25">
      <c r="G276" s="25"/>
      <c r="H276" s="21"/>
      <c r="I276" s="22"/>
      <c r="J276" s="22"/>
      <c r="K276" s="22"/>
      <c r="L276" s="23"/>
      <c r="M276" s="23"/>
      <c r="N276" s="23"/>
      <c r="O276" s="22"/>
      <c r="P276" s="24"/>
    </row>
    <row r="277" spans="7:16" ht="15" x14ac:dyDescent="0.25">
      <c r="G277" s="20"/>
      <c r="H277" s="21"/>
      <c r="I277" s="22"/>
      <c r="J277" s="22"/>
      <c r="K277" s="22"/>
      <c r="L277" s="23"/>
      <c r="M277" s="23"/>
      <c r="N277" s="23"/>
      <c r="O277" s="22"/>
      <c r="P277" s="24"/>
    </row>
    <row r="278" spans="7:16" ht="15" x14ac:dyDescent="0.25">
      <c r="G278" s="25"/>
      <c r="H278" s="21"/>
      <c r="I278" s="22"/>
      <c r="J278" s="22"/>
      <c r="K278" s="22"/>
      <c r="L278" s="23"/>
      <c r="M278" s="23"/>
      <c r="N278" s="23"/>
      <c r="O278" s="22"/>
      <c r="P278" s="24"/>
    </row>
    <row r="279" spans="7:16" ht="15" x14ac:dyDescent="0.25">
      <c r="G279" s="20"/>
      <c r="H279" s="21"/>
      <c r="I279" s="22"/>
      <c r="J279" s="22"/>
      <c r="K279" s="22"/>
      <c r="L279" s="23"/>
      <c r="M279" s="23"/>
      <c r="N279" s="23"/>
      <c r="O279" s="22"/>
      <c r="P279" s="24"/>
    </row>
    <row r="280" spans="7:16" ht="15" x14ac:dyDescent="0.25">
      <c r="G280" s="20"/>
      <c r="H280" s="21"/>
      <c r="I280" s="22"/>
      <c r="J280" s="22"/>
      <c r="K280" s="22"/>
      <c r="L280" s="23"/>
      <c r="M280" s="23"/>
      <c r="N280" s="23"/>
      <c r="O280" s="22"/>
      <c r="P280" s="24"/>
    </row>
    <row r="281" spans="7:16" ht="15" x14ac:dyDescent="0.25">
      <c r="G281" s="20"/>
      <c r="H281" s="21"/>
      <c r="I281" s="22"/>
      <c r="J281" s="22"/>
      <c r="K281" s="22"/>
      <c r="L281" s="23"/>
      <c r="M281" s="23"/>
      <c r="N281" s="23"/>
      <c r="O281" s="22"/>
      <c r="P281" s="24"/>
    </row>
    <row r="282" spans="7:16" ht="15" x14ac:dyDescent="0.25">
      <c r="G282" s="20"/>
      <c r="H282" s="21"/>
      <c r="I282" s="22"/>
      <c r="J282" s="22"/>
      <c r="K282" s="22"/>
      <c r="L282" s="23"/>
      <c r="M282" s="23"/>
      <c r="N282" s="23"/>
      <c r="O282" s="22"/>
      <c r="P282" s="24"/>
    </row>
    <row r="283" spans="7:16" ht="15" x14ac:dyDescent="0.25">
      <c r="G283" s="20"/>
      <c r="H283" s="21"/>
      <c r="I283" s="22"/>
      <c r="J283" s="22"/>
      <c r="K283" s="22"/>
      <c r="L283" s="23"/>
      <c r="M283" s="23"/>
      <c r="N283" s="23"/>
      <c r="O283" s="22"/>
      <c r="P283" s="24"/>
    </row>
    <row r="284" spans="7:16" ht="15" x14ac:dyDescent="0.25">
      <c r="G284" s="25"/>
      <c r="H284" s="21"/>
      <c r="I284" s="22"/>
      <c r="J284" s="22"/>
      <c r="K284" s="22"/>
      <c r="L284" s="23"/>
      <c r="M284" s="23"/>
      <c r="N284" s="23"/>
      <c r="O284" s="22"/>
      <c r="P284" s="24"/>
    </row>
    <row r="285" spans="7:16" ht="15" x14ac:dyDescent="0.25">
      <c r="G285" s="25"/>
      <c r="H285" s="21"/>
      <c r="I285" s="22"/>
      <c r="J285" s="22"/>
      <c r="K285" s="22"/>
      <c r="L285" s="23"/>
      <c r="M285" s="23"/>
      <c r="N285" s="23"/>
      <c r="O285" s="22"/>
      <c r="P285" s="24"/>
    </row>
    <row r="286" spans="7:16" ht="15" x14ac:dyDescent="0.25">
      <c r="G286" s="25"/>
      <c r="H286" s="21"/>
      <c r="I286" s="22"/>
      <c r="J286" s="22"/>
      <c r="K286" s="22"/>
      <c r="L286" s="23"/>
      <c r="M286" s="23"/>
      <c r="N286" s="23"/>
      <c r="O286" s="22"/>
      <c r="P286" s="24"/>
    </row>
    <row r="287" spans="7:16" ht="15" x14ac:dyDescent="0.2">
      <c r="G287" s="29"/>
      <c r="H287" s="21"/>
      <c r="I287" s="22"/>
      <c r="J287" s="22"/>
      <c r="K287" s="22"/>
      <c r="L287" s="23"/>
      <c r="M287" s="23"/>
      <c r="N287" s="23"/>
      <c r="O287" s="22"/>
      <c r="P287" s="24"/>
    </row>
    <row r="288" spans="7:16" ht="15" x14ac:dyDescent="0.25">
      <c r="G288" s="25"/>
      <c r="H288" s="21"/>
      <c r="I288" s="22"/>
      <c r="J288" s="22"/>
      <c r="K288" s="22"/>
      <c r="L288" s="23"/>
      <c r="M288" s="23"/>
      <c r="N288" s="23"/>
      <c r="O288" s="22"/>
      <c r="P288" s="24"/>
    </row>
    <row r="289" spans="7:16" ht="15" x14ac:dyDescent="0.25">
      <c r="G289" s="25"/>
      <c r="H289" s="21"/>
      <c r="I289" s="22"/>
      <c r="J289" s="22"/>
      <c r="K289" s="22"/>
      <c r="L289" s="23"/>
      <c r="M289" s="23"/>
      <c r="N289" s="23"/>
      <c r="O289" s="22"/>
      <c r="P289" s="24"/>
    </row>
    <row r="290" spans="7:16" ht="15" x14ac:dyDescent="0.25">
      <c r="G290" s="20"/>
      <c r="H290" s="21"/>
      <c r="I290" s="22"/>
      <c r="J290" s="22"/>
      <c r="K290" s="22"/>
      <c r="L290" s="23"/>
      <c r="M290" s="23"/>
      <c r="N290" s="23"/>
      <c r="O290" s="22"/>
      <c r="P290" s="24"/>
    </row>
    <row r="291" spans="7:16" ht="15" x14ac:dyDescent="0.25">
      <c r="G291" s="20"/>
      <c r="H291" s="21"/>
      <c r="I291" s="22"/>
      <c r="J291" s="22"/>
      <c r="K291" s="22"/>
      <c r="L291" s="23"/>
      <c r="M291" s="23"/>
      <c r="N291" s="23"/>
      <c r="O291" s="22"/>
      <c r="P291" s="24"/>
    </row>
    <row r="292" spans="7:16" ht="15" x14ac:dyDescent="0.25">
      <c r="G292" s="20"/>
      <c r="H292" s="21"/>
      <c r="I292" s="22"/>
      <c r="J292" s="22"/>
      <c r="K292" s="22"/>
      <c r="L292" s="23"/>
      <c r="M292" s="23"/>
      <c r="N292" s="23"/>
      <c r="O292" s="22"/>
      <c r="P292" s="24"/>
    </row>
    <row r="293" spans="7:16" ht="15" x14ac:dyDescent="0.25">
      <c r="G293" s="25"/>
      <c r="H293" s="21"/>
      <c r="I293" s="22"/>
      <c r="J293" s="22"/>
      <c r="K293" s="22"/>
      <c r="L293" s="23"/>
      <c r="M293" s="23"/>
      <c r="N293" s="23"/>
      <c r="O293" s="22"/>
      <c r="P293" s="24"/>
    </row>
    <row r="294" spans="7:16" ht="15" x14ac:dyDescent="0.25">
      <c r="G294" s="20"/>
      <c r="H294" s="21"/>
      <c r="I294" s="22"/>
      <c r="J294" s="22"/>
      <c r="K294" s="22"/>
      <c r="L294" s="23"/>
      <c r="M294" s="23"/>
      <c r="N294" s="23"/>
      <c r="O294" s="22"/>
      <c r="P294" s="24"/>
    </row>
    <row r="295" spans="7:16" ht="15" x14ac:dyDescent="0.25">
      <c r="G295" s="25"/>
      <c r="H295" s="21"/>
      <c r="I295" s="22"/>
      <c r="J295" s="22"/>
      <c r="K295" s="22"/>
      <c r="L295" s="23"/>
      <c r="M295" s="23"/>
      <c r="N295" s="23"/>
      <c r="O295" s="22"/>
      <c r="P295" s="24"/>
    </row>
    <row r="296" spans="7:16" ht="15" x14ac:dyDescent="0.25">
      <c r="G296" s="25"/>
      <c r="H296" s="21"/>
      <c r="I296" s="22"/>
      <c r="J296" s="22"/>
      <c r="K296" s="22"/>
      <c r="L296" s="23"/>
      <c r="M296" s="23"/>
      <c r="N296" s="23"/>
      <c r="O296" s="22"/>
      <c r="P296" s="24"/>
    </row>
    <row r="297" spans="7:16" ht="15" x14ac:dyDescent="0.25">
      <c r="G297" s="25"/>
      <c r="H297" s="21"/>
      <c r="I297" s="22"/>
      <c r="J297" s="22"/>
      <c r="K297" s="22"/>
      <c r="L297" s="23"/>
      <c r="M297" s="23"/>
      <c r="N297" s="23"/>
      <c r="O297" s="22"/>
      <c r="P297" s="24"/>
    </row>
    <row r="298" spans="7:16" ht="15" x14ac:dyDescent="0.25">
      <c r="G298" s="25"/>
      <c r="H298" s="21"/>
      <c r="I298" s="22"/>
      <c r="J298" s="22"/>
      <c r="K298" s="22"/>
      <c r="L298" s="23"/>
      <c r="M298" s="23"/>
      <c r="N298" s="23"/>
      <c r="O298" s="22"/>
      <c r="P298" s="24"/>
    </row>
    <row r="299" spans="7:16" ht="15" x14ac:dyDescent="0.25">
      <c r="G299" s="25"/>
      <c r="H299" s="21"/>
      <c r="I299" s="22"/>
      <c r="J299" s="22"/>
      <c r="K299" s="22"/>
      <c r="L299" s="23"/>
      <c r="M299" s="23"/>
      <c r="N299" s="23"/>
      <c r="O299" s="22"/>
      <c r="P299" s="24"/>
    </row>
    <row r="300" spans="7:16" ht="15" x14ac:dyDescent="0.25">
      <c r="G300" s="25"/>
      <c r="H300" s="21"/>
      <c r="I300" s="22"/>
      <c r="J300" s="22"/>
      <c r="K300" s="22"/>
      <c r="L300" s="23"/>
      <c r="M300" s="23"/>
      <c r="N300" s="23"/>
      <c r="O300" s="22"/>
      <c r="P300" s="24"/>
    </row>
    <row r="301" spans="7:16" ht="15" x14ac:dyDescent="0.25">
      <c r="G301" s="25"/>
      <c r="H301" s="21"/>
      <c r="I301" s="22"/>
      <c r="J301" s="22"/>
      <c r="K301" s="22"/>
      <c r="L301" s="23"/>
      <c r="M301" s="23"/>
      <c r="N301" s="23"/>
      <c r="O301" s="22"/>
      <c r="P301" s="24"/>
    </row>
    <row r="302" spans="7:16" ht="15" x14ac:dyDescent="0.25">
      <c r="G302" s="25"/>
      <c r="H302" s="21"/>
      <c r="I302" s="22"/>
      <c r="J302" s="22"/>
      <c r="K302" s="22"/>
      <c r="L302" s="23"/>
      <c r="M302" s="23"/>
      <c r="N302" s="23"/>
      <c r="O302" s="22"/>
      <c r="P302" s="24"/>
    </row>
    <row r="303" spans="7:16" ht="15" x14ac:dyDescent="0.25">
      <c r="G303" s="25"/>
      <c r="H303" s="21"/>
      <c r="I303" s="22"/>
      <c r="J303" s="22"/>
      <c r="K303" s="22"/>
      <c r="L303" s="23"/>
      <c r="M303" s="23"/>
      <c r="N303" s="23"/>
      <c r="O303" s="22"/>
      <c r="P303" s="24"/>
    </row>
    <row r="304" spans="7:16" ht="15" x14ac:dyDescent="0.25">
      <c r="G304" s="25"/>
      <c r="H304" s="21"/>
      <c r="I304" s="22"/>
      <c r="J304" s="22"/>
      <c r="K304" s="22"/>
      <c r="L304" s="23"/>
      <c r="M304" s="23"/>
      <c r="N304" s="23"/>
      <c r="O304" s="22"/>
      <c r="P304" s="24"/>
    </row>
    <row r="305" spans="7:16" ht="15" x14ac:dyDescent="0.25">
      <c r="G305" s="25"/>
      <c r="H305" s="21"/>
      <c r="I305" s="22"/>
      <c r="J305" s="22"/>
      <c r="K305" s="22"/>
      <c r="L305" s="23"/>
      <c r="M305" s="23"/>
      <c r="N305" s="23"/>
      <c r="O305" s="22"/>
      <c r="P305" s="24"/>
    </row>
    <row r="306" spans="7:16" ht="15" x14ac:dyDescent="0.25">
      <c r="G306" s="25"/>
      <c r="H306" s="21"/>
      <c r="I306" s="22"/>
      <c r="J306" s="22"/>
      <c r="K306" s="22"/>
      <c r="L306" s="23"/>
      <c r="M306" s="23"/>
      <c r="N306" s="23"/>
      <c r="O306" s="22"/>
      <c r="P306" s="24"/>
    </row>
    <row r="307" spans="7:16" ht="15" x14ac:dyDescent="0.25">
      <c r="G307" s="25"/>
      <c r="H307" s="21"/>
      <c r="I307" s="22"/>
      <c r="J307" s="22"/>
      <c r="K307" s="22"/>
      <c r="L307" s="23"/>
      <c r="M307" s="23"/>
      <c r="N307" s="23"/>
      <c r="O307" s="22"/>
      <c r="P307" s="24"/>
    </row>
    <row r="308" spans="7:16" ht="15" x14ac:dyDescent="0.25">
      <c r="G308" s="25"/>
      <c r="H308" s="21"/>
      <c r="I308" s="22"/>
      <c r="J308" s="22"/>
      <c r="K308" s="22"/>
      <c r="L308" s="23"/>
      <c r="M308" s="23"/>
      <c r="N308" s="23"/>
      <c r="O308" s="22"/>
      <c r="P308" s="24"/>
    </row>
    <row r="309" spans="7:16" ht="15" x14ac:dyDescent="0.25">
      <c r="G309" s="25"/>
      <c r="H309" s="21"/>
      <c r="I309" s="22"/>
      <c r="J309" s="22"/>
      <c r="K309" s="22"/>
      <c r="L309" s="23"/>
      <c r="M309" s="23"/>
      <c r="N309" s="23"/>
      <c r="O309" s="22"/>
      <c r="P309" s="24"/>
    </row>
    <row r="310" spans="7:16" ht="15" x14ac:dyDescent="0.25">
      <c r="G310" s="25"/>
      <c r="H310" s="21"/>
      <c r="I310" s="22"/>
      <c r="J310" s="22"/>
      <c r="K310" s="22"/>
      <c r="L310" s="23"/>
      <c r="M310" s="23"/>
      <c r="N310" s="23"/>
      <c r="O310" s="22"/>
      <c r="P310" s="24"/>
    </row>
    <row r="311" spans="7:16" ht="15" x14ac:dyDescent="0.25">
      <c r="G311" s="25"/>
      <c r="H311" s="21"/>
      <c r="I311" s="22"/>
      <c r="J311" s="22"/>
      <c r="K311" s="22"/>
      <c r="L311" s="23"/>
      <c r="M311" s="23"/>
      <c r="N311" s="23"/>
      <c r="O311" s="22"/>
      <c r="P311" s="24"/>
    </row>
    <row r="312" spans="7:16" ht="15" x14ac:dyDescent="0.25">
      <c r="G312" s="20"/>
      <c r="H312" s="21"/>
      <c r="I312" s="22"/>
      <c r="J312" s="22"/>
      <c r="K312" s="22"/>
      <c r="L312" s="23"/>
      <c r="M312" s="23"/>
      <c r="N312" s="23"/>
      <c r="O312" s="22"/>
      <c r="P312" s="24"/>
    </row>
    <row r="313" spans="7:16" ht="15" x14ac:dyDescent="0.25">
      <c r="G313" s="20"/>
      <c r="H313" s="21"/>
      <c r="I313" s="22"/>
      <c r="J313" s="22"/>
      <c r="K313" s="22"/>
      <c r="L313" s="23"/>
      <c r="M313" s="23"/>
      <c r="N313" s="23"/>
      <c r="O313" s="22"/>
      <c r="P313" s="24"/>
    </row>
    <row r="314" spans="7:16" ht="15" x14ac:dyDescent="0.25">
      <c r="G314" s="25"/>
      <c r="H314" s="21"/>
      <c r="I314" s="22"/>
      <c r="J314" s="22"/>
      <c r="K314" s="22"/>
      <c r="L314" s="23"/>
      <c r="M314" s="23"/>
      <c r="N314" s="23"/>
      <c r="O314" s="22"/>
      <c r="P314" s="24"/>
    </row>
    <row r="315" spans="7:16" ht="15" x14ac:dyDescent="0.25">
      <c r="G315" s="27"/>
      <c r="H315" s="21"/>
      <c r="I315" s="22"/>
      <c r="J315" s="22"/>
      <c r="K315" s="22"/>
      <c r="L315" s="23"/>
      <c r="M315" s="23"/>
      <c r="N315" s="23"/>
      <c r="O315" s="22"/>
      <c r="P315" s="24"/>
    </row>
    <row r="316" spans="7:16" ht="15" x14ac:dyDescent="0.25">
      <c r="G316" s="27"/>
      <c r="H316" s="21"/>
      <c r="I316" s="22"/>
      <c r="J316" s="22"/>
      <c r="K316" s="22"/>
      <c r="L316" s="23"/>
      <c r="M316" s="23"/>
      <c r="N316" s="23"/>
      <c r="O316" s="22"/>
      <c r="P316" s="24"/>
    </row>
    <row r="317" spans="7:16" ht="15" x14ac:dyDescent="0.25">
      <c r="G317" s="25"/>
      <c r="H317" s="21"/>
      <c r="I317" s="22"/>
      <c r="J317" s="22"/>
      <c r="K317" s="22"/>
      <c r="L317" s="23"/>
      <c r="M317" s="23"/>
      <c r="N317" s="23"/>
      <c r="O317" s="22"/>
      <c r="P317" s="24"/>
    </row>
    <row r="318" spans="7:16" ht="15" x14ac:dyDescent="0.25">
      <c r="G318" s="27"/>
      <c r="H318" s="21"/>
      <c r="I318" s="22"/>
      <c r="J318" s="22"/>
      <c r="K318" s="22"/>
      <c r="L318" s="23"/>
      <c r="M318" s="23"/>
      <c r="N318" s="23"/>
      <c r="O318" s="22"/>
      <c r="P318" s="24"/>
    </row>
    <row r="319" spans="7:16" ht="15" x14ac:dyDescent="0.25">
      <c r="G319" s="25"/>
      <c r="H319" s="21"/>
      <c r="I319" s="22"/>
      <c r="J319" s="22"/>
      <c r="K319" s="22"/>
      <c r="L319" s="23"/>
      <c r="M319" s="23"/>
      <c r="N319" s="23"/>
      <c r="O319" s="22"/>
      <c r="P319" s="24"/>
    </row>
    <row r="320" spans="7:16" ht="15" x14ac:dyDescent="0.25">
      <c r="G320" s="25"/>
      <c r="H320" s="21"/>
      <c r="I320" s="22"/>
      <c r="J320" s="22"/>
      <c r="K320" s="22"/>
      <c r="L320" s="23"/>
      <c r="M320" s="23"/>
      <c r="N320" s="23"/>
      <c r="O320" s="22"/>
      <c r="P320" s="24"/>
    </row>
    <row r="321" spans="7:16" ht="15" x14ac:dyDescent="0.25">
      <c r="G321" s="27"/>
      <c r="H321" s="21"/>
      <c r="I321" s="22"/>
      <c r="J321" s="22"/>
      <c r="K321" s="22"/>
      <c r="L321" s="23"/>
      <c r="M321" s="23"/>
      <c r="N321" s="23"/>
      <c r="O321" s="22"/>
      <c r="P321" s="24"/>
    </row>
    <row r="322" spans="7:16" ht="15" x14ac:dyDescent="0.25">
      <c r="G322" s="27"/>
      <c r="H322" s="21"/>
      <c r="I322" s="22"/>
      <c r="J322" s="22"/>
      <c r="K322" s="22"/>
      <c r="L322" s="23"/>
      <c r="M322" s="23"/>
      <c r="N322" s="23"/>
      <c r="O322" s="22"/>
      <c r="P322" s="24"/>
    </row>
    <row r="323" spans="7:16" ht="15" x14ac:dyDescent="0.25">
      <c r="G323" s="25"/>
      <c r="H323" s="21"/>
      <c r="I323" s="22"/>
      <c r="J323" s="22"/>
      <c r="K323" s="22"/>
      <c r="L323" s="23"/>
      <c r="M323" s="23"/>
      <c r="N323" s="23"/>
      <c r="O323" s="22"/>
      <c r="P323" s="24"/>
    </row>
    <row r="324" spans="7:16" ht="15" x14ac:dyDescent="0.25">
      <c r="G324" s="27"/>
      <c r="H324" s="21"/>
      <c r="I324" s="22"/>
      <c r="J324" s="22"/>
      <c r="K324" s="22"/>
      <c r="L324" s="23"/>
      <c r="M324" s="23"/>
      <c r="N324" s="23"/>
      <c r="O324" s="22"/>
      <c r="P324" s="24"/>
    </row>
    <row r="325" spans="7:16" ht="15" x14ac:dyDescent="0.25">
      <c r="G325" s="25"/>
      <c r="H325" s="21"/>
      <c r="I325" s="22"/>
      <c r="J325" s="22"/>
      <c r="K325" s="22"/>
      <c r="L325" s="23"/>
      <c r="M325" s="23"/>
      <c r="N325" s="23"/>
      <c r="O325" s="22"/>
      <c r="P325" s="24"/>
    </row>
    <row r="326" spans="7:16" ht="15" x14ac:dyDescent="0.25">
      <c r="G326" s="25"/>
      <c r="H326" s="21"/>
      <c r="I326" s="22"/>
      <c r="J326" s="22"/>
      <c r="K326" s="22"/>
      <c r="L326" s="23"/>
      <c r="M326" s="23"/>
      <c r="N326" s="23"/>
      <c r="O326" s="22"/>
      <c r="P326" s="24"/>
    </row>
    <row r="327" spans="7:16" ht="15" x14ac:dyDescent="0.25">
      <c r="G327" s="25"/>
      <c r="H327" s="21"/>
      <c r="I327" s="22"/>
      <c r="J327" s="22"/>
      <c r="K327" s="22"/>
      <c r="L327" s="23"/>
      <c r="M327" s="23"/>
      <c r="N327" s="23"/>
      <c r="O327" s="22"/>
      <c r="P327" s="24"/>
    </row>
    <row r="328" spans="7:16" ht="15" x14ac:dyDescent="0.25">
      <c r="G328" s="25"/>
      <c r="H328" s="21"/>
      <c r="I328" s="22"/>
      <c r="J328" s="22"/>
      <c r="K328" s="22"/>
      <c r="L328" s="23"/>
      <c r="M328" s="23"/>
      <c r="N328" s="23"/>
      <c r="O328" s="22"/>
      <c r="P328" s="24"/>
    </row>
    <row r="329" spans="7:16" ht="15" x14ac:dyDescent="0.25">
      <c r="G329" s="25"/>
      <c r="H329" s="21"/>
      <c r="I329" s="22"/>
      <c r="J329" s="22"/>
      <c r="K329" s="22"/>
      <c r="L329" s="23"/>
      <c r="M329" s="23"/>
      <c r="N329" s="23"/>
      <c r="O329" s="22"/>
      <c r="P329" s="24"/>
    </row>
    <row r="330" spans="7:16" ht="15" x14ac:dyDescent="0.25">
      <c r="G330" s="25"/>
      <c r="H330" s="21"/>
      <c r="I330" s="22"/>
      <c r="J330" s="22"/>
      <c r="K330" s="22"/>
      <c r="L330" s="23"/>
      <c r="M330" s="23"/>
      <c r="N330" s="23"/>
      <c r="O330" s="22"/>
      <c r="P330" s="24"/>
    </row>
    <row r="331" spans="7:16" ht="15" x14ac:dyDescent="0.25">
      <c r="G331" s="25"/>
      <c r="H331" s="21"/>
      <c r="I331" s="22"/>
      <c r="J331" s="22"/>
      <c r="K331" s="22"/>
      <c r="L331" s="23"/>
      <c r="M331" s="23"/>
      <c r="N331" s="23"/>
      <c r="O331" s="22"/>
      <c r="P331" s="24"/>
    </row>
    <row r="332" spans="7:16" ht="15" x14ac:dyDescent="0.25">
      <c r="G332" s="27"/>
      <c r="H332" s="21"/>
      <c r="I332" s="22"/>
      <c r="J332" s="22"/>
      <c r="K332" s="22"/>
      <c r="L332" s="23"/>
      <c r="M332" s="23"/>
      <c r="N332" s="23"/>
      <c r="O332" s="22"/>
      <c r="P332" s="24"/>
    </row>
    <row r="333" spans="7:16" ht="15" x14ac:dyDescent="0.25">
      <c r="G333" s="27"/>
      <c r="H333" s="21"/>
      <c r="I333" s="22"/>
      <c r="J333" s="22"/>
      <c r="K333" s="22"/>
      <c r="L333" s="23"/>
      <c r="M333" s="23"/>
      <c r="N333" s="23"/>
      <c r="O333" s="22"/>
      <c r="P333" s="24"/>
    </row>
    <row r="334" spans="7:16" ht="15" x14ac:dyDescent="0.25">
      <c r="G334" s="25"/>
      <c r="H334" s="21"/>
      <c r="I334" s="22"/>
      <c r="J334" s="22"/>
      <c r="K334" s="22"/>
      <c r="L334" s="23"/>
      <c r="M334" s="23"/>
      <c r="N334" s="23"/>
      <c r="O334" s="22"/>
      <c r="P334" s="24"/>
    </row>
    <row r="335" spans="7:16" ht="15" x14ac:dyDescent="0.25">
      <c r="G335" s="20"/>
      <c r="H335" s="21"/>
      <c r="I335" s="22"/>
      <c r="J335" s="22"/>
      <c r="K335" s="22"/>
      <c r="L335" s="23"/>
      <c r="M335" s="23"/>
      <c r="N335" s="23"/>
      <c r="O335" s="22"/>
      <c r="P335" s="24"/>
    </row>
    <row r="336" spans="7:16" ht="15" x14ac:dyDescent="0.25">
      <c r="G336" s="20"/>
      <c r="H336" s="21"/>
      <c r="I336" s="22"/>
      <c r="J336" s="22"/>
      <c r="K336" s="22"/>
      <c r="L336" s="23"/>
      <c r="M336" s="23"/>
      <c r="N336" s="23"/>
      <c r="O336" s="22"/>
      <c r="P336" s="24"/>
    </row>
    <row r="337" spans="7:16" ht="15" x14ac:dyDescent="0.25">
      <c r="G337" s="20"/>
      <c r="H337" s="21"/>
      <c r="I337" s="22"/>
      <c r="J337" s="22"/>
      <c r="K337" s="22"/>
      <c r="L337" s="23"/>
      <c r="M337" s="23"/>
      <c r="N337" s="23"/>
      <c r="O337" s="22"/>
      <c r="P337" s="24"/>
    </row>
    <row r="338" spans="7:16" ht="15" x14ac:dyDescent="0.25">
      <c r="G338" s="20"/>
      <c r="H338" s="21"/>
      <c r="I338" s="22"/>
      <c r="J338" s="22"/>
      <c r="K338" s="22"/>
      <c r="L338" s="23"/>
      <c r="M338" s="23"/>
      <c r="O338" s="22"/>
      <c r="P338" s="24"/>
    </row>
    <row r="339" spans="7:16" ht="15" x14ac:dyDescent="0.25">
      <c r="G339" s="20"/>
      <c r="H339" s="21"/>
      <c r="I339" s="22"/>
      <c r="J339" s="22"/>
      <c r="K339" s="22"/>
      <c r="L339" s="23"/>
      <c r="M339" s="23"/>
      <c r="O339" s="22"/>
      <c r="P339" s="24"/>
    </row>
  </sheetData>
  <mergeCells count="10">
    <mergeCell ref="AR31:AR32"/>
    <mergeCell ref="AR33:AR35"/>
    <mergeCell ref="AR38:AR40"/>
    <mergeCell ref="AR43:AR45"/>
    <mergeCell ref="BD2:BH2"/>
    <mergeCell ref="BA5:BA9"/>
    <mergeCell ref="AR21:AR22"/>
    <mergeCell ref="AR27:AR30"/>
    <mergeCell ref="AR23:AR26"/>
    <mergeCell ref="BA18:BA22"/>
  </mergeCells>
  <conditionalFormatting sqref="P78:P90 P93 P248:P290">
    <cfRule type="cellIs" dxfId="357" priority="213" stopIfTrue="1" operator="equal">
      <formula>"MA"</formula>
    </cfRule>
    <cfRule type="cellIs" dxfId="356" priority="214" stopIfTrue="1" operator="equal">
      <formula>"A"</formula>
    </cfRule>
    <cfRule type="cellIs" dxfId="355" priority="215" stopIfTrue="1" operator="equal">
      <formula>"M"</formula>
    </cfRule>
    <cfRule type="cellIs" dxfId="354" priority="216" stopIfTrue="1" operator="equal">
      <formula>"B"</formula>
    </cfRule>
    <cfRule type="cellIs" dxfId="353" priority="217" stopIfTrue="1" operator="equal">
      <formula>"MB"</formula>
    </cfRule>
  </conditionalFormatting>
  <conditionalFormatting sqref="P91">
    <cfRule type="cellIs" dxfId="352" priority="208" stopIfTrue="1" operator="equal">
      <formula>"MA"</formula>
    </cfRule>
    <cfRule type="cellIs" dxfId="351" priority="209" stopIfTrue="1" operator="equal">
      <formula>"A"</formula>
    </cfRule>
    <cfRule type="cellIs" dxfId="350" priority="210" stopIfTrue="1" operator="equal">
      <formula>"M"</formula>
    </cfRule>
    <cfRule type="cellIs" dxfId="349" priority="211" stopIfTrue="1" operator="equal">
      <formula>"B"</formula>
    </cfRule>
    <cfRule type="cellIs" dxfId="348" priority="212" stopIfTrue="1" operator="equal">
      <formula>"MB"</formula>
    </cfRule>
  </conditionalFormatting>
  <conditionalFormatting sqref="P92">
    <cfRule type="cellIs" dxfId="347" priority="203" stopIfTrue="1" operator="equal">
      <formula>"MA"</formula>
    </cfRule>
    <cfRule type="cellIs" dxfId="346" priority="204" stopIfTrue="1" operator="equal">
      <formula>"A"</formula>
    </cfRule>
    <cfRule type="cellIs" dxfId="345" priority="205" stopIfTrue="1" operator="equal">
      <formula>"M"</formula>
    </cfRule>
    <cfRule type="cellIs" dxfId="344" priority="206" stopIfTrue="1" operator="equal">
      <formula>"B"</formula>
    </cfRule>
    <cfRule type="cellIs" dxfId="343" priority="207" stopIfTrue="1" operator="equal">
      <formula>"MB"</formula>
    </cfRule>
  </conditionalFormatting>
  <conditionalFormatting sqref="P100:P120 P127:P134">
    <cfRule type="cellIs" dxfId="342" priority="198" stopIfTrue="1" operator="equal">
      <formula>"MA"</formula>
    </cfRule>
    <cfRule type="cellIs" dxfId="341" priority="199" stopIfTrue="1" operator="equal">
      <formula>"A"</formula>
    </cfRule>
    <cfRule type="cellIs" dxfId="340" priority="200" stopIfTrue="1" operator="equal">
      <formula>"M"</formula>
    </cfRule>
    <cfRule type="cellIs" dxfId="339" priority="201" stopIfTrue="1" operator="equal">
      <formula>"B"</formula>
    </cfRule>
    <cfRule type="cellIs" dxfId="338" priority="202" stopIfTrue="1" operator="equal">
      <formula>"MB"</formula>
    </cfRule>
  </conditionalFormatting>
  <conditionalFormatting sqref="P94:P99">
    <cfRule type="cellIs" dxfId="337" priority="193" stopIfTrue="1" operator="equal">
      <formula>"MA"</formula>
    </cfRule>
    <cfRule type="cellIs" dxfId="336" priority="194" stopIfTrue="1" operator="equal">
      <formula>"A"</formula>
    </cfRule>
    <cfRule type="cellIs" dxfId="335" priority="195" stopIfTrue="1" operator="equal">
      <formula>"M"</formula>
    </cfRule>
    <cfRule type="cellIs" dxfId="334" priority="196" stopIfTrue="1" operator="equal">
      <formula>"B"</formula>
    </cfRule>
    <cfRule type="cellIs" dxfId="333" priority="197" stopIfTrue="1" operator="equal">
      <formula>"MB"</formula>
    </cfRule>
  </conditionalFormatting>
  <conditionalFormatting sqref="P121:P125">
    <cfRule type="cellIs" dxfId="332" priority="188" stopIfTrue="1" operator="equal">
      <formula>"MA"</formula>
    </cfRule>
    <cfRule type="cellIs" dxfId="331" priority="189" stopIfTrue="1" operator="equal">
      <formula>"A"</formula>
    </cfRule>
    <cfRule type="cellIs" dxfId="330" priority="190" stopIfTrue="1" operator="equal">
      <formula>"M"</formula>
    </cfRule>
    <cfRule type="cellIs" dxfId="329" priority="191" stopIfTrue="1" operator="equal">
      <formula>"B"</formula>
    </cfRule>
    <cfRule type="cellIs" dxfId="328" priority="192" stopIfTrue="1" operator="equal">
      <formula>"MB"</formula>
    </cfRule>
  </conditionalFormatting>
  <conditionalFormatting sqref="P126">
    <cfRule type="cellIs" dxfId="327" priority="183" stopIfTrue="1" operator="equal">
      <formula>"MA"</formula>
    </cfRule>
    <cfRule type="cellIs" dxfId="326" priority="184" stopIfTrue="1" operator="equal">
      <formula>"A"</formula>
    </cfRule>
    <cfRule type="cellIs" dxfId="325" priority="185" stopIfTrue="1" operator="equal">
      <formula>"M"</formula>
    </cfRule>
    <cfRule type="cellIs" dxfId="324" priority="186" stopIfTrue="1" operator="equal">
      <formula>"B"</formula>
    </cfRule>
    <cfRule type="cellIs" dxfId="323" priority="187" stopIfTrue="1" operator="equal">
      <formula>"MB"</formula>
    </cfRule>
  </conditionalFormatting>
  <conditionalFormatting sqref="P135:P145">
    <cfRule type="cellIs" dxfId="322" priority="178" stopIfTrue="1" operator="equal">
      <formula>"MA"</formula>
    </cfRule>
    <cfRule type="cellIs" dxfId="321" priority="179" stopIfTrue="1" operator="equal">
      <formula>"A"</formula>
    </cfRule>
    <cfRule type="cellIs" dxfId="320" priority="180" stopIfTrue="1" operator="equal">
      <formula>"M"</formula>
    </cfRule>
    <cfRule type="cellIs" dxfId="319" priority="181" stopIfTrue="1" operator="equal">
      <formula>"B"</formula>
    </cfRule>
    <cfRule type="cellIs" dxfId="318" priority="182" stopIfTrue="1" operator="equal">
      <formula>"MB"</formula>
    </cfRule>
  </conditionalFormatting>
  <conditionalFormatting sqref="P146">
    <cfRule type="cellIs" dxfId="317" priority="173" stopIfTrue="1" operator="equal">
      <formula>"MA"</formula>
    </cfRule>
    <cfRule type="cellIs" dxfId="316" priority="174" stopIfTrue="1" operator="equal">
      <formula>"A"</formula>
    </cfRule>
    <cfRule type="cellIs" dxfId="315" priority="175" stopIfTrue="1" operator="equal">
      <formula>"M"</formula>
    </cfRule>
    <cfRule type="cellIs" dxfId="314" priority="176" stopIfTrue="1" operator="equal">
      <formula>"B"</formula>
    </cfRule>
    <cfRule type="cellIs" dxfId="313" priority="177" stopIfTrue="1" operator="equal">
      <formula>"MB"</formula>
    </cfRule>
  </conditionalFormatting>
  <conditionalFormatting sqref="P158 P160:P169">
    <cfRule type="cellIs" dxfId="312" priority="168" stopIfTrue="1" operator="equal">
      <formula>"MA"</formula>
    </cfRule>
    <cfRule type="cellIs" dxfId="311" priority="169" stopIfTrue="1" operator="equal">
      <formula>"A"</formula>
    </cfRule>
    <cfRule type="cellIs" dxfId="310" priority="170" stopIfTrue="1" operator="equal">
      <formula>"M"</formula>
    </cfRule>
    <cfRule type="cellIs" dxfId="309" priority="171" stopIfTrue="1" operator="equal">
      <formula>"B"</formula>
    </cfRule>
    <cfRule type="cellIs" dxfId="308" priority="172" stopIfTrue="1" operator="equal">
      <formula>"MB"</formula>
    </cfRule>
  </conditionalFormatting>
  <conditionalFormatting sqref="P151:P153">
    <cfRule type="cellIs" dxfId="307" priority="163" stopIfTrue="1" operator="equal">
      <formula>"MA"</formula>
    </cfRule>
    <cfRule type="cellIs" dxfId="306" priority="164" stopIfTrue="1" operator="equal">
      <formula>"A"</formula>
    </cfRule>
    <cfRule type="cellIs" dxfId="305" priority="165" stopIfTrue="1" operator="equal">
      <formula>"M"</formula>
    </cfRule>
    <cfRule type="cellIs" dxfId="304" priority="166" stopIfTrue="1" operator="equal">
      <formula>"B"</formula>
    </cfRule>
    <cfRule type="cellIs" dxfId="303" priority="167" stopIfTrue="1" operator="equal">
      <formula>"MB"</formula>
    </cfRule>
  </conditionalFormatting>
  <conditionalFormatting sqref="P148:P150">
    <cfRule type="cellIs" dxfId="302" priority="158" stopIfTrue="1" operator="equal">
      <formula>"MA"</formula>
    </cfRule>
    <cfRule type="cellIs" dxfId="301" priority="159" stopIfTrue="1" operator="equal">
      <formula>"A"</formula>
    </cfRule>
    <cfRule type="cellIs" dxfId="300" priority="160" stopIfTrue="1" operator="equal">
      <formula>"M"</formula>
    </cfRule>
    <cfRule type="cellIs" dxfId="299" priority="161" stopIfTrue="1" operator="equal">
      <formula>"B"</formula>
    </cfRule>
    <cfRule type="cellIs" dxfId="298" priority="162" stopIfTrue="1" operator="equal">
      <formula>"MB"</formula>
    </cfRule>
  </conditionalFormatting>
  <conditionalFormatting sqref="P147">
    <cfRule type="cellIs" dxfId="297" priority="153" stopIfTrue="1" operator="equal">
      <formula>"MA"</formula>
    </cfRule>
    <cfRule type="cellIs" dxfId="296" priority="154" stopIfTrue="1" operator="equal">
      <formula>"A"</formula>
    </cfRule>
    <cfRule type="cellIs" dxfId="295" priority="155" stopIfTrue="1" operator="equal">
      <formula>"M"</formula>
    </cfRule>
    <cfRule type="cellIs" dxfId="294" priority="156" stopIfTrue="1" operator="equal">
      <formula>"B"</formula>
    </cfRule>
    <cfRule type="cellIs" dxfId="293" priority="157" stopIfTrue="1" operator="equal">
      <formula>"MB"</formula>
    </cfRule>
  </conditionalFormatting>
  <conditionalFormatting sqref="P155">
    <cfRule type="cellIs" dxfId="292" priority="148" stopIfTrue="1" operator="equal">
      <formula>"MA"</formula>
    </cfRule>
    <cfRule type="cellIs" dxfId="291" priority="149" stopIfTrue="1" operator="equal">
      <formula>"A"</formula>
    </cfRule>
    <cfRule type="cellIs" dxfId="290" priority="150" stopIfTrue="1" operator="equal">
      <formula>"M"</formula>
    </cfRule>
    <cfRule type="cellIs" dxfId="289" priority="151" stopIfTrue="1" operator="equal">
      <formula>"B"</formula>
    </cfRule>
    <cfRule type="cellIs" dxfId="288" priority="152" stopIfTrue="1" operator="equal">
      <formula>"MB"</formula>
    </cfRule>
  </conditionalFormatting>
  <conditionalFormatting sqref="P157">
    <cfRule type="cellIs" dxfId="287" priority="143" stopIfTrue="1" operator="equal">
      <formula>"MA"</formula>
    </cfRule>
    <cfRule type="cellIs" dxfId="286" priority="144" stopIfTrue="1" operator="equal">
      <formula>"A"</formula>
    </cfRule>
    <cfRule type="cellIs" dxfId="285" priority="145" stopIfTrue="1" operator="equal">
      <formula>"M"</formula>
    </cfRule>
    <cfRule type="cellIs" dxfId="284" priority="146" stopIfTrue="1" operator="equal">
      <formula>"B"</formula>
    </cfRule>
    <cfRule type="cellIs" dxfId="283" priority="147" stopIfTrue="1" operator="equal">
      <formula>"MB"</formula>
    </cfRule>
  </conditionalFormatting>
  <conditionalFormatting sqref="P154">
    <cfRule type="cellIs" dxfId="282" priority="138" stopIfTrue="1" operator="equal">
      <formula>"MA"</formula>
    </cfRule>
    <cfRule type="cellIs" dxfId="281" priority="139" stopIfTrue="1" operator="equal">
      <formula>"A"</formula>
    </cfRule>
    <cfRule type="cellIs" dxfId="280" priority="140" stopIfTrue="1" operator="equal">
      <formula>"M"</formula>
    </cfRule>
    <cfRule type="cellIs" dxfId="279" priority="141" stopIfTrue="1" operator="equal">
      <formula>"B"</formula>
    </cfRule>
    <cfRule type="cellIs" dxfId="278" priority="142" stopIfTrue="1" operator="equal">
      <formula>"MB"</formula>
    </cfRule>
  </conditionalFormatting>
  <conditionalFormatting sqref="P156">
    <cfRule type="cellIs" dxfId="277" priority="133" stopIfTrue="1" operator="equal">
      <formula>"MA"</formula>
    </cfRule>
    <cfRule type="cellIs" dxfId="276" priority="134" stopIfTrue="1" operator="equal">
      <formula>"A"</formula>
    </cfRule>
    <cfRule type="cellIs" dxfId="275" priority="135" stopIfTrue="1" operator="equal">
      <formula>"M"</formula>
    </cfRule>
    <cfRule type="cellIs" dxfId="274" priority="136" stopIfTrue="1" operator="equal">
      <formula>"B"</formula>
    </cfRule>
    <cfRule type="cellIs" dxfId="273" priority="137" stopIfTrue="1" operator="equal">
      <formula>"MB"</formula>
    </cfRule>
  </conditionalFormatting>
  <conditionalFormatting sqref="P170">
    <cfRule type="cellIs" dxfId="272" priority="128" stopIfTrue="1" operator="equal">
      <formula>"MA"</formula>
    </cfRule>
    <cfRule type="cellIs" dxfId="271" priority="129" stopIfTrue="1" operator="equal">
      <formula>"A"</formula>
    </cfRule>
    <cfRule type="cellIs" dxfId="270" priority="130" stopIfTrue="1" operator="equal">
      <formula>"M"</formula>
    </cfRule>
    <cfRule type="cellIs" dxfId="269" priority="131" stopIfTrue="1" operator="equal">
      <formula>"B"</formula>
    </cfRule>
    <cfRule type="cellIs" dxfId="268" priority="132" stopIfTrue="1" operator="equal">
      <formula>"MB"</formula>
    </cfRule>
  </conditionalFormatting>
  <conditionalFormatting sqref="P171">
    <cfRule type="cellIs" dxfId="267" priority="123" stopIfTrue="1" operator="equal">
      <formula>"MA"</formula>
    </cfRule>
    <cfRule type="cellIs" dxfId="266" priority="124" stopIfTrue="1" operator="equal">
      <formula>"A"</formula>
    </cfRule>
    <cfRule type="cellIs" dxfId="265" priority="125" stopIfTrue="1" operator="equal">
      <formula>"M"</formula>
    </cfRule>
    <cfRule type="cellIs" dxfId="264" priority="126" stopIfTrue="1" operator="equal">
      <formula>"B"</formula>
    </cfRule>
    <cfRule type="cellIs" dxfId="263" priority="127" stopIfTrue="1" operator="equal">
      <formula>"MB"</formula>
    </cfRule>
  </conditionalFormatting>
  <conditionalFormatting sqref="P159">
    <cfRule type="cellIs" dxfId="262" priority="118" stopIfTrue="1" operator="equal">
      <formula>"MA"</formula>
    </cfRule>
    <cfRule type="cellIs" dxfId="261" priority="119" stopIfTrue="1" operator="equal">
      <formula>"A"</formula>
    </cfRule>
    <cfRule type="cellIs" dxfId="260" priority="120" stopIfTrue="1" operator="equal">
      <formula>"M"</formula>
    </cfRule>
    <cfRule type="cellIs" dxfId="259" priority="121" stopIfTrue="1" operator="equal">
      <formula>"B"</formula>
    </cfRule>
    <cfRule type="cellIs" dxfId="258" priority="122" stopIfTrue="1" operator="equal">
      <formula>"MB"</formula>
    </cfRule>
  </conditionalFormatting>
  <conditionalFormatting sqref="P172">
    <cfRule type="cellIs" dxfId="257" priority="113" stopIfTrue="1" operator="equal">
      <formula>"MA"</formula>
    </cfRule>
    <cfRule type="cellIs" dxfId="256" priority="114" stopIfTrue="1" operator="equal">
      <formula>"A"</formula>
    </cfRule>
    <cfRule type="cellIs" dxfId="255" priority="115" stopIfTrue="1" operator="equal">
      <formula>"M"</formula>
    </cfRule>
    <cfRule type="cellIs" dxfId="254" priority="116" stopIfTrue="1" operator="equal">
      <formula>"B"</formula>
    </cfRule>
    <cfRule type="cellIs" dxfId="253" priority="117" stopIfTrue="1" operator="equal">
      <formula>"MB"</formula>
    </cfRule>
  </conditionalFormatting>
  <conditionalFormatting sqref="P302 P212:P241">
    <cfRule type="cellIs" dxfId="252" priority="108" stopIfTrue="1" operator="equal">
      <formula>"MA"</formula>
    </cfRule>
    <cfRule type="cellIs" dxfId="251" priority="109" stopIfTrue="1" operator="equal">
      <formula>"A"</formula>
    </cfRule>
    <cfRule type="cellIs" dxfId="250" priority="110" stopIfTrue="1" operator="equal">
      <formula>"M"</formula>
    </cfRule>
    <cfRule type="cellIs" dxfId="249" priority="111" stopIfTrue="1" operator="equal">
      <formula>"B"</formula>
    </cfRule>
    <cfRule type="cellIs" dxfId="248" priority="112" stopIfTrue="1" operator="equal">
      <formula>"MB"</formula>
    </cfRule>
  </conditionalFormatting>
  <conditionalFormatting sqref="P174:P202">
    <cfRule type="cellIs" dxfId="247" priority="98" stopIfTrue="1" operator="equal">
      <formula>"MA"</formula>
    </cfRule>
    <cfRule type="cellIs" dxfId="246" priority="99" stopIfTrue="1" operator="equal">
      <formula>"A"</formula>
    </cfRule>
    <cfRule type="cellIs" dxfId="245" priority="100" stopIfTrue="1" operator="equal">
      <formula>"M"</formula>
    </cfRule>
    <cfRule type="cellIs" dxfId="244" priority="101" stopIfTrue="1" operator="equal">
      <formula>"B"</formula>
    </cfRule>
    <cfRule type="cellIs" dxfId="243" priority="102" stopIfTrue="1" operator="equal">
      <formula>"MB"</formula>
    </cfRule>
  </conditionalFormatting>
  <conditionalFormatting sqref="P173">
    <cfRule type="cellIs" dxfId="242" priority="103" stopIfTrue="1" operator="equal">
      <formula>"MA"</formula>
    </cfRule>
    <cfRule type="cellIs" dxfId="241" priority="104" stopIfTrue="1" operator="equal">
      <formula>"A"</formula>
    </cfRule>
    <cfRule type="cellIs" dxfId="240" priority="105" stopIfTrue="1" operator="equal">
      <formula>"M"</formula>
    </cfRule>
    <cfRule type="cellIs" dxfId="239" priority="106" stopIfTrue="1" operator="equal">
      <formula>"B"</formula>
    </cfRule>
    <cfRule type="cellIs" dxfId="238" priority="107" stopIfTrue="1" operator="equal">
      <formula>"MB"</formula>
    </cfRule>
  </conditionalFormatting>
  <conditionalFormatting sqref="P299:P301">
    <cfRule type="cellIs" dxfId="237" priority="83" stopIfTrue="1" operator="equal">
      <formula>"MA"</formula>
    </cfRule>
    <cfRule type="cellIs" dxfId="236" priority="84" stopIfTrue="1" operator="equal">
      <formula>"A"</formula>
    </cfRule>
    <cfRule type="cellIs" dxfId="235" priority="85" stopIfTrue="1" operator="equal">
      <formula>"M"</formula>
    </cfRule>
    <cfRule type="cellIs" dxfId="234" priority="86" stopIfTrue="1" operator="equal">
      <formula>"B"</formula>
    </cfRule>
    <cfRule type="cellIs" dxfId="233" priority="87" stopIfTrue="1" operator="equal">
      <formula>"MB"</formula>
    </cfRule>
  </conditionalFormatting>
  <conditionalFormatting sqref="P291:P294">
    <cfRule type="cellIs" dxfId="232" priority="93" stopIfTrue="1" operator="equal">
      <formula>"MA"</formula>
    </cfRule>
    <cfRule type="cellIs" dxfId="231" priority="94" stopIfTrue="1" operator="equal">
      <formula>"A"</formula>
    </cfRule>
    <cfRule type="cellIs" dxfId="230" priority="95" stopIfTrue="1" operator="equal">
      <formula>"M"</formula>
    </cfRule>
    <cfRule type="cellIs" dxfId="229" priority="96" stopIfTrue="1" operator="equal">
      <formula>"B"</formula>
    </cfRule>
    <cfRule type="cellIs" dxfId="228" priority="97" stopIfTrue="1" operator="equal">
      <formula>"MB"</formula>
    </cfRule>
  </conditionalFormatting>
  <conditionalFormatting sqref="P295:P298">
    <cfRule type="cellIs" dxfId="227" priority="88" stopIfTrue="1" operator="equal">
      <formula>"MA"</formula>
    </cfRule>
    <cfRule type="cellIs" dxfId="226" priority="89" stopIfTrue="1" operator="equal">
      <formula>"A"</formula>
    </cfRule>
    <cfRule type="cellIs" dxfId="225" priority="90" stopIfTrue="1" operator="equal">
      <formula>"M"</formula>
    </cfRule>
    <cfRule type="cellIs" dxfId="224" priority="91" stopIfTrue="1" operator="equal">
      <formula>"B"</formula>
    </cfRule>
    <cfRule type="cellIs" dxfId="223" priority="92" stopIfTrue="1" operator="equal">
      <formula>"MB"</formula>
    </cfRule>
  </conditionalFormatting>
  <conditionalFormatting sqref="P303:P304">
    <cfRule type="cellIs" dxfId="222" priority="78" stopIfTrue="1" operator="equal">
      <formula>"MA"</formula>
    </cfRule>
    <cfRule type="cellIs" dxfId="221" priority="79" stopIfTrue="1" operator="equal">
      <formula>"A"</formula>
    </cfRule>
    <cfRule type="cellIs" dxfId="220" priority="80" stopIfTrue="1" operator="equal">
      <formula>"M"</formula>
    </cfRule>
    <cfRule type="cellIs" dxfId="219" priority="81" stopIfTrue="1" operator="equal">
      <formula>"B"</formula>
    </cfRule>
    <cfRule type="cellIs" dxfId="218" priority="82" stopIfTrue="1" operator="equal">
      <formula>"MB"</formula>
    </cfRule>
  </conditionalFormatting>
  <conditionalFormatting sqref="P203:P207">
    <cfRule type="cellIs" dxfId="217" priority="73" stopIfTrue="1" operator="equal">
      <formula>"MA"</formula>
    </cfRule>
    <cfRule type="cellIs" dxfId="216" priority="74" stopIfTrue="1" operator="equal">
      <formula>"A"</formula>
    </cfRule>
    <cfRule type="cellIs" dxfId="215" priority="75" stopIfTrue="1" operator="equal">
      <formula>"M"</formula>
    </cfRule>
    <cfRule type="cellIs" dxfId="214" priority="76" stopIfTrue="1" operator="equal">
      <formula>"B"</formula>
    </cfRule>
    <cfRule type="cellIs" dxfId="213" priority="77" stopIfTrue="1" operator="equal">
      <formula>"MB"</formula>
    </cfRule>
  </conditionalFormatting>
  <conditionalFormatting sqref="P208:P211">
    <cfRule type="cellIs" dxfId="212" priority="68" stopIfTrue="1" operator="equal">
      <formula>"MA"</formula>
    </cfRule>
    <cfRule type="cellIs" dxfId="211" priority="69" stopIfTrue="1" operator="equal">
      <formula>"A"</formula>
    </cfRule>
    <cfRule type="cellIs" dxfId="210" priority="70" stopIfTrue="1" operator="equal">
      <formula>"M"</formula>
    </cfRule>
    <cfRule type="cellIs" dxfId="209" priority="71" stopIfTrue="1" operator="equal">
      <formula>"B"</formula>
    </cfRule>
    <cfRule type="cellIs" dxfId="208" priority="72" stopIfTrue="1" operator="equal">
      <formula>"MB"</formula>
    </cfRule>
  </conditionalFormatting>
  <conditionalFormatting sqref="P242:P246">
    <cfRule type="cellIs" dxfId="207" priority="63" stopIfTrue="1" operator="equal">
      <formula>"MA"</formula>
    </cfRule>
    <cfRule type="cellIs" dxfId="206" priority="64" stopIfTrue="1" operator="equal">
      <formula>"A"</formula>
    </cfRule>
    <cfRule type="cellIs" dxfId="205" priority="65" stopIfTrue="1" operator="equal">
      <formula>"M"</formula>
    </cfRule>
    <cfRule type="cellIs" dxfId="204" priority="66" stopIfTrue="1" operator="equal">
      <formula>"B"</formula>
    </cfRule>
    <cfRule type="cellIs" dxfId="203" priority="67" stopIfTrue="1" operator="equal">
      <formula>"MB"</formula>
    </cfRule>
  </conditionalFormatting>
  <conditionalFormatting sqref="P247">
    <cfRule type="cellIs" dxfId="202" priority="58" stopIfTrue="1" operator="equal">
      <formula>"MA"</formula>
    </cfRule>
    <cfRule type="cellIs" dxfId="201" priority="59" stopIfTrue="1" operator="equal">
      <formula>"A"</formula>
    </cfRule>
    <cfRule type="cellIs" dxfId="200" priority="60" stopIfTrue="1" operator="equal">
      <formula>"M"</formula>
    </cfRule>
    <cfRule type="cellIs" dxfId="199" priority="61" stopIfTrue="1" operator="equal">
      <formula>"B"</formula>
    </cfRule>
    <cfRule type="cellIs" dxfId="198" priority="62" stopIfTrue="1" operator="equal">
      <formula>"MB"</formula>
    </cfRule>
  </conditionalFormatting>
  <conditionalFormatting sqref="P305">
    <cfRule type="cellIs" dxfId="197" priority="53" stopIfTrue="1" operator="equal">
      <formula>"MA"</formula>
    </cfRule>
    <cfRule type="cellIs" dxfId="196" priority="54" stopIfTrue="1" operator="equal">
      <formula>"A"</formula>
    </cfRule>
    <cfRule type="cellIs" dxfId="195" priority="55" stopIfTrue="1" operator="equal">
      <formula>"M"</formula>
    </cfRule>
    <cfRule type="cellIs" dxfId="194" priority="56" stopIfTrue="1" operator="equal">
      <formula>"B"</formula>
    </cfRule>
    <cfRule type="cellIs" dxfId="193" priority="57" stopIfTrue="1" operator="equal">
      <formula>"MB"</formula>
    </cfRule>
  </conditionalFormatting>
  <conditionalFormatting sqref="P306:P311 P316:P321">
    <cfRule type="cellIs" dxfId="192" priority="48" stopIfTrue="1" operator="equal">
      <formula>"MA"</formula>
    </cfRule>
    <cfRule type="cellIs" dxfId="191" priority="49" stopIfTrue="1" operator="equal">
      <formula>"A"</formula>
    </cfRule>
    <cfRule type="cellIs" dxfId="190" priority="50" stopIfTrue="1" operator="equal">
      <formula>"M"</formula>
    </cfRule>
    <cfRule type="cellIs" dxfId="189" priority="51" stopIfTrue="1" operator="equal">
      <formula>"B"</formula>
    </cfRule>
    <cfRule type="cellIs" dxfId="188" priority="52" stopIfTrue="1" operator="equal">
      <formula>"MB"</formula>
    </cfRule>
  </conditionalFormatting>
  <conditionalFormatting sqref="P330:P332">
    <cfRule type="cellIs" dxfId="187" priority="33" stopIfTrue="1" operator="equal">
      <formula>"MA"</formula>
    </cfRule>
    <cfRule type="cellIs" dxfId="186" priority="34" stopIfTrue="1" operator="equal">
      <formula>"A"</formula>
    </cfRule>
    <cfRule type="cellIs" dxfId="185" priority="35" stopIfTrue="1" operator="equal">
      <formula>"M"</formula>
    </cfRule>
    <cfRule type="cellIs" dxfId="184" priority="36" stopIfTrue="1" operator="equal">
      <formula>"B"</formula>
    </cfRule>
    <cfRule type="cellIs" dxfId="183" priority="37" stopIfTrue="1" operator="equal">
      <formula>"MB"</formula>
    </cfRule>
  </conditionalFormatting>
  <conditionalFormatting sqref="P333:P336">
    <cfRule type="cellIs" dxfId="182" priority="28" stopIfTrue="1" operator="equal">
      <formula>"MA"</formula>
    </cfRule>
    <cfRule type="cellIs" dxfId="181" priority="29" stopIfTrue="1" operator="equal">
      <formula>"A"</formula>
    </cfRule>
    <cfRule type="cellIs" dxfId="180" priority="30" stopIfTrue="1" operator="equal">
      <formula>"M"</formula>
    </cfRule>
    <cfRule type="cellIs" dxfId="179" priority="31" stopIfTrue="1" operator="equal">
      <formula>"B"</formula>
    </cfRule>
    <cfRule type="cellIs" dxfId="178" priority="32" stopIfTrue="1" operator="equal">
      <formula>"MB"</formula>
    </cfRule>
  </conditionalFormatting>
  <conditionalFormatting sqref="P322:P325">
    <cfRule type="cellIs" dxfId="177" priority="43" stopIfTrue="1" operator="equal">
      <formula>"MA"</formula>
    </cfRule>
    <cfRule type="cellIs" dxfId="176" priority="44" stopIfTrue="1" operator="equal">
      <formula>"A"</formula>
    </cfRule>
    <cfRule type="cellIs" dxfId="175" priority="45" stopIfTrue="1" operator="equal">
      <formula>"M"</formula>
    </cfRule>
    <cfRule type="cellIs" dxfId="174" priority="46" stopIfTrue="1" operator="equal">
      <formula>"B"</formula>
    </cfRule>
    <cfRule type="cellIs" dxfId="173" priority="47" stopIfTrue="1" operator="equal">
      <formula>"MB"</formula>
    </cfRule>
  </conditionalFormatting>
  <conditionalFormatting sqref="P326:P329">
    <cfRule type="cellIs" dxfId="172" priority="38" stopIfTrue="1" operator="equal">
      <formula>"MA"</formula>
    </cfRule>
    <cfRule type="cellIs" dxfId="171" priority="39" stopIfTrue="1" operator="equal">
      <formula>"A"</formula>
    </cfRule>
    <cfRule type="cellIs" dxfId="170" priority="40" stopIfTrue="1" operator="equal">
      <formula>"M"</formula>
    </cfRule>
    <cfRule type="cellIs" dxfId="169" priority="41" stopIfTrue="1" operator="equal">
      <formula>"B"</formula>
    </cfRule>
    <cfRule type="cellIs" dxfId="168" priority="42" stopIfTrue="1" operator="equal">
      <formula>"MB"</formula>
    </cfRule>
  </conditionalFormatting>
  <conditionalFormatting sqref="P337:P338">
    <cfRule type="cellIs" dxfId="167" priority="23" stopIfTrue="1" operator="equal">
      <formula>"MA"</formula>
    </cfRule>
    <cfRule type="cellIs" dxfId="166" priority="24" stopIfTrue="1" operator="equal">
      <formula>"A"</formula>
    </cfRule>
    <cfRule type="cellIs" dxfId="165" priority="25" stopIfTrue="1" operator="equal">
      <formula>"M"</formula>
    </cfRule>
    <cfRule type="cellIs" dxfId="164" priority="26" stopIfTrue="1" operator="equal">
      <formula>"B"</formula>
    </cfRule>
    <cfRule type="cellIs" dxfId="163" priority="27" stopIfTrue="1" operator="equal">
      <formula>"MB"</formula>
    </cfRule>
  </conditionalFormatting>
  <conditionalFormatting sqref="P312:P315">
    <cfRule type="cellIs" dxfId="162" priority="18" stopIfTrue="1" operator="equal">
      <formula>"MA"</formula>
    </cfRule>
    <cfRule type="cellIs" dxfId="161" priority="19" stopIfTrue="1" operator="equal">
      <formula>"A"</formula>
    </cfRule>
    <cfRule type="cellIs" dxfId="160" priority="20" stopIfTrue="1" operator="equal">
      <formula>"M"</formula>
    </cfRule>
    <cfRule type="cellIs" dxfId="159" priority="21" stopIfTrue="1" operator="equal">
      <formula>"B"</formula>
    </cfRule>
    <cfRule type="cellIs" dxfId="158" priority="22" stopIfTrue="1" operator="equal">
      <formula>"MB"</formula>
    </cfRule>
  </conditionalFormatting>
  <conditionalFormatting sqref="P339">
    <cfRule type="cellIs" dxfId="157" priority="13" stopIfTrue="1" operator="equal">
      <formula>"MA"</formula>
    </cfRule>
    <cfRule type="cellIs" dxfId="156" priority="14" stopIfTrue="1" operator="equal">
      <formula>"A"</formula>
    </cfRule>
    <cfRule type="cellIs" dxfId="155" priority="15" stopIfTrue="1" operator="equal">
      <formula>"M"</formula>
    </cfRule>
    <cfRule type="cellIs" dxfId="154" priority="16" stopIfTrue="1" operator="equal">
      <formula>"B"</formula>
    </cfRule>
    <cfRule type="cellIs" dxfId="153" priority="17" stopIfTrue="1" operator="equal">
      <formula>"MB"</formula>
    </cfRule>
  </conditionalFormatting>
  <conditionalFormatting sqref="BB13">
    <cfRule type="containsText" dxfId="152" priority="7" operator="containsText" text="&quot;MODERADO 3&quot;">
      <formula>NOT(ISERROR(SEARCH("""MODERADO 3""",BB13)))</formula>
    </cfRule>
    <cfRule type="containsText" dxfId="151" priority="8" operator="containsText" text="&quot;BAJO-ACEPTABLE 2&quot;">
      <formula>NOT(ISERROR(SEARCH("""BAJO-ACEPTABLE 2""",BB13)))</formula>
    </cfRule>
  </conditionalFormatting>
  <conditionalFormatting sqref="BB23 BB25">
    <cfRule type="containsText" dxfId="150" priority="4" operator="containsText" text="&quot;MODERADO 3&quot;">
      <formula>NOT(ISERROR(SEARCH("""MODERADO 3""",BB23)))</formula>
    </cfRule>
    <cfRule type="containsText" dxfId="149" priority="5" operator="containsText" text="&quot;BAJO-ACEPTABLE 2&quot;">
      <formula>NOT(ISERROR(SEARCH("""BAJO-ACEPTABLE 2""",BB23)))</formula>
    </cfRule>
  </conditionalFormatting>
  <conditionalFormatting sqref="BB33 BB35">
    <cfRule type="containsText" dxfId="148" priority="1" operator="containsText" text="&quot;MODERADO 3&quot;">
      <formula>NOT(ISERROR(SEARCH("""MODERADO 3""",BB33)))</formula>
    </cfRule>
    <cfRule type="containsText" dxfId="147" priority="2" operator="containsText" text="&quot;BAJO-ACEPTABLE 2&quot;">
      <formula>NOT(ISERROR(SEARCH("""BAJO-ACEPTABLE 2""",BB33)))</formula>
    </cfRule>
  </conditionalFormatting>
  <dataValidations disablePrompts="1" count="2">
    <dataValidation type="list" allowBlank="1" showInputMessage="1" showErrorMessage="1" errorTitle="Error" error="Se debe seleccionar solo la informacion de la lista" sqref="I78:K304" xr:uid="{00000000-0002-0000-0700-000000000000}">
      <formula1>TRIADA</formula1>
    </dataValidation>
    <dataValidation type="list" allowBlank="1" showInputMessage="1" showErrorMessage="1" sqref="K1" xr:uid="{00000000-0002-0000-0700-000001000000}">
      <formula1>"indirecto($K$6)"</formula1>
    </dataValidation>
  </dataValidations>
  <pageMargins left="0.7" right="0.7" top="0.75" bottom="0.75" header="0.3" footer="0.3"/>
  <pageSetup orientation="portrait" horizontalDpi="300" verticalDpi="300" r:id="rId1"/>
  <ignoredErrors>
    <ignoredError sqref="K1" listDataValidation="1"/>
  </ignoredErrors>
  <tableParts count="45">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s>
  <extLst>
    <ext xmlns:x14="http://schemas.microsoft.com/office/spreadsheetml/2009/9/main" uri="{78C0D931-6437-407d-A8EE-F0AAD7539E65}">
      <x14:conditionalFormattings>
        <x14:conditionalFormatting xmlns:xm="http://schemas.microsoft.com/office/excel/2006/main">
          <x14:cfRule type="containsText" priority="9" operator="containsText" id="{726616B3-9DE1-42FE-BF3C-E90EF9CBCDDF}">
            <xm:f>NOT(ISERROR(SEARCH($BB$12,BB13)))</xm:f>
            <xm:f>$BB$12</xm:f>
            <x14:dxf>
              <fill>
                <patternFill>
                  <bgColor theme="9"/>
                </patternFill>
              </fill>
            </x14:dxf>
          </x14:cfRule>
          <xm:sqref>BB13</xm:sqref>
        </x14:conditionalFormatting>
        <x14:conditionalFormatting xmlns:xm="http://schemas.microsoft.com/office/excel/2006/main">
          <x14:cfRule type="containsText" priority="6" operator="containsText" id="{B5477951-3B50-4C0F-A561-E2007753D3E5}">
            <xm:f>NOT(ISERROR(SEARCH($BB$12,BB23)))</xm:f>
            <xm:f>$BB$12</xm:f>
            <x14:dxf>
              <fill>
                <patternFill>
                  <bgColor theme="9"/>
                </patternFill>
              </fill>
            </x14:dxf>
          </x14:cfRule>
          <xm:sqref>BB23 BB25</xm:sqref>
        </x14:conditionalFormatting>
        <x14:conditionalFormatting xmlns:xm="http://schemas.microsoft.com/office/excel/2006/main">
          <x14:cfRule type="containsText" priority="3" operator="containsText" id="{A11CAEA9-2228-426D-91F6-8C19FB68AD53}">
            <xm:f>NOT(ISERROR(SEARCH($BB$12,BB33)))</xm:f>
            <xm:f>$BB$12</xm:f>
            <x14:dxf>
              <fill>
                <patternFill>
                  <bgColor theme="9"/>
                </patternFill>
              </fill>
            </x14:dxf>
          </x14:cfRule>
          <xm:sqref>BB33 BB35</xm:sqref>
        </x14:conditionalFormatting>
      </x14:conditionalFormattings>
    </ext>
    <ext xmlns:x14="http://schemas.microsoft.com/office/spreadsheetml/2009/9/main" uri="{CCE6A557-97BC-4b89-ADB6-D9C93CAAB3DF}">
      <x14:dataValidations xmlns:xm="http://schemas.microsoft.com/office/excel/2006/main" disablePrompts="1" count="1">
        <x14:dataValidation type="list" allowBlank="1" showInputMessage="1" showErrorMessage="1" errorTitle="Error" error="Se debe seleccionar solo la informacion de la lista" xr:uid="{00000000-0002-0000-0700-000002000000}">
          <x14:formula1>
            <xm:f>'http://svlnxportalapp.icbf.gov.co:8090/Users/edilma.lopez/AppData/Local/Microsoft/Windows/Temporary Internet Files/Content.Outlook/QP7SH0RV/[LISTA_DE_INVENTARIOS_ACTIVOS_SEGURIDAD (3).xlsx]LISTA'!#REF!</xm:f>
          </x14:formula1>
          <xm:sqref>I305:K339</xm:sqref>
        </x14:dataValidation>
      </x14:dataValidations>
    </ex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7"/>
  <dimension ref="B1:G47"/>
  <sheetViews>
    <sheetView topLeftCell="A2" workbookViewId="0">
      <selection activeCell="E5" sqref="E5"/>
    </sheetView>
  </sheetViews>
  <sheetFormatPr baseColWidth="10" defaultRowHeight="15" x14ac:dyDescent="0.25"/>
  <cols>
    <col min="2" max="2" width="6" style="15" customWidth="1"/>
    <col min="3" max="3" width="22.7109375" style="15" customWidth="1"/>
    <col min="4" max="4" width="18.28515625" style="15" bestFit="1" customWidth="1"/>
    <col min="5" max="5" width="30.28515625" style="15" customWidth="1"/>
    <col min="6" max="7" width="22.42578125" style="15" bestFit="1" customWidth="1"/>
  </cols>
  <sheetData>
    <row r="1" spans="2:7" x14ac:dyDescent="0.25">
      <c r="B1" s="13"/>
      <c r="C1" s="13"/>
      <c r="D1" s="13"/>
      <c r="E1" s="13"/>
      <c r="F1" s="13"/>
      <c r="G1" s="13"/>
    </row>
    <row r="2" spans="2:7" x14ac:dyDescent="0.25">
      <c r="B2" s="46" t="s">
        <v>4</v>
      </c>
      <c r="C2" s="687" t="s">
        <v>6</v>
      </c>
      <c r="D2" s="687"/>
      <c r="E2" s="687"/>
      <c r="F2" s="687"/>
      <c r="G2" s="688"/>
    </row>
    <row r="3" spans="2:7" x14ac:dyDescent="0.25">
      <c r="B3" s="49" t="s">
        <v>4</v>
      </c>
      <c r="C3" s="63" t="s">
        <v>1100</v>
      </c>
      <c r="D3" s="42" t="s">
        <v>1101</v>
      </c>
      <c r="E3" s="42" t="s">
        <v>1097</v>
      </c>
      <c r="F3" s="63" t="s">
        <v>1102</v>
      </c>
      <c r="G3" s="64" t="s">
        <v>1094</v>
      </c>
    </row>
    <row r="4" spans="2:7" x14ac:dyDescent="0.25">
      <c r="B4" s="49" t="s">
        <v>4</v>
      </c>
      <c r="C4" s="42">
        <v>1</v>
      </c>
      <c r="D4" s="42">
        <v>2</v>
      </c>
      <c r="E4" s="42">
        <v>3</v>
      </c>
      <c r="F4" s="42">
        <v>4</v>
      </c>
      <c r="G4" s="43">
        <v>5</v>
      </c>
    </row>
    <row r="5" spans="2:7" ht="41.25" customHeight="1" x14ac:dyDescent="0.25">
      <c r="B5" s="42">
        <v>1</v>
      </c>
      <c r="C5" s="50" t="s">
        <v>630</v>
      </c>
      <c r="D5" s="50" t="s">
        <v>631</v>
      </c>
      <c r="E5" s="51" t="s">
        <v>632</v>
      </c>
      <c r="F5" s="52" t="s">
        <v>633</v>
      </c>
      <c r="G5" s="53" t="s">
        <v>634</v>
      </c>
    </row>
    <row r="6" spans="2:7" ht="41.25" customHeight="1" x14ac:dyDescent="0.25">
      <c r="B6" s="42">
        <v>2</v>
      </c>
      <c r="C6" s="50" t="s">
        <v>637</v>
      </c>
      <c r="D6" s="50" t="s">
        <v>638</v>
      </c>
      <c r="E6" s="51" t="s">
        <v>639</v>
      </c>
      <c r="F6" s="52" t="s">
        <v>640</v>
      </c>
      <c r="G6" s="54" t="s">
        <v>641</v>
      </c>
    </row>
    <row r="7" spans="2:7" ht="41.25" customHeight="1" x14ac:dyDescent="0.25">
      <c r="B7" s="42">
        <v>3</v>
      </c>
      <c r="C7" s="50" t="s">
        <v>644</v>
      </c>
      <c r="D7" s="51" t="s">
        <v>639</v>
      </c>
      <c r="E7" s="52" t="s">
        <v>645</v>
      </c>
      <c r="F7" s="55" t="s">
        <v>646</v>
      </c>
      <c r="G7" s="54" t="s">
        <v>647</v>
      </c>
    </row>
    <row r="8" spans="2:7" ht="41.25" customHeight="1" x14ac:dyDescent="0.25">
      <c r="B8" s="42">
        <v>4</v>
      </c>
      <c r="C8" s="51" t="s">
        <v>9</v>
      </c>
      <c r="D8" s="52" t="s">
        <v>640</v>
      </c>
      <c r="E8" s="52" t="s">
        <v>650</v>
      </c>
      <c r="F8" s="55" t="s">
        <v>651</v>
      </c>
      <c r="G8" s="54" t="s">
        <v>652</v>
      </c>
    </row>
    <row r="9" spans="2:7" ht="41.25" customHeight="1" x14ac:dyDescent="0.25">
      <c r="B9" s="56">
        <v>5</v>
      </c>
      <c r="C9" s="57" t="s">
        <v>634</v>
      </c>
      <c r="D9" s="57" t="s">
        <v>655</v>
      </c>
      <c r="E9" s="71" t="s">
        <v>647</v>
      </c>
      <c r="F9" s="58" t="s">
        <v>652</v>
      </c>
      <c r="G9" s="59" t="s">
        <v>657</v>
      </c>
    </row>
    <row r="11" spans="2:7" x14ac:dyDescent="0.25">
      <c r="B11" s="63"/>
      <c r="C11" s="42"/>
      <c r="D11" s="34"/>
      <c r="E11" s="34"/>
      <c r="F11" s="34"/>
    </row>
    <row r="12" spans="2:7" x14ac:dyDescent="0.25">
      <c r="B12" s="67"/>
      <c r="C12" s="42"/>
      <c r="D12" s="34"/>
      <c r="E12" s="34"/>
      <c r="F12" s="34"/>
    </row>
    <row r="13" spans="2:7" x14ac:dyDescent="0.25">
      <c r="B13" s="67"/>
      <c r="C13" s="42"/>
      <c r="D13" s="34"/>
      <c r="E13" s="34"/>
      <c r="F13" s="34"/>
    </row>
    <row r="14" spans="2:7" x14ac:dyDescent="0.25">
      <c r="B14" s="67"/>
      <c r="C14" s="42"/>
      <c r="D14" s="34"/>
      <c r="E14" s="34"/>
      <c r="F14" s="34"/>
      <c r="G14" s="65"/>
    </row>
    <row r="15" spans="2:7" x14ac:dyDescent="0.25">
      <c r="B15" s="67"/>
      <c r="C15" s="42"/>
      <c r="D15" s="34"/>
      <c r="E15" s="42"/>
      <c r="F15" s="34"/>
      <c r="G15" s="42"/>
    </row>
    <row r="16" spans="2:7" x14ac:dyDescent="0.25">
      <c r="B16" s="68"/>
      <c r="C16" s="42"/>
      <c r="D16" s="34"/>
      <c r="E16" s="34"/>
      <c r="F16" s="34"/>
      <c r="G16" s="65"/>
    </row>
    <row r="17" spans="2:6" x14ac:dyDescent="0.25">
      <c r="B17" s="68"/>
      <c r="C17" s="42"/>
      <c r="D17" s="34"/>
      <c r="E17" s="34"/>
      <c r="F17" s="34"/>
    </row>
    <row r="18" spans="2:6" x14ac:dyDescent="0.25">
      <c r="B18" s="14"/>
    </row>
    <row r="19" spans="2:6" x14ac:dyDescent="0.25">
      <c r="B19" s="14"/>
    </row>
    <row r="20" spans="2:6" x14ac:dyDescent="0.25">
      <c r="B20" s="14"/>
    </row>
    <row r="21" spans="2:6" x14ac:dyDescent="0.25">
      <c r="B21" s="14"/>
    </row>
    <row r="22" spans="2:6" x14ac:dyDescent="0.25">
      <c r="B22" s="14"/>
    </row>
    <row r="23" spans="2:6" x14ac:dyDescent="0.25">
      <c r="B23" s="14"/>
    </row>
    <row r="24" spans="2:6" x14ac:dyDescent="0.25">
      <c r="B24" s="14"/>
    </row>
    <row r="25" spans="2:6" x14ac:dyDescent="0.25">
      <c r="B25" s="14"/>
    </row>
    <row r="26" spans="2:6" x14ac:dyDescent="0.25">
      <c r="B26" s="14"/>
    </row>
    <row r="27" spans="2:6" x14ac:dyDescent="0.25">
      <c r="B27" s="14"/>
    </row>
    <row r="28" spans="2:6" x14ac:dyDescent="0.25">
      <c r="B28" s="14"/>
    </row>
    <row r="29" spans="2:6" x14ac:dyDescent="0.25">
      <c r="B29" s="14"/>
    </row>
    <row r="30" spans="2:6" x14ac:dyDescent="0.25">
      <c r="B30" s="14"/>
    </row>
    <row r="31" spans="2:6" x14ac:dyDescent="0.25">
      <c r="B31" s="14"/>
    </row>
    <row r="32" spans="2:6" x14ac:dyDescent="0.25">
      <c r="B32" s="14"/>
    </row>
    <row r="33" spans="2:2" x14ac:dyDescent="0.25">
      <c r="B33" s="14"/>
    </row>
    <row r="34" spans="2:2" x14ac:dyDescent="0.25">
      <c r="B34" s="34"/>
    </row>
    <row r="35" spans="2:2" x14ac:dyDescent="0.25">
      <c r="B35" s="34"/>
    </row>
    <row r="36" spans="2:2" x14ac:dyDescent="0.25">
      <c r="B36" s="34"/>
    </row>
    <row r="37" spans="2:2" x14ac:dyDescent="0.25">
      <c r="B37" s="34"/>
    </row>
    <row r="38" spans="2:2" x14ac:dyDescent="0.25">
      <c r="B38" s="34"/>
    </row>
    <row r="39" spans="2:2" x14ac:dyDescent="0.25">
      <c r="B39" s="34"/>
    </row>
    <row r="40" spans="2:2" x14ac:dyDescent="0.25">
      <c r="B40" s="34"/>
    </row>
    <row r="41" spans="2:2" x14ac:dyDescent="0.25">
      <c r="B41" s="34"/>
    </row>
    <row r="42" spans="2:2" x14ac:dyDescent="0.25">
      <c r="B42" s="34"/>
    </row>
    <row r="43" spans="2:2" x14ac:dyDescent="0.25">
      <c r="B43" s="34"/>
    </row>
    <row r="44" spans="2:2" x14ac:dyDescent="0.25">
      <c r="B44" s="34"/>
    </row>
    <row r="45" spans="2:2" x14ac:dyDescent="0.25">
      <c r="B45" s="34"/>
    </row>
    <row r="46" spans="2:2" x14ac:dyDescent="0.25">
      <c r="B46" s="34"/>
    </row>
    <row r="47" spans="2:2" x14ac:dyDescent="0.25">
      <c r="B47" s="34"/>
    </row>
  </sheetData>
  <mergeCells count="1">
    <mergeCell ref="C2:G2"/>
  </mergeCell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 operator="containsText" text="&quot;MODERADO 3&quot;" id="{61547F84-26B4-4CEC-B5FD-6DC98DD8E73D}">
            <xm:f>NOT(ISERROR(SEARCH("""MODERADO 3""",DATOS!D12)))</xm:f>
            <x14:dxf>
              <fill>
                <patternFill>
                  <bgColor rgb="FFFFFF00"/>
                </patternFill>
              </fill>
            </x14:dxf>
          </x14:cfRule>
          <x14:cfRule type="containsText" priority="2" operator="containsText" text="&quot;BAJO-ACEPTABLE 2&quot;" id="{5E7C3BC1-A361-4EF7-B5E1-4BD70D2BC1F4}">
            <xm:f>NOT(ISERROR(SEARCH("""BAJO-ACEPTABLE 2""",DATOS!D12)))</xm:f>
            <x14:dxf>
              <fill>
                <patternFill>
                  <bgColor theme="9"/>
                </patternFill>
              </fill>
            </x14:dxf>
          </x14:cfRule>
          <xm:sqref>D12</xm:sqref>
        </x14:conditionalFormatting>
        <x14:conditionalFormatting xmlns:xm="http://schemas.microsoft.com/office/excel/2006/main">
          <x14:cfRule type="containsText" priority="3" operator="containsText" id="{2B9D01B4-D963-4B51-B75A-7F50656DA89B}">
            <xm:f>NOT(ISERROR(SEARCH(DATOS!$BB$12,DATOS!D12)))</xm:f>
            <xm:f>DATOS!$BB$12</xm:f>
            <x14:dxf>
              <fill>
                <patternFill>
                  <bgColor theme="9"/>
                </patternFill>
              </fill>
            </x14:dxf>
          </x14:cfRule>
          <xm:sqref>D12</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2"/>
  <dimension ref="A1:AY240"/>
  <sheetViews>
    <sheetView topLeftCell="A84" zoomScaleNormal="100" workbookViewId="0">
      <selection activeCell="A88" sqref="A88"/>
    </sheetView>
  </sheetViews>
  <sheetFormatPr baseColWidth="10" defaultColWidth="7.42578125" defaultRowHeight="11.25" x14ac:dyDescent="0.2"/>
  <cols>
    <col min="1" max="6" width="7.42578125" style="40"/>
    <col min="7" max="7" width="15.28515625" style="40" customWidth="1"/>
    <col min="8" max="8" width="17" style="40" customWidth="1"/>
    <col min="9" max="9" width="7.42578125" style="40"/>
    <col min="10" max="10" width="16.7109375" style="40" bestFit="1" customWidth="1"/>
    <col min="11" max="11" width="40.7109375" style="40" customWidth="1"/>
    <col min="12" max="12" width="7.42578125" style="40"/>
    <col min="13" max="13" width="1.42578125" style="40" bestFit="1" customWidth="1"/>
    <col min="14" max="14" width="7.42578125" style="40"/>
    <col min="15" max="15" width="45.7109375" style="40" bestFit="1" customWidth="1"/>
    <col min="16" max="16" width="1.42578125" style="40" bestFit="1" customWidth="1"/>
    <col min="17" max="17" width="7.42578125" style="40"/>
    <col min="18" max="18" width="1.42578125" style="40" bestFit="1" customWidth="1"/>
    <col min="19" max="20" width="7.42578125" style="40"/>
    <col min="21" max="21" width="16.7109375" style="40" bestFit="1" customWidth="1"/>
    <col min="22" max="22" width="21.42578125" style="40" bestFit="1" customWidth="1"/>
    <col min="23" max="16384" width="7.42578125" style="40"/>
  </cols>
  <sheetData>
    <row r="1" spans="1:51" s="39" customFormat="1" x14ac:dyDescent="0.2">
      <c r="A1" s="39" t="s">
        <v>331</v>
      </c>
      <c r="B1" s="39" t="s">
        <v>1</v>
      </c>
      <c r="C1" s="40" t="s">
        <v>4</v>
      </c>
      <c r="D1" s="40" t="s">
        <v>332</v>
      </c>
      <c r="E1" s="40" t="s">
        <v>333</v>
      </c>
      <c r="F1" s="40" t="s">
        <v>334</v>
      </c>
      <c r="G1" s="40" t="s">
        <v>335</v>
      </c>
      <c r="H1" s="40"/>
      <c r="I1" s="40" t="s">
        <v>4</v>
      </c>
      <c r="J1" s="39" t="s">
        <v>5</v>
      </c>
      <c r="K1" s="39" t="s">
        <v>6</v>
      </c>
      <c r="L1" s="40" t="s">
        <v>4</v>
      </c>
      <c r="N1" s="693" t="s">
        <v>336</v>
      </c>
      <c r="O1" s="693"/>
      <c r="P1" s="39" t="s">
        <v>4</v>
      </c>
      <c r="Q1" s="39" t="s">
        <v>337</v>
      </c>
      <c r="R1" s="39" t="s">
        <v>4</v>
      </c>
      <c r="S1" s="39" t="s">
        <v>338</v>
      </c>
      <c r="T1" s="39" t="s">
        <v>339</v>
      </c>
      <c r="U1" s="39" t="s">
        <v>2</v>
      </c>
      <c r="V1" s="39" t="s">
        <v>340</v>
      </c>
      <c r="W1" s="39" t="s">
        <v>341</v>
      </c>
      <c r="X1" s="39" t="s">
        <v>342</v>
      </c>
      <c r="Y1" s="39" t="s">
        <v>343</v>
      </c>
      <c r="Z1" s="39" t="s">
        <v>344</v>
      </c>
      <c r="AA1" s="39" t="s">
        <v>345</v>
      </c>
      <c r="AB1" s="39" t="s">
        <v>346</v>
      </c>
      <c r="AC1" s="39" t="s">
        <v>347</v>
      </c>
      <c r="AD1" s="39" t="s">
        <v>348</v>
      </c>
      <c r="AE1" s="39" t="s">
        <v>349</v>
      </c>
      <c r="AF1" s="39" t="s">
        <v>350</v>
      </c>
      <c r="AG1" s="39" t="s">
        <v>351</v>
      </c>
      <c r="AH1" s="39" t="s">
        <v>352</v>
      </c>
      <c r="AI1" s="39" t="s">
        <v>353</v>
      </c>
      <c r="AJ1" s="39" t="s">
        <v>354</v>
      </c>
      <c r="AK1" s="39" t="s">
        <v>355</v>
      </c>
      <c r="AL1" s="39" t="s">
        <v>356</v>
      </c>
      <c r="AM1" s="39" t="s">
        <v>357</v>
      </c>
      <c r="AN1" s="39" t="s">
        <v>358</v>
      </c>
      <c r="AO1" s="39" t="s">
        <v>359</v>
      </c>
      <c r="AP1" s="39" t="s">
        <v>360</v>
      </c>
      <c r="AQ1" s="39" t="s">
        <v>361</v>
      </c>
      <c r="AR1" s="39" t="s">
        <v>362</v>
      </c>
      <c r="AS1" s="39" t="s">
        <v>363</v>
      </c>
      <c r="AT1" s="39" t="s">
        <v>364</v>
      </c>
      <c r="AU1" s="39" t="s">
        <v>365</v>
      </c>
      <c r="AV1" s="39" t="s">
        <v>366</v>
      </c>
      <c r="AW1" s="39" t="s">
        <v>367</v>
      </c>
      <c r="AX1" s="39" t="s">
        <v>368</v>
      </c>
      <c r="AY1" s="39" t="s">
        <v>369</v>
      </c>
    </row>
    <row r="2" spans="1:51" ht="22.5" x14ac:dyDescent="0.2">
      <c r="A2" s="40">
        <v>1</v>
      </c>
      <c r="B2" s="41" t="s">
        <v>370</v>
      </c>
      <c r="C2" s="40" t="s">
        <v>4</v>
      </c>
      <c r="D2" s="40">
        <v>5</v>
      </c>
      <c r="E2" s="40" t="s">
        <v>338</v>
      </c>
      <c r="F2" s="40" t="s">
        <v>371</v>
      </c>
      <c r="G2" s="40" t="s">
        <v>372</v>
      </c>
      <c r="H2" s="40" t="s">
        <v>373</v>
      </c>
      <c r="I2" s="40" t="s">
        <v>4</v>
      </c>
      <c r="J2" s="40" t="s">
        <v>1085</v>
      </c>
      <c r="K2" s="63" t="s">
        <v>1090</v>
      </c>
      <c r="L2" s="40" t="s">
        <v>4</v>
      </c>
      <c r="N2" s="40">
        <v>1</v>
      </c>
      <c r="O2" s="40" t="s">
        <v>446</v>
      </c>
      <c r="P2" s="40" t="s">
        <v>4</v>
      </c>
      <c r="Q2" s="40" t="s">
        <v>370</v>
      </c>
      <c r="R2" s="40" t="s">
        <v>4</v>
      </c>
      <c r="S2" s="40" t="s">
        <v>372</v>
      </c>
      <c r="T2" s="40" t="s">
        <v>372</v>
      </c>
      <c r="U2" s="40" t="s">
        <v>372</v>
      </c>
      <c r="V2" s="40" t="s">
        <v>372</v>
      </c>
      <c r="W2" s="40" t="s">
        <v>372</v>
      </c>
      <c r="X2" s="40" t="s">
        <v>372</v>
      </c>
      <c r="Y2" s="40" t="s">
        <v>372</v>
      </c>
      <c r="Z2" s="40" t="s">
        <v>372</v>
      </c>
      <c r="AA2" s="40" t="s">
        <v>372</v>
      </c>
      <c r="AB2" s="40" t="s">
        <v>372</v>
      </c>
      <c r="AC2" s="40" t="s">
        <v>372</v>
      </c>
      <c r="AD2" s="40" t="s">
        <v>372</v>
      </c>
      <c r="AE2" s="40" t="s">
        <v>372</v>
      </c>
      <c r="AF2" s="40" t="s">
        <v>372</v>
      </c>
      <c r="AG2" s="40" t="s">
        <v>372</v>
      </c>
      <c r="AH2" s="40" t="s">
        <v>372</v>
      </c>
      <c r="AI2" s="40" t="s">
        <v>372</v>
      </c>
      <c r="AJ2" s="40" t="s">
        <v>372</v>
      </c>
      <c r="AK2" s="40" t="s">
        <v>372</v>
      </c>
      <c r="AL2" s="40" t="s">
        <v>372</v>
      </c>
      <c r="AM2" s="40" t="s">
        <v>372</v>
      </c>
      <c r="AN2" s="40" t="s">
        <v>372</v>
      </c>
      <c r="AO2" s="40" t="s">
        <v>372</v>
      </c>
      <c r="AP2" s="40" t="s">
        <v>372</v>
      </c>
      <c r="AQ2" s="40" t="s">
        <v>372</v>
      </c>
      <c r="AR2" s="40" t="s">
        <v>372</v>
      </c>
      <c r="AS2" s="40" t="s">
        <v>372</v>
      </c>
      <c r="AT2" s="40" t="s">
        <v>372</v>
      </c>
      <c r="AU2" s="40" t="s">
        <v>372</v>
      </c>
      <c r="AV2" s="40" t="s">
        <v>372</v>
      </c>
      <c r="AW2" s="40" t="s">
        <v>372</v>
      </c>
      <c r="AX2" s="40" t="s">
        <v>372</v>
      </c>
      <c r="AY2" s="40" t="s">
        <v>372</v>
      </c>
    </row>
    <row r="3" spans="1:51" x14ac:dyDescent="0.2">
      <c r="A3" s="40">
        <v>5</v>
      </c>
      <c r="B3" s="41" t="s">
        <v>338</v>
      </c>
      <c r="C3" s="40" t="s">
        <v>4</v>
      </c>
      <c r="D3" s="40">
        <v>5</v>
      </c>
      <c r="E3" s="40" t="s">
        <v>338</v>
      </c>
      <c r="F3" s="40" t="s">
        <v>376</v>
      </c>
      <c r="G3" s="40" t="s">
        <v>377</v>
      </c>
      <c r="H3" s="40" t="s">
        <v>378</v>
      </c>
      <c r="I3" s="40" t="s">
        <v>4</v>
      </c>
      <c r="J3" s="40" t="s">
        <v>1086</v>
      </c>
      <c r="K3" s="42" t="s">
        <v>1091</v>
      </c>
      <c r="L3" s="40" t="s">
        <v>4</v>
      </c>
      <c r="N3" s="40">
        <v>2</v>
      </c>
      <c r="O3" s="40" t="s">
        <v>11</v>
      </c>
      <c r="P3" s="40" t="s">
        <v>4</v>
      </c>
      <c r="Q3" s="40" t="s">
        <v>382</v>
      </c>
      <c r="R3" s="40" t="s">
        <v>4</v>
      </c>
      <c r="S3" s="40" t="s">
        <v>377</v>
      </c>
      <c r="T3" s="40" t="s">
        <v>383</v>
      </c>
      <c r="U3" s="40" t="s">
        <v>384</v>
      </c>
      <c r="V3" s="40" t="s">
        <v>385</v>
      </c>
      <c r="W3" s="40" t="s">
        <v>386</v>
      </c>
      <c r="X3" s="40" t="s">
        <v>387</v>
      </c>
      <c r="Y3" s="40" t="s">
        <v>388</v>
      </c>
      <c r="Z3" s="40" t="s">
        <v>389</v>
      </c>
      <c r="AA3" s="40" t="s">
        <v>390</v>
      </c>
      <c r="AB3" s="40" t="s">
        <v>391</v>
      </c>
      <c r="AC3" s="40" t="s">
        <v>392</v>
      </c>
      <c r="AD3" s="40" t="s">
        <v>393</v>
      </c>
      <c r="AE3" s="40" t="s">
        <v>394</v>
      </c>
      <c r="AF3" s="40" t="s">
        <v>395</v>
      </c>
      <c r="AG3" s="40" t="s">
        <v>396</v>
      </c>
      <c r="AH3" s="40" t="s">
        <v>397</v>
      </c>
      <c r="AI3" s="40" t="s">
        <v>398</v>
      </c>
      <c r="AJ3" s="40" t="s">
        <v>399</v>
      </c>
      <c r="AK3" s="40" t="s">
        <v>400</v>
      </c>
      <c r="AL3" s="40" t="s">
        <v>401</v>
      </c>
      <c r="AM3" s="40" t="s">
        <v>402</v>
      </c>
      <c r="AN3" s="40" t="s">
        <v>403</v>
      </c>
      <c r="AO3" s="40" t="s">
        <v>404</v>
      </c>
      <c r="AP3" s="40" t="s">
        <v>405</v>
      </c>
      <c r="AQ3" s="40" t="s">
        <v>406</v>
      </c>
      <c r="AR3" s="40" t="s">
        <v>407</v>
      </c>
      <c r="AS3" s="40" t="s">
        <v>408</v>
      </c>
      <c r="AT3" s="40" t="s">
        <v>409</v>
      </c>
      <c r="AU3" s="40" t="s">
        <v>410</v>
      </c>
      <c r="AV3" s="40" t="s">
        <v>410</v>
      </c>
      <c r="AW3" s="40" t="s">
        <v>410</v>
      </c>
      <c r="AX3" s="40" t="s">
        <v>410</v>
      </c>
      <c r="AY3" s="40" t="s">
        <v>410</v>
      </c>
    </row>
    <row r="4" spans="1:51" x14ac:dyDescent="0.2">
      <c r="A4" s="40">
        <v>8</v>
      </c>
      <c r="B4" s="41" t="s">
        <v>339</v>
      </c>
      <c r="C4" s="40" t="s">
        <v>4</v>
      </c>
      <c r="D4" s="40">
        <v>5</v>
      </c>
      <c r="E4" s="40" t="s">
        <v>338</v>
      </c>
      <c r="F4" s="40" t="s">
        <v>411</v>
      </c>
      <c r="G4" s="40" t="s">
        <v>412</v>
      </c>
      <c r="H4" s="40" t="s">
        <v>413</v>
      </c>
      <c r="I4" s="40" t="s">
        <v>4</v>
      </c>
      <c r="J4" s="40" t="s">
        <v>1087</v>
      </c>
      <c r="K4" s="42" t="s">
        <v>1092</v>
      </c>
      <c r="L4" s="40" t="s">
        <v>4</v>
      </c>
      <c r="N4" s="40">
        <v>3</v>
      </c>
      <c r="O4" s="40" t="s">
        <v>381</v>
      </c>
      <c r="P4" s="40" t="s">
        <v>4</v>
      </c>
      <c r="S4" s="40" t="s">
        <v>412</v>
      </c>
      <c r="T4" s="40" t="s">
        <v>416</v>
      </c>
      <c r="U4" s="40" t="s">
        <v>417</v>
      </c>
      <c r="V4" s="40" t="s">
        <v>418</v>
      </c>
      <c r="W4" s="40" t="s">
        <v>419</v>
      </c>
      <c r="X4" s="40" t="s">
        <v>420</v>
      </c>
      <c r="Y4" s="40" t="s">
        <v>421</v>
      </c>
      <c r="Z4" s="40" t="s">
        <v>422</v>
      </c>
      <c r="AA4" s="40" t="s">
        <v>423</v>
      </c>
      <c r="AB4" s="40" t="s">
        <v>424</v>
      </c>
      <c r="AC4" s="40" t="s">
        <v>425</v>
      </c>
      <c r="AD4" s="40" t="s">
        <v>426</v>
      </c>
      <c r="AE4" s="40" t="s">
        <v>427</v>
      </c>
      <c r="AF4" s="40" t="s">
        <v>428</v>
      </c>
      <c r="AG4" s="40" t="s">
        <v>429</v>
      </c>
      <c r="AH4" s="40" t="s">
        <v>430</v>
      </c>
      <c r="AI4" s="40" t="s">
        <v>431</v>
      </c>
      <c r="AJ4" s="40" t="s">
        <v>432</v>
      </c>
      <c r="AK4" s="40" t="s">
        <v>433</v>
      </c>
      <c r="AL4" s="40" t="s">
        <v>434</v>
      </c>
      <c r="AM4" s="40" t="s">
        <v>435</v>
      </c>
      <c r="AN4" s="40" t="s">
        <v>436</v>
      </c>
      <c r="AO4" s="40" t="s">
        <v>437</v>
      </c>
      <c r="AP4" s="40" t="s">
        <v>438</v>
      </c>
      <c r="AQ4" s="40" t="s">
        <v>439</v>
      </c>
      <c r="AR4" s="40" t="s">
        <v>440</v>
      </c>
      <c r="AS4" s="40" t="s">
        <v>441</v>
      </c>
      <c r="AT4" s="41"/>
      <c r="AU4" s="41"/>
      <c r="AV4" s="41"/>
      <c r="AW4" s="41"/>
      <c r="AX4" s="41"/>
      <c r="AY4" s="41"/>
    </row>
    <row r="5" spans="1:51" ht="22.5" x14ac:dyDescent="0.2">
      <c r="A5" s="40">
        <v>11</v>
      </c>
      <c r="B5" s="41" t="s">
        <v>2</v>
      </c>
      <c r="C5" s="40" t="s">
        <v>4</v>
      </c>
      <c r="D5" s="40">
        <v>5</v>
      </c>
      <c r="E5" s="40" t="s">
        <v>338</v>
      </c>
      <c r="F5" s="40" t="s">
        <v>442</v>
      </c>
      <c r="G5" s="40" t="s">
        <v>443</v>
      </c>
      <c r="H5" s="40" t="s">
        <v>444</v>
      </c>
      <c r="I5" s="40" t="s">
        <v>4</v>
      </c>
      <c r="J5" s="40" t="s">
        <v>1088</v>
      </c>
      <c r="K5" s="63" t="s">
        <v>1093</v>
      </c>
      <c r="L5" s="40" t="s">
        <v>4</v>
      </c>
      <c r="N5" s="40">
        <v>4</v>
      </c>
      <c r="O5" s="40" t="s">
        <v>375</v>
      </c>
      <c r="P5" s="40" t="s">
        <v>4</v>
      </c>
      <c r="S5" s="40" t="s">
        <v>443</v>
      </c>
      <c r="T5" s="40" t="s">
        <v>447</v>
      </c>
      <c r="U5" s="40" t="s">
        <v>448</v>
      </c>
      <c r="V5" s="40" t="s">
        <v>449</v>
      </c>
      <c r="W5" s="40" t="s">
        <v>450</v>
      </c>
      <c r="X5" s="40" t="s">
        <v>451</v>
      </c>
      <c r="Y5" s="40" t="s">
        <v>452</v>
      </c>
      <c r="Z5" s="40" t="s">
        <v>453</v>
      </c>
      <c r="AA5" s="40" t="s">
        <v>454</v>
      </c>
      <c r="AB5" s="40" t="s">
        <v>455</v>
      </c>
      <c r="AC5" s="40" t="s">
        <v>456</v>
      </c>
      <c r="AD5" s="40" t="s">
        <v>457</v>
      </c>
      <c r="AE5" s="40" t="s">
        <v>458</v>
      </c>
      <c r="AF5" s="40" t="s">
        <v>459</v>
      </c>
      <c r="AG5" s="40" t="s">
        <v>460</v>
      </c>
      <c r="AH5" s="40" t="s">
        <v>461</v>
      </c>
      <c r="AI5" s="40" t="s">
        <v>462</v>
      </c>
      <c r="AJ5" s="40" t="s">
        <v>463</v>
      </c>
      <c r="AK5" s="40" t="s">
        <v>464</v>
      </c>
      <c r="AL5" s="40" t="s">
        <v>465</v>
      </c>
      <c r="AM5" s="40" t="s">
        <v>466</v>
      </c>
      <c r="AN5" s="40" t="s">
        <v>467</v>
      </c>
      <c r="AO5" s="40" t="s">
        <v>468</v>
      </c>
      <c r="AP5" s="40" t="s">
        <v>469</v>
      </c>
      <c r="AQ5" s="40" t="s">
        <v>470</v>
      </c>
      <c r="AR5" s="40" t="s">
        <v>471</v>
      </c>
      <c r="AS5" s="40" t="s">
        <v>472</v>
      </c>
      <c r="AT5" s="41"/>
      <c r="AU5" s="41"/>
      <c r="AV5" s="41"/>
      <c r="AW5" s="41"/>
      <c r="AX5" s="41"/>
      <c r="AY5" s="41"/>
    </row>
    <row r="6" spans="1:51" x14ac:dyDescent="0.2">
      <c r="A6" s="40">
        <v>13</v>
      </c>
      <c r="B6" s="41" t="s">
        <v>340</v>
      </c>
      <c r="C6" s="40" t="s">
        <v>4</v>
      </c>
      <c r="D6" s="40">
        <v>5</v>
      </c>
      <c r="E6" s="40" t="s">
        <v>338</v>
      </c>
      <c r="F6" s="40" t="s">
        <v>473</v>
      </c>
      <c r="G6" s="40" t="s">
        <v>474</v>
      </c>
      <c r="H6" s="40" t="s">
        <v>475</v>
      </c>
      <c r="I6" s="40" t="s">
        <v>4</v>
      </c>
      <c r="J6" s="40" t="s">
        <v>1089</v>
      </c>
      <c r="K6" s="43" t="s">
        <v>1094</v>
      </c>
      <c r="L6" s="40" t="s">
        <v>4</v>
      </c>
      <c r="S6" s="40" t="s">
        <v>474</v>
      </c>
      <c r="T6" s="40" t="s">
        <v>478</v>
      </c>
      <c r="U6" s="40" t="s">
        <v>479</v>
      </c>
      <c r="V6" s="40" t="s">
        <v>480</v>
      </c>
      <c r="W6" s="40" t="s">
        <v>481</v>
      </c>
      <c r="X6" s="40" t="s">
        <v>482</v>
      </c>
      <c r="Y6" s="40" t="s">
        <v>483</v>
      </c>
      <c r="Z6" s="40" t="s">
        <v>484</v>
      </c>
      <c r="AA6" s="40" t="s">
        <v>485</v>
      </c>
      <c r="AB6" s="40" t="s">
        <v>486</v>
      </c>
      <c r="AC6" s="40" t="s">
        <v>487</v>
      </c>
      <c r="AD6" s="40" t="s">
        <v>488</v>
      </c>
      <c r="AE6" s="40" t="s">
        <v>489</v>
      </c>
      <c r="AF6" s="40" t="s">
        <v>490</v>
      </c>
      <c r="AG6" s="40" t="s">
        <v>491</v>
      </c>
      <c r="AH6" s="40" t="s">
        <v>492</v>
      </c>
      <c r="AI6" s="40" t="s">
        <v>493</v>
      </c>
      <c r="AJ6" s="40" t="s">
        <v>494</v>
      </c>
      <c r="AK6" s="41"/>
      <c r="AL6" s="40" t="s">
        <v>495</v>
      </c>
      <c r="AM6" s="40" t="s">
        <v>496</v>
      </c>
      <c r="AN6" s="40" t="s">
        <v>497</v>
      </c>
      <c r="AO6" s="40" t="s">
        <v>498</v>
      </c>
      <c r="AP6" s="40" t="s">
        <v>422</v>
      </c>
      <c r="AQ6" s="41"/>
      <c r="AR6" s="41"/>
      <c r="AS6" s="40" t="s">
        <v>499</v>
      </c>
      <c r="AT6" s="41"/>
      <c r="AU6" s="41"/>
      <c r="AV6" s="41"/>
      <c r="AW6" s="41"/>
      <c r="AX6" s="41"/>
      <c r="AY6" s="41"/>
    </row>
    <row r="7" spans="1:51" x14ac:dyDescent="0.2">
      <c r="A7" s="40">
        <v>15</v>
      </c>
      <c r="B7" s="41" t="s">
        <v>341</v>
      </c>
      <c r="C7" s="40" t="s">
        <v>4</v>
      </c>
      <c r="D7" s="40">
        <v>5</v>
      </c>
      <c r="E7" s="40" t="s">
        <v>338</v>
      </c>
      <c r="F7" s="40" t="s">
        <v>500</v>
      </c>
      <c r="G7" s="40" t="s">
        <v>501</v>
      </c>
      <c r="H7" s="40" t="s">
        <v>502</v>
      </c>
      <c r="I7" s="40" t="s">
        <v>4</v>
      </c>
      <c r="S7" s="40" t="s">
        <v>501</v>
      </c>
      <c r="T7" s="40" t="s">
        <v>503</v>
      </c>
      <c r="U7" s="40" t="s">
        <v>504</v>
      </c>
      <c r="V7" s="40" t="s">
        <v>505</v>
      </c>
      <c r="W7" s="40" t="s">
        <v>506</v>
      </c>
      <c r="X7" s="40" t="s">
        <v>436</v>
      </c>
      <c r="Y7" s="41"/>
      <c r="Z7" s="40" t="s">
        <v>436</v>
      </c>
      <c r="AA7" s="40" t="s">
        <v>507</v>
      </c>
      <c r="AB7" s="40" t="s">
        <v>508</v>
      </c>
      <c r="AC7" s="40" t="s">
        <v>509</v>
      </c>
      <c r="AD7" s="40" t="s">
        <v>510</v>
      </c>
      <c r="AE7" s="40" t="s">
        <v>511</v>
      </c>
      <c r="AF7" s="40" t="s">
        <v>512</v>
      </c>
      <c r="AG7" s="40" t="s">
        <v>513</v>
      </c>
      <c r="AH7" s="40" t="s">
        <v>514</v>
      </c>
      <c r="AI7" s="40" t="s">
        <v>515</v>
      </c>
      <c r="AJ7" s="40" t="s">
        <v>516</v>
      </c>
      <c r="AK7" s="41"/>
      <c r="AL7" s="40" t="s">
        <v>517</v>
      </c>
      <c r="AM7" s="40" t="s">
        <v>518</v>
      </c>
      <c r="AN7" s="41"/>
      <c r="AO7" s="40" t="s">
        <v>519</v>
      </c>
      <c r="AP7" s="40" t="s">
        <v>484</v>
      </c>
      <c r="AQ7" s="41"/>
      <c r="AR7" s="41"/>
      <c r="AS7" s="41"/>
      <c r="AT7" s="41"/>
      <c r="AU7" s="41"/>
      <c r="AV7" s="41"/>
      <c r="AW7" s="41"/>
      <c r="AX7" s="41"/>
      <c r="AY7" s="41"/>
    </row>
    <row r="8" spans="1:51" x14ac:dyDescent="0.2">
      <c r="A8" s="40">
        <v>17</v>
      </c>
      <c r="B8" s="41" t="s">
        <v>342</v>
      </c>
      <c r="C8" s="40" t="s">
        <v>4</v>
      </c>
      <c r="D8" s="40">
        <v>5</v>
      </c>
      <c r="E8" s="40" t="s">
        <v>338</v>
      </c>
      <c r="F8" s="40" t="s">
        <v>520</v>
      </c>
      <c r="G8" s="40" t="s">
        <v>521</v>
      </c>
      <c r="H8" s="40" t="s">
        <v>522</v>
      </c>
      <c r="I8" s="40" t="s">
        <v>4</v>
      </c>
      <c r="J8" s="40" t="str">
        <f>+UPPER(J2)</f>
        <v>RARO</v>
      </c>
      <c r="K8" s="40" t="str">
        <f>+UPPER(K2)</f>
        <v xml:space="preserve">LIGERAMENTE DAÑINO
</v>
      </c>
      <c r="S8" s="40" t="s">
        <v>521</v>
      </c>
      <c r="T8" s="40" t="s">
        <v>523</v>
      </c>
      <c r="U8" s="40" t="s">
        <v>524</v>
      </c>
      <c r="V8" s="40" t="s">
        <v>525</v>
      </c>
      <c r="W8" s="40" t="s">
        <v>526</v>
      </c>
      <c r="X8" s="40" t="s">
        <v>527</v>
      </c>
      <c r="Y8" s="41"/>
      <c r="Z8" s="40" t="s">
        <v>528</v>
      </c>
      <c r="AA8" s="41"/>
      <c r="AB8" s="40" t="s">
        <v>529</v>
      </c>
      <c r="AC8" s="40" t="s">
        <v>530</v>
      </c>
      <c r="AD8" s="41"/>
      <c r="AE8" s="41"/>
      <c r="AF8" s="41"/>
      <c r="AG8" s="40" t="s">
        <v>531</v>
      </c>
      <c r="AH8" s="41"/>
      <c r="AI8" s="40" t="s">
        <v>532</v>
      </c>
      <c r="AJ8" s="40" t="s">
        <v>533</v>
      </c>
      <c r="AK8" s="41"/>
      <c r="AL8" s="41"/>
      <c r="AM8" s="40" t="s">
        <v>534</v>
      </c>
      <c r="AN8" s="41"/>
      <c r="AO8" s="40" t="s">
        <v>535</v>
      </c>
      <c r="AP8" s="40" t="s">
        <v>536</v>
      </c>
      <c r="AQ8" s="41"/>
      <c r="AR8" s="41"/>
      <c r="AS8" s="41"/>
      <c r="AT8" s="41"/>
      <c r="AU8" s="41"/>
      <c r="AV8" s="41"/>
      <c r="AW8" s="41"/>
      <c r="AX8" s="41"/>
      <c r="AY8" s="41"/>
    </row>
    <row r="9" spans="1:51" x14ac:dyDescent="0.2">
      <c r="A9" s="40">
        <v>18</v>
      </c>
      <c r="B9" s="41" t="s">
        <v>343</v>
      </c>
      <c r="C9" s="40" t="s">
        <v>4</v>
      </c>
      <c r="D9" s="40">
        <v>5</v>
      </c>
      <c r="E9" s="40" t="s">
        <v>338</v>
      </c>
      <c r="F9" s="40" t="s">
        <v>537</v>
      </c>
      <c r="G9" s="40" t="s">
        <v>538</v>
      </c>
      <c r="H9" s="40" t="s">
        <v>539</v>
      </c>
      <c r="I9" s="40" t="s">
        <v>4</v>
      </c>
      <c r="J9" s="40" t="str">
        <f t="shared" ref="J9:J12" si="0">+UPPER(J3)</f>
        <v>IMPROBABLE</v>
      </c>
      <c r="K9" s="40" t="str">
        <f t="shared" ref="K9:K13" si="1">+UPPER(K3)</f>
        <v xml:space="preserve">MENOR </v>
      </c>
      <c r="S9" s="40" t="s">
        <v>538</v>
      </c>
      <c r="T9" s="40" t="s">
        <v>540</v>
      </c>
      <c r="U9" s="40" t="s">
        <v>541</v>
      </c>
      <c r="V9" s="40" t="s">
        <v>542</v>
      </c>
      <c r="W9" s="40" t="s">
        <v>543</v>
      </c>
      <c r="X9" s="41"/>
      <c r="Y9" s="41"/>
      <c r="Z9" s="40" t="s">
        <v>544</v>
      </c>
      <c r="AA9" s="41"/>
      <c r="AB9" s="40" t="s">
        <v>545</v>
      </c>
      <c r="AC9" s="40" t="s">
        <v>546</v>
      </c>
      <c r="AD9" s="41"/>
      <c r="AE9" s="41"/>
      <c r="AF9" s="41"/>
      <c r="AG9" s="40" t="s">
        <v>547</v>
      </c>
      <c r="AH9" s="41"/>
      <c r="AI9" s="40" t="s">
        <v>548</v>
      </c>
      <c r="AJ9" s="41"/>
      <c r="AK9" s="41"/>
      <c r="AL9" s="41"/>
      <c r="AM9" s="40" t="s">
        <v>549</v>
      </c>
      <c r="AN9" s="41"/>
      <c r="AO9" s="40" t="s">
        <v>550</v>
      </c>
      <c r="AP9" s="40" t="s">
        <v>551</v>
      </c>
      <c r="AQ9" s="41"/>
      <c r="AR9" s="41"/>
      <c r="AS9" s="41"/>
      <c r="AT9" s="41"/>
      <c r="AU9" s="41"/>
      <c r="AV9" s="41"/>
      <c r="AW9" s="41"/>
      <c r="AX9" s="41"/>
      <c r="AY9" s="41"/>
    </row>
    <row r="10" spans="1:51" x14ac:dyDescent="0.2">
      <c r="A10" s="40">
        <v>19</v>
      </c>
      <c r="B10" s="41" t="s">
        <v>344</v>
      </c>
      <c r="C10" s="40" t="s">
        <v>4</v>
      </c>
      <c r="D10" s="40">
        <v>5</v>
      </c>
      <c r="E10" s="40" t="s">
        <v>338</v>
      </c>
      <c r="F10" s="40" t="s">
        <v>552</v>
      </c>
      <c r="G10" s="40" t="s">
        <v>553</v>
      </c>
      <c r="H10" s="40" t="s">
        <v>554</v>
      </c>
      <c r="I10" s="40" t="s">
        <v>4</v>
      </c>
      <c r="J10" s="40" t="str">
        <f t="shared" si="0"/>
        <v>MODERADO</v>
      </c>
      <c r="K10" s="40" t="str">
        <f t="shared" si="1"/>
        <v xml:space="preserve">MODERADO </v>
      </c>
      <c r="S10" s="40" t="s">
        <v>553</v>
      </c>
      <c r="T10" s="41"/>
      <c r="U10" s="40" t="s">
        <v>555</v>
      </c>
      <c r="V10" s="40" t="s">
        <v>556</v>
      </c>
      <c r="W10" s="40" t="s">
        <v>557</v>
      </c>
      <c r="X10" s="41"/>
      <c r="Y10" s="41"/>
      <c r="Z10" s="41"/>
      <c r="AA10" s="41"/>
      <c r="AB10" s="40" t="s">
        <v>558</v>
      </c>
      <c r="AC10" s="40" t="s">
        <v>559</v>
      </c>
      <c r="AD10" s="41"/>
      <c r="AE10" s="41"/>
      <c r="AF10" s="41"/>
      <c r="AG10" s="40" t="s">
        <v>560</v>
      </c>
      <c r="AH10" s="41"/>
      <c r="AI10" s="40" t="s">
        <v>561</v>
      </c>
      <c r="AJ10" s="41"/>
      <c r="AK10" s="41"/>
      <c r="AL10" s="41"/>
      <c r="AM10" s="40" t="s">
        <v>562</v>
      </c>
      <c r="AN10" s="41"/>
      <c r="AO10" s="40" t="s">
        <v>563</v>
      </c>
      <c r="AP10" s="40" t="s">
        <v>564</v>
      </c>
      <c r="AQ10" s="41"/>
      <c r="AR10" s="41"/>
      <c r="AS10" s="41"/>
      <c r="AT10" s="41"/>
      <c r="AU10" s="41"/>
      <c r="AV10" s="41"/>
      <c r="AW10" s="41"/>
      <c r="AX10" s="41"/>
      <c r="AY10" s="41"/>
    </row>
    <row r="11" spans="1:51" x14ac:dyDescent="0.2">
      <c r="A11" s="40">
        <v>20</v>
      </c>
      <c r="B11" s="41" t="s">
        <v>345</v>
      </c>
      <c r="C11" s="40" t="s">
        <v>4</v>
      </c>
      <c r="D11" s="40">
        <v>5</v>
      </c>
      <c r="E11" s="40" t="s">
        <v>338</v>
      </c>
      <c r="F11" s="40" t="s">
        <v>565</v>
      </c>
      <c r="G11" s="40" t="s">
        <v>451</v>
      </c>
      <c r="H11" s="40" t="s">
        <v>566</v>
      </c>
      <c r="I11" s="40" t="s">
        <v>4</v>
      </c>
      <c r="J11" s="40" t="str">
        <f t="shared" si="0"/>
        <v xml:space="preserve">PROBABLE </v>
      </c>
      <c r="K11" s="40" t="str">
        <f t="shared" si="1"/>
        <v xml:space="preserve">DAÑINO
</v>
      </c>
      <c r="S11" s="40" t="s">
        <v>451</v>
      </c>
      <c r="T11" s="41"/>
      <c r="U11" s="40" t="s">
        <v>567</v>
      </c>
      <c r="V11" s="41"/>
      <c r="W11" s="40" t="s">
        <v>568</v>
      </c>
      <c r="X11" s="41"/>
      <c r="Y11" s="41"/>
      <c r="Z11" s="41"/>
      <c r="AA11" s="41"/>
      <c r="AB11" s="41"/>
      <c r="AC11" s="40" t="s">
        <v>569</v>
      </c>
      <c r="AD11" s="41"/>
      <c r="AE11" s="41"/>
      <c r="AF11" s="41"/>
      <c r="AG11" s="41"/>
      <c r="AH11" s="41"/>
      <c r="AI11" s="41"/>
      <c r="AJ11" s="41"/>
      <c r="AK11" s="41"/>
      <c r="AL11" s="41"/>
      <c r="AM11" s="40" t="s">
        <v>570</v>
      </c>
      <c r="AN11" s="41"/>
      <c r="AO11" s="40" t="s">
        <v>571</v>
      </c>
      <c r="AP11" s="40" t="s">
        <v>572</v>
      </c>
      <c r="AQ11" s="41"/>
      <c r="AR11" s="41"/>
      <c r="AS11" s="41"/>
      <c r="AT11" s="41"/>
      <c r="AU11" s="41"/>
      <c r="AV11" s="41"/>
      <c r="AW11" s="41"/>
      <c r="AX11" s="41"/>
      <c r="AY11" s="41"/>
    </row>
    <row r="12" spans="1:51" x14ac:dyDescent="0.2">
      <c r="A12" s="40">
        <v>23</v>
      </c>
      <c r="B12" s="41" t="s">
        <v>346</v>
      </c>
      <c r="C12" s="40" t="s">
        <v>4</v>
      </c>
      <c r="D12" s="40">
        <v>5</v>
      </c>
      <c r="E12" s="40" t="s">
        <v>338</v>
      </c>
      <c r="F12" s="40" t="s">
        <v>573</v>
      </c>
      <c r="G12" s="40" t="s">
        <v>574</v>
      </c>
      <c r="H12" s="40" t="s">
        <v>575</v>
      </c>
      <c r="I12" s="40" t="s">
        <v>4</v>
      </c>
      <c r="J12" s="40" t="str">
        <f t="shared" si="0"/>
        <v>CASI CERTEZA</v>
      </c>
      <c r="K12" s="40" t="str">
        <f t="shared" si="1"/>
        <v>EXTREMADAMENTE DAÑINO</v>
      </c>
      <c r="S12" s="40" t="s">
        <v>574</v>
      </c>
      <c r="T12" s="41"/>
      <c r="U12" s="40" t="s">
        <v>576</v>
      </c>
      <c r="V12" s="41"/>
      <c r="W12" s="40" t="s">
        <v>577</v>
      </c>
      <c r="X12" s="41"/>
      <c r="Y12" s="41"/>
      <c r="Z12" s="41"/>
      <c r="AA12" s="41"/>
      <c r="AB12" s="41"/>
      <c r="AC12" s="40" t="s">
        <v>578</v>
      </c>
      <c r="AD12" s="41"/>
      <c r="AE12" s="41"/>
      <c r="AF12" s="41"/>
      <c r="AG12" s="41"/>
      <c r="AH12" s="41"/>
      <c r="AI12" s="41"/>
      <c r="AJ12" s="41"/>
      <c r="AK12" s="41"/>
      <c r="AL12" s="41"/>
      <c r="AM12" s="40" t="s">
        <v>579</v>
      </c>
      <c r="AN12" s="41"/>
      <c r="AO12" s="40" t="s">
        <v>580</v>
      </c>
      <c r="AP12" s="40" t="s">
        <v>581</v>
      </c>
      <c r="AQ12" s="41"/>
      <c r="AR12" s="41"/>
      <c r="AS12" s="41"/>
      <c r="AT12" s="41"/>
      <c r="AU12" s="41"/>
      <c r="AV12" s="41"/>
      <c r="AW12" s="41"/>
      <c r="AX12" s="41"/>
      <c r="AY12" s="41"/>
    </row>
    <row r="13" spans="1:51" x14ac:dyDescent="0.2">
      <c r="A13" s="40">
        <v>25</v>
      </c>
      <c r="B13" s="41" t="s">
        <v>347</v>
      </c>
      <c r="C13" s="40" t="s">
        <v>4</v>
      </c>
      <c r="D13" s="40">
        <v>5</v>
      </c>
      <c r="E13" s="40" t="s">
        <v>338</v>
      </c>
      <c r="F13" s="40" t="s">
        <v>582</v>
      </c>
      <c r="G13" s="40" t="s">
        <v>482</v>
      </c>
      <c r="H13" s="40" t="s">
        <v>583</v>
      </c>
      <c r="I13" s="40" t="s">
        <v>4</v>
      </c>
      <c r="K13" s="40" t="str">
        <f t="shared" si="1"/>
        <v/>
      </c>
      <c r="S13" s="40" t="s">
        <v>482</v>
      </c>
      <c r="T13" s="41"/>
      <c r="U13" s="40" t="s">
        <v>584</v>
      </c>
      <c r="V13" s="41"/>
      <c r="W13" s="40" t="s">
        <v>585</v>
      </c>
      <c r="X13" s="41"/>
      <c r="Y13" s="41"/>
      <c r="Z13" s="41"/>
      <c r="AA13" s="41"/>
      <c r="AB13" s="41"/>
      <c r="AC13" s="40" t="s">
        <v>586</v>
      </c>
      <c r="AD13" s="41"/>
      <c r="AE13" s="41"/>
      <c r="AF13" s="41"/>
      <c r="AG13" s="41"/>
      <c r="AH13" s="41"/>
      <c r="AI13" s="41"/>
      <c r="AJ13" s="41"/>
      <c r="AK13" s="41"/>
      <c r="AL13" s="41"/>
      <c r="AM13" s="41"/>
      <c r="AN13" s="41"/>
      <c r="AO13" s="41"/>
      <c r="AP13" s="40" t="s">
        <v>587</v>
      </c>
      <c r="AQ13" s="41"/>
      <c r="AR13" s="41"/>
      <c r="AS13" s="41"/>
      <c r="AT13" s="41"/>
      <c r="AU13" s="41"/>
      <c r="AV13" s="41"/>
      <c r="AW13" s="41"/>
      <c r="AX13" s="41"/>
      <c r="AY13" s="41"/>
    </row>
    <row r="14" spans="1:51" x14ac:dyDescent="0.2">
      <c r="A14" s="40">
        <v>27</v>
      </c>
      <c r="B14" s="41" t="s">
        <v>348</v>
      </c>
      <c r="C14" s="40" t="s">
        <v>4</v>
      </c>
      <c r="D14" s="40">
        <v>5</v>
      </c>
      <c r="E14" s="40" t="s">
        <v>338</v>
      </c>
      <c r="F14" s="40" t="s">
        <v>588</v>
      </c>
      <c r="G14" s="40" t="s">
        <v>589</v>
      </c>
      <c r="H14" s="40" t="s">
        <v>590</v>
      </c>
      <c r="I14" s="40" t="s">
        <v>4</v>
      </c>
      <c r="S14" s="40" t="s">
        <v>589</v>
      </c>
      <c r="T14" s="41"/>
      <c r="U14" s="40" t="s">
        <v>591</v>
      </c>
      <c r="V14" s="41"/>
      <c r="W14" s="40" t="s">
        <v>592</v>
      </c>
      <c r="X14" s="41"/>
      <c r="Y14" s="41"/>
      <c r="Z14" s="41"/>
      <c r="AA14" s="41"/>
      <c r="AB14" s="41"/>
      <c r="AC14" s="40" t="s">
        <v>593</v>
      </c>
      <c r="AD14" s="41"/>
      <c r="AE14" s="41"/>
      <c r="AF14" s="41"/>
      <c r="AG14" s="41"/>
      <c r="AH14" s="41"/>
      <c r="AI14" s="41"/>
      <c r="AJ14" s="41"/>
      <c r="AK14" s="41"/>
      <c r="AL14" s="41"/>
      <c r="AM14" s="41"/>
      <c r="AN14" s="41"/>
      <c r="AO14" s="41"/>
      <c r="AP14" s="40" t="s">
        <v>594</v>
      </c>
      <c r="AQ14" s="41"/>
      <c r="AR14" s="41"/>
      <c r="AS14" s="41"/>
      <c r="AT14" s="41"/>
      <c r="AU14" s="41"/>
      <c r="AV14" s="41"/>
      <c r="AW14" s="41"/>
      <c r="AX14" s="41"/>
      <c r="AY14" s="41"/>
    </row>
    <row r="15" spans="1:51" x14ac:dyDescent="0.2">
      <c r="A15" s="40">
        <v>41</v>
      </c>
      <c r="B15" s="41" t="s">
        <v>349</v>
      </c>
      <c r="C15" s="40" t="s">
        <v>4</v>
      </c>
      <c r="D15" s="40">
        <v>5</v>
      </c>
      <c r="E15" s="40" t="s">
        <v>338</v>
      </c>
      <c r="F15" s="40" t="s">
        <v>595</v>
      </c>
      <c r="G15" s="40" t="s">
        <v>596</v>
      </c>
      <c r="H15" s="40" t="s">
        <v>597</v>
      </c>
      <c r="I15" s="40" t="s">
        <v>4</v>
      </c>
      <c r="S15" s="40" t="s">
        <v>596</v>
      </c>
      <c r="T15" s="41"/>
      <c r="U15" s="40" t="s">
        <v>598</v>
      </c>
      <c r="V15" s="41"/>
      <c r="W15" s="41"/>
      <c r="X15" s="41"/>
      <c r="Y15" s="41"/>
      <c r="Z15" s="41"/>
      <c r="AA15" s="41"/>
      <c r="AB15" s="41"/>
      <c r="AC15" s="40" t="s">
        <v>599</v>
      </c>
      <c r="AD15" s="41"/>
      <c r="AE15" s="41"/>
      <c r="AF15" s="41"/>
      <c r="AG15" s="41"/>
      <c r="AH15" s="41"/>
      <c r="AI15" s="41"/>
      <c r="AJ15" s="41"/>
      <c r="AK15" s="41"/>
      <c r="AL15" s="41"/>
      <c r="AM15" s="41"/>
      <c r="AN15" s="41"/>
      <c r="AO15" s="41"/>
      <c r="AP15" s="40" t="s">
        <v>600</v>
      </c>
      <c r="AQ15" s="41"/>
      <c r="AR15" s="41"/>
      <c r="AS15" s="41"/>
      <c r="AT15" s="41"/>
      <c r="AU15" s="41"/>
      <c r="AV15" s="41"/>
      <c r="AW15" s="41"/>
      <c r="AX15" s="41"/>
      <c r="AY15" s="41"/>
    </row>
    <row r="16" spans="1:51" x14ac:dyDescent="0.2">
      <c r="A16" s="40">
        <v>44</v>
      </c>
      <c r="B16" s="41" t="s">
        <v>350</v>
      </c>
      <c r="C16" s="40" t="s">
        <v>4</v>
      </c>
      <c r="D16" s="40">
        <v>5</v>
      </c>
      <c r="E16" s="40" t="s">
        <v>338</v>
      </c>
      <c r="F16" s="40" t="s">
        <v>601</v>
      </c>
      <c r="G16" s="40" t="s">
        <v>602</v>
      </c>
      <c r="H16" s="40" t="s">
        <v>603</v>
      </c>
      <c r="I16" s="40" t="s">
        <v>4</v>
      </c>
      <c r="S16" s="40" t="s">
        <v>602</v>
      </c>
      <c r="T16" s="41"/>
      <c r="U16" s="40" t="s">
        <v>604</v>
      </c>
      <c r="V16" s="41"/>
      <c r="W16" s="41"/>
      <c r="X16" s="41"/>
      <c r="Y16" s="41"/>
      <c r="Z16" s="41"/>
      <c r="AA16" s="41"/>
      <c r="AB16" s="41"/>
      <c r="AC16" s="41"/>
      <c r="AD16" s="41"/>
      <c r="AE16" s="41"/>
      <c r="AF16" s="41"/>
      <c r="AG16" s="41"/>
      <c r="AH16" s="41"/>
      <c r="AI16" s="41"/>
      <c r="AJ16" s="41"/>
      <c r="AK16" s="41"/>
      <c r="AL16" s="41"/>
      <c r="AM16" s="41"/>
      <c r="AN16" s="41"/>
      <c r="AO16" s="41"/>
      <c r="AP16" s="40" t="s">
        <v>605</v>
      </c>
      <c r="AQ16" s="41"/>
      <c r="AR16" s="41"/>
      <c r="AS16" s="41"/>
      <c r="AT16" s="41"/>
      <c r="AU16" s="41"/>
      <c r="AV16" s="41"/>
      <c r="AW16" s="41"/>
      <c r="AX16" s="41"/>
      <c r="AY16" s="41"/>
    </row>
    <row r="17" spans="1:51" x14ac:dyDescent="0.2">
      <c r="A17" s="40">
        <v>47</v>
      </c>
      <c r="B17" s="41" t="s">
        <v>351</v>
      </c>
      <c r="C17" s="40" t="s">
        <v>4</v>
      </c>
      <c r="D17" s="40">
        <v>5</v>
      </c>
      <c r="E17" s="40" t="s">
        <v>338</v>
      </c>
      <c r="F17" s="40" t="s">
        <v>606</v>
      </c>
      <c r="G17" s="40" t="s">
        <v>607</v>
      </c>
      <c r="H17" s="40" t="s">
        <v>608</v>
      </c>
      <c r="I17" s="40" t="s">
        <v>4</v>
      </c>
      <c r="S17" s="40" t="s">
        <v>607</v>
      </c>
      <c r="T17" s="41"/>
      <c r="U17" s="40" t="s">
        <v>609</v>
      </c>
      <c r="V17" s="41"/>
      <c r="W17" s="41"/>
      <c r="X17" s="41"/>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row>
    <row r="18" spans="1:51" x14ac:dyDescent="0.2">
      <c r="A18" s="40">
        <v>50</v>
      </c>
      <c r="B18" s="41" t="s">
        <v>352</v>
      </c>
      <c r="C18" s="40" t="s">
        <v>4</v>
      </c>
      <c r="D18" s="40">
        <v>5</v>
      </c>
      <c r="E18" s="40" t="s">
        <v>338</v>
      </c>
      <c r="F18" s="40" t="s">
        <v>610</v>
      </c>
      <c r="G18" s="40" t="s">
        <v>611</v>
      </c>
      <c r="H18" s="40" t="s">
        <v>612</v>
      </c>
      <c r="I18" s="40" t="s">
        <v>4</v>
      </c>
      <c r="S18" s="40" t="s">
        <v>611</v>
      </c>
      <c r="T18" s="41"/>
      <c r="U18" s="40" t="s">
        <v>613</v>
      </c>
      <c r="V18" s="41"/>
      <c r="W18" s="41"/>
      <c r="X18" s="41"/>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row>
    <row r="19" spans="1:51" x14ac:dyDescent="0.2">
      <c r="A19" s="40">
        <v>52</v>
      </c>
      <c r="B19" s="41" t="s">
        <v>353</v>
      </c>
      <c r="C19" s="40" t="s">
        <v>4</v>
      </c>
      <c r="D19" s="40">
        <v>8</v>
      </c>
      <c r="E19" s="40" t="s">
        <v>339</v>
      </c>
      <c r="F19" s="40" t="s">
        <v>614</v>
      </c>
      <c r="G19" s="40" t="s">
        <v>372</v>
      </c>
      <c r="H19" s="40" t="s">
        <v>615</v>
      </c>
      <c r="I19" s="40" t="s">
        <v>4</v>
      </c>
      <c r="U19" s="40" t="s">
        <v>616</v>
      </c>
    </row>
    <row r="20" spans="1:51" x14ac:dyDescent="0.2">
      <c r="A20" s="40">
        <v>54</v>
      </c>
      <c r="B20" s="41" t="s">
        <v>354</v>
      </c>
      <c r="C20" s="40" t="s">
        <v>4</v>
      </c>
      <c r="D20" s="40">
        <v>8</v>
      </c>
      <c r="E20" s="40" t="s">
        <v>339</v>
      </c>
      <c r="F20" s="40" t="s">
        <v>617</v>
      </c>
      <c r="G20" s="40" t="s">
        <v>383</v>
      </c>
      <c r="H20" s="40" t="s">
        <v>618</v>
      </c>
      <c r="I20" s="40" t="s">
        <v>4</v>
      </c>
      <c r="R20" s="39"/>
      <c r="U20" s="40" t="s">
        <v>619</v>
      </c>
    </row>
    <row r="21" spans="1:51" x14ac:dyDescent="0.2">
      <c r="A21" s="40">
        <v>63</v>
      </c>
      <c r="B21" s="41" t="s">
        <v>355</v>
      </c>
      <c r="C21" s="40" t="s">
        <v>4</v>
      </c>
      <c r="D21" s="40">
        <v>8</v>
      </c>
      <c r="E21" s="40" t="s">
        <v>339</v>
      </c>
      <c r="F21" s="40" t="s">
        <v>620</v>
      </c>
      <c r="G21" s="40" t="s">
        <v>416</v>
      </c>
      <c r="H21" s="40" t="s">
        <v>621</v>
      </c>
      <c r="I21" s="40" t="s">
        <v>4</v>
      </c>
    </row>
    <row r="22" spans="1:51" ht="15" x14ac:dyDescent="0.25">
      <c r="A22" s="40">
        <v>66</v>
      </c>
      <c r="B22" s="41" t="s">
        <v>356</v>
      </c>
      <c r="C22" s="40" t="s">
        <v>4</v>
      </c>
      <c r="D22" s="40">
        <v>8</v>
      </c>
      <c r="E22" s="40" t="s">
        <v>339</v>
      </c>
      <c r="F22" s="40" t="s">
        <v>622</v>
      </c>
      <c r="G22" s="40" t="s">
        <v>447</v>
      </c>
      <c r="H22" s="40" t="s">
        <v>623</v>
      </c>
      <c r="I22" s="40" t="s">
        <v>4</v>
      </c>
      <c r="S22" s="44"/>
      <c r="T22" s="45" t="s">
        <v>4</v>
      </c>
      <c r="U22" s="46" t="s">
        <v>4</v>
      </c>
      <c r="V22" s="46" t="s">
        <v>4</v>
      </c>
      <c r="W22" s="687" t="s">
        <v>6</v>
      </c>
      <c r="X22" s="687"/>
      <c r="Y22" s="687"/>
      <c r="Z22" s="687"/>
      <c r="AA22" s="688"/>
      <c r="AB22" s="47"/>
      <c r="AC22" s="44"/>
      <c r="AD22" s="44"/>
    </row>
    <row r="23" spans="1:51" ht="11.25" customHeight="1" x14ac:dyDescent="0.2">
      <c r="A23" s="40">
        <v>68</v>
      </c>
      <c r="B23" s="41" t="s">
        <v>357</v>
      </c>
      <c r="C23" s="40" t="s">
        <v>4</v>
      </c>
      <c r="D23" s="40">
        <v>8</v>
      </c>
      <c r="E23" s="40" t="s">
        <v>339</v>
      </c>
      <c r="F23" s="40" t="s">
        <v>624</v>
      </c>
      <c r="G23" s="40" t="s">
        <v>478</v>
      </c>
      <c r="H23" s="40" t="s">
        <v>625</v>
      </c>
      <c r="I23" s="40" t="s">
        <v>4</v>
      </c>
      <c r="S23" s="44"/>
      <c r="T23" s="48" t="s">
        <v>4</v>
      </c>
      <c r="U23" s="49" t="s">
        <v>4</v>
      </c>
      <c r="V23" s="49" t="s">
        <v>4</v>
      </c>
      <c r="W23" s="42" t="s">
        <v>8</v>
      </c>
      <c r="X23" s="42" t="s">
        <v>380</v>
      </c>
      <c r="Y23" s="42" t="s">
        <v>415</v>
      </c>
      <c r="Z23" s="42" t="s">
        <v>445</v>
      </c>
      <c r="AA23" s="43" t="s">
        <v>477</v>
      </c>
      <c r="AB23" s="40" t="s">
        <v>4</v>
      </c>
      <c r="AC23" s="44"/>
      <c r="AD23" s="44"/>
    </row>
    <row r="24" spans="1:51" x14ac:dyDescent="0.2">
      <c r="A24" s="40">
        <v>70</v>
      </c>
      <c r="B24" s="41" t="s">
        <v>358</v>
      </c>
      <c r="C24" s="40" t="s">
        <v>4</v>
      </c>
      <c r="D24" s="40">
        <v>8</v>
      </c>
      <c r="E24" s="40" t="s">
        <v>339</v>
      </c>
      <c r="F24" s="40" t="s">
        <v>626</v>
      </c>
      <c r="G24" s="40" t="s">
        <v>503</v>
      </c>
      <c r="H24" s="40" t="s">
        <v>627</v>
      </c>
      <c r="I24" s="40" t="s">
        <v>4</v>
      </c>
      <c r="S24" s="44"/>
      <c r="T24" s="48" t="s">
        <v>4</v>
      </c>
      <c r="U24" s="49" t="s">
        <v>4</v>
      </c>
      <c r="V24" s="49" t="s">
        <v>4</v>
      </c>
      <c r="W24" s="42">
        <v>1</v>
      </c>
      <c r="X24" s="42">
        <v>2</v>
      </c>
      <c r="Y24" s="42">
        <v>3</v>
      </c>
      <c r="Z24" s="42">
        <v>4</v>
      </c>
      <c r="AA24" s="43">
        <v>5</v>
      </c>
      <c r="AB24" s="40" t="s">
        <v>4</v>
      </c>
      <c r="AC24" s="44"/>
      <c r="AD24" s="44"/>
    </row>
    <row r="25" spans="1:51" x14ac:dyDescent="0.2">
      <c r="A25" s="40">
        <v>73</v>
      </c>
      <c r="B25" s="41" t="s">
        <v>359</v>
      </c>
      <c r="C25" s="40" t="s">
        <v>4</v>
      </c>
      <c r="D25" s="40">
        <v>8</v>
      </c>
      <c r="E25" s="40" t="s">
        <v>339</v>
      </c>
      <c r="F25" s="40" t="s">
        <v>628</v>
      </c>
      <c r="G25" s="40" t="s">
        <v>523</v>
      </c>
      <c r="H25" s="40" t="s">
        <v>629</v>
      </c>
      <c r="I25" s="40" t="s">
        <v>4</v>
      </c>
      <c r="S25" s="44"/>
      <c r="T25" s="694" t="s">
        <v>5</v>
      </c>
      <c r="U25" s="42" t="s">
        <v>374</v>
      </c>
      <c r="V25" s="42">
        <v>1</v>
      </c>
      <c r="W25" s="50" t="s">
        <v>630</v>
      </c>
      <c r="X25" s="50" t="s">
        <v>631</v>
      </c>
      <c r="Y25" s="51" t="s">
        <v>632</v>
      </c>
      <c r="Z25" s="52" t="s">
        <v>633</v>
      </c>
      <c r="AA25" s="53" t="s">
        <v>634</v>
      </c>
      <c r="AB25" s="40" t="s">
        <v>4</v>
      </c>
    </row>
    <row r="26" spans="1:51" x14ac:dyDescent="0.2">
      <c r="A26" s="40">
        <v>76</v>
      </c>
      <c r="B26" s="41" t="s">
        <v>360</v>
      </c>
      <c r="C26" s="40" t="s">
        <v>4</v>
      </c>
      <c r="D26" s="40">
        <v>8</v>
      </c>
      <c r="E26" s="40" t="s">
        <v>339</v>
      </c>
      <c r="F26" s="40" t="s">
        <v>635</v>
      </c>
      <c r="G26" s="40" t="s">
        <v>540</v>
      </c>
      <c r="H26" s="40" t="s">
        <v>636</v>
      </c>
      <c r="I26" s="40" t="s">
        <v>4</v>
      </c>
      <c r="S26" s="44"/>
      <c r="T26" s="694"/>
      <c r="U26" s="42" t="s">
        <v>379</v>
      </c>
      <c r="V26" s="42">
        <v>2</v>
      </c>
      <c r="W26" s="50" t="s">
        <v>637</v>
      </c>
      <c r="X26" s="50" t="s">
        <v>638</v>
      </c>
      <c r="Y26" s="51" t="s">
        <v>639</v>
      </c>
      <c r="Z26" s="52" t="s">
        <v>640</v>
      </c>
      <c r="AA26" s="54" t="s">
        <v>641</v>
      </c>
      <c r="AB26" s="40" t="s">
        <v>4</v>
      </c>
    </row>
    <row r="27" spans="1:51" x14ac:dyDescent="0.2">
      <c r="A27" s="40">
        <v>81</v>
      </c>
      <c r="B27" s="41" t="s">
        <v>361</v>
      </c>
      <c r="C27" s="40" t="s">
        <v>4</v>
      </c>
      <c r="D27" s="40">
        <v>11</v>
      </c>
      <c r="E27" s="40" t="s">
        <v>2</v>
      </c>
      <c r="F27" s="40" t="s">
        <v>642</v>
      </c>
      <c r="G27" s="40" t="s">
        <v>372</v>
      </c>
      <c r="H27" s="40" t="s">
        <v>643</v>
      </c>
      <c r="I27" s="40" t="s">
        <v>4</v>
      </c>
      <c r="S27" s="44"/>
      <c r="T27" s="694"/>
      <c r="U27" s="42" t="s">
        <v>414</v>
      </c>
      <c r="V27" s="42">
        <v>3</v>
      </c>
      <c r="W27" s="50" t="s">
        <v>644</v>
      </c>
      <c r="X27" s="51" t="s">
        <v>639</v>
      </c>
      <c r="Y27" s="52" t="s">
        <v>645</v>
      </c>
      <c r="Z27" s="55" t="s">
        <v>646</v>
      </c>
      <c r="AA27" s="54" t="s">
        <v>647</v>
      </c>
      <c r="AB27" s="40" t="s">
        <v>4</v>
      </c>
    </row>
    <row r="28" spans="1:51" x14ac:dyDescent="0.2">
      <c r="A28" s="40">
        <v>85</v>
      </c>
      <c r="B28" s="41" t="s">
        <v>362</v>
      </c>
      <c r="C28" s="40" t="s">
        <v>4</v>
      </c>
      <c r="D28" s="40">
        <v>11</v>
      </c>
      <c r="E28" s="40" t="s">
        <v>2</v>
      </c>
      <c r="F28" s="40" t="s">
        <v>648</v>
      </c>
      <c r="G28" s="40" t="s">
        <v>384</v>
      </c>
      <c r="H28" s="40" t="s">
        <v>649</v>
      </c>
      <c r="I28" s="40" t="s">
        <v>4</v>
      </c>
      <c r="S28" s="44"/>
      <c r="T28" s="694"/>
      <c r="U28" s="42" t="s">
        <v>7</v>
      </c>
      <c r="V28" s="42">
        <v>4</v>
      </c>
      <c r="W28" s="51" t="s">
        <v>9</v>
      </c>
      <c r="X28" s="52" t="s">
        <v>640</v>
      </c>
      <c r="Y28" s="52" t="s">
        <v>650</v>
      </c>
      <c r="Z28" s="55" t="s">
        <v>651</v>
      </c>
      <c r="AA28" s="54" t="s">
        <v>652</v>
      </c>
      <c r="AB28" s="40" t="s">
        <v>4</v>
      </c>
    </row>
    <row r="29" spans="1:51" ht="11.25" customHeight="1" x14ac:dyDescent="0.2">
      <c r="A29" s="40">
        <v>86</v>
      </c>
      <c r="B29" s="41" t="s">
        <v>363</v>
      </c>
      <c r="C29" s="40" t="s">
        <v>4</v>
      </c>
      <c r="D29" s="40">
        <v>11</v>
      </c>
      <c r="E29" s="40" t="s">
        <v>2</v>
      </c>
      <c r="F29" s="40" t="s">
        <v>653</v>
      </c>
      <c r="G29" s="40" t="s">
        <v>417</v>
      </c>
      <c r="H29" s="40" t="s">
        <v>654</v>
      </c>
      <c r="I29" s="40" t="s">
        <v>4</v>
      </c>
      <c r="S29" s="44"/>
      <c r="T29" s="695"/>
      <c r="U29" s="56" t="s">
        <v>476</v>
      </c>
      <c r="V29" s="56">
        <v>5</v>
      </c>
      <c r="W29" s="57" t="s">
        <v>634</v>
      </c>
      <c r="X29" s="57" t="s">
        <v>655</v>
      </c>
      <c r="Y29" s="58" t="s">
        <v>656</v>
      </c>
      <c r="Z29" s="58" t="s">
        <v>652</v>
      </c>
      <c r="AA29" s="59" t="s">
        <v>657</v>
      </c>
      <c r="AB29" s="40" t="s">
        <v>4</v>
      </c>
    </row>
    <row r="30" spans="1:51" x14ac:dyDescent="0.2">
      <c r="A30" s="40">
        <v>88</v>
      </c>
      <c r="B30" s="41" t="s">
        <v>364</v>
      </c>
      <c r="C30" s="40" t="s">
        <v>4</v>
      </c>
      <c r="D30" s="40">
        <v>11</v>
      </c>
      <c r="E30" s="40" t="s">
        <v>2</v>
      </c>
      <c r="F30" s="40" t="s">
        <v>658</v>
      </c>
      <c r="G30" s="40" t="s">
        <v>448</v>
      </c>
      <c r="H30" s="40" t="s">
        <v>659</v>
      </c>
      <c r="I30" s="40" t="s">
        <v>4</v>
      </c>
    </row>
    <row r="31" spans="1:51" x14ac:dyDescent="0.2">
      <c r="A31" s="40">
        <v>91</v>
      </c>
      <c r="B31" s="41" t="s">
        <v>365</v>
      </c>
      <c r="C31" s="40" t="s">
        <v>4</v>
      </c>
      <c r="D31" s="40">
        <v>11</v>
      </c>
      <c r="E31" s="40" t="s">
        <v>2</v>
      </c>
      <c r="F31" s="40" t="s">
        <v>660</v>
      </c>
      <c r="G31" s="40" t="s">
        <v>479</v>
      </c>
      <c r="H31" s="40" t="s">
        <v>661</v>
      </c>
      <c r="I31" s="40" t="s">
        <v>4</v>
      </c>
    </row>
    <row r="32" spans="1:51" x14ac:dyDescent="0.2">
      <c r="A32" s="40">
        <v>94</v>
      </c>
      <c r="B32" s="41" t="s">
        <v>366</v>
      </c>
      <c r="C32" s="40" t="s">
        <v>4</v>
      </c>
      <c r="D32" s="40">
        <v>11</v>
      </c>
      <c r="E32" s="40" t="s">
        <v>2</v>
      </c>
      <c r="F32" s="40" t="s">
        <v>662</v>
      </c>
      <c r="G32" s="40" t="s">
        <v>504</v>
      </c>
      <c r="H32" s="40" t="s">
        <v>663</v>
      </c>
      <c r="I32" s="40" t="s">
        <v>4</v>
      </c>
    </row>
    <row r="33" spans="1:17" x14ac:dyDescent="0.2">
      <c r="A33" s="40">
        <v>95</v>
      </c>
      <c r="B33" s="41" t="s">
        <v>367</v>
      </c>
      <c r="C33" s="40" t="s">
        <v>4</v>
      </c>
      <c r="D33" s="40">
        <v>11</v>
      </c>
      <c r="E33" s="40" t="s">
        <v>2</v>
      </c>
      <c r="F33" s="40" t="s">
        <v>664</v>
      </c>
      <c r="G33" s="40" t="s">
        <v>524</v>
      </c>
      <c r="H33" s="40" t="s">
        <v>665</v>
      </c>
      <c r="I33" s="40" t="s">
        <v>4</v>
      </c>
    </row>
    <row r="34" spans="1:17" x14ac:dyDescent="0.2">
      <c r="A34" s="40">
        <v>97</v>
      </c>
      <c r="B34" s="41" t="s">
        <v>368</v>
      </c>
      <c r="C34" s="40" t="s">
        <v>4</v>
      </c>
      <c r="D34" s="40">
        <v>11</v>
      </c>
      <c r="E34" s="40" t="s">
        <v>2</v>
      </c>
      <c r="F34" s="40" t="s">
        <v>666</v>
      </c>
      <c r="G34" s="40" t="s">
        <v>541</v>
      </c>
      <c r="H34" s="40" t="s">
        <v>667</v>
      </c>
      <c r="I34" s="40" t="s">
        <v>4</v>
      </c>
    </row>
    <row r="35" spans="1:17" ht="12.75" x14ac:dyDescent="0.2">
      <c r="A35" s="40">
        <v>99</v>
      </c>
      <c r="B35" s="41" t="s">
        <v>369</v>
      </c>
      <c r="C35" s="40" t="s">
        <v>4</v>
      </c>
      <c r="D35" s="40">
        <v>11</v>
      </c>
      <c r="E35" s="40" t="s">
        <v>2</v>
      </c>
      <c r="F35" s="40" t="s">
        <v>668</v>
      </c>
      <c r="G35" s="40" t="s">
        <v>555</v>
      </c>
      <c r="H35" s="40" t="s">
        <v>669</v>
      </c>
      <c r="I35" s="40" t="s">
        <v>4</v>
      </c>
      <c r="O35" s="84"/>
    </row>
    <row r="36" spans="1:17" ht="12.75" x14ac:dyDescent="0.2">
      <c r="D36" s="40">
        <v>11</v>
      </c>
      <c r="E36" s="40" t="s">
        <v>2</v>
      </c>
      <c r="F36" s="40" t="s">
        <v>670</v>
      </c>
      <c r="G36" s="40" t="s">
        <v>567</v>
      </c>
      <c r="H36" s="40" t="s">
        <v>671</v>
      </c>
      <c r="I36" s="40" t="s">
        <v>4</v>
      </c>
      <c r="O36" s="85"/>
    </row>
    <row r="37" spans="1:17" ht="12.75" x14ac:dyDescent="0.2">
      <c r="A37" s="41" t="s">
        <v>370</v>
      </c>
      <c r="B37" s="41" t="s">
        <v>370</v>
      </c>
      <c r="C37" s="40" t="s">
        <v>4</v>
      </c>
      <c r="D37" s="40">
        <v>11</v>
      </c>
      <c r="E37" s="40" t="s">
        <v>2</v>
      </c>
      <c r="F37" s="40" t="s">
        <v>672</v>
      </c>
      <c r="G37" s="40" t="s">
        <v>576</v>
      </c>
      <c r="H37" s="40" t="s">
        <v>673</v>
      </c>
      <c r="I37" s="40" t="s">
        <v>4</v>
      </c>
      <c r="O37" s="84"/>
    </row>
    <row r="38" spans="1:17" ht="12.75" x14ac:dyDescent="0.2">
      <c r="A38" s="41" t="s">
        <v>338</v>
      </c>
      <c r="B38" s="41" t="s">
        <v>338</v>
      </c>
      <c r="C38" s="40" t="s">
        <v>4</v>
      </c>
      <c r="D38" s="40">
        <v>11</v>
      </c>
      <c r="E38" s="40" t="s">
        <v>2</v>
      </c>
      <c r="F38" s="40" t="s">
        <v>674</v>
      </c>
      <c r="G38" s="40" t="s">
        <v>584</v>
      </c>
      <c r="H38" s="40" t="s">
        <v>675</v>
      </c>
      <c r="I38" s="40" t="s">
        <v>4</v>
      </c>
      <c r="O38" s="85"/>
    </row>
    <row r="39" spans="1:17" ht="12.75" x14ac:dyDescent="0.2">
      <c r="A39" s="41" t="s">
        <v>339</v>
      </c>
      <c r="B39" s="41" t="s">
        <v>339</v>
      </c>
      <c r="C39" s="40" t="s">
        <v>4</v>
      </c>
      <c r="D39" s="40">
        <v>11</v>
      </c>
      <c r="E39" s="40" t="s">
        <v>2</v>
      </c>
      <c r="F39" s="40" t="s">
        <v>676</v>
      </c>
      <c r="G39" s="40" t="s">
        <v>591</v>
      </c>
      <c r="H39" s="40" t="s">
        <v>677</v>
      </c>
      <c r="I39" s="40" t="s">
        <v>4</v>
      </c>
      <c r="K39" s="60"/>
      <c r="O39" s="84"/>
      <c r="Q39" s="41"/>
    </row>
    <row r="40" spans="1:17" ht="12.75" x14ac:dyDescent="0.2">
      <c r="A40" s="41" t="s">
        <v>2</v>
      </c>
      <c r="B40" s="41" t="s">
        <v>2</v>
      </c>
      <c r="C40" s="40" t="s">
        <v>4</v>
      </c>
      <c r="D40" s="40">
        <v>11</v>
      </c>
      <c r="E40" s="40" t="s">
        <v>2</v>
      </c>
      <c r="F40" s="40" t="s">
        <v>678</v>
      </c>
      <c r="G40" s="40" t="s">
        <v>598</v>
      </c>
      <c r="H40" s="40" t="s">
        <v>679</v>
      </c>
      <c r="I40" s="40" t="s">
        <v>4</v>
      </c>
      <c r="K40" s="60"/>
      <c r="O40" s="85"/>
      <c r="Q40" s="41"/>
    </row>
    <row r="41" spans="1:17" ht="12.75" x14ac:dyDescent="0.2">
      <c r="A41" s="41" t="s">
        <v>340</v>
      </c>
      <c r="B41" s="41" t="s">
        <v>340</v>
      </c>
      <c r="C41" s="40" t="s">
        <v>4</v>
      </c>
      <c r="D41" s="40">
        <v>11</v>
      </c>
      <c r="E41" s="40" t="s">
        <v>2</v>
      </c>
      <c r="F41" s="40" t="s">
        <v>680</v>
      </c>
      <c r="G41" s="40" t="s">
        <v>604</v>
      </c>
      <c r="H41" s="40" t="s">
        <v>681</v>
      </c>
      <c r="I41" s="40" t="s">
        <v>4</v>
      </c>
      <c r="O41" s="84"/>
      <c r="Q41" s="41"/>
    </row>
    <row r="42" spans="1:17" ht="12.75" x14ac:dyDescent="0.2">
      <c r="A42" s="41" t="s">
        <v>341</v>
      </c>
      <c r="B42" s="41" t="s">
        <v>341</v>
      </c>
      <c r="C42" s="40" t="s">
        <v>4</v>
      </c>
      <c r="D42" s="40">
        <v>11</v>
      </c>
      <c r="E42" s="40" t="s">
        <v>2</v>
      </c>
      <c r="F42" s="40" t="s">
        <v>682</v>
      </c>
      <c r="G42" s="40" t="s">
        <v>609</v>
      </c>
      <c r="H42" s="40" t="s">
        <v>683</v>
      </c>
      <c r="I42" s="40" t="s">
        <v>4</v>
      </c>
      <c r="K42" s="60"/>
      <c r="O42" s="85"/>
      <c r="Q42" s="41"/>
    </row>
    <row r="43" spans="1:17" ht="12.75" x14ac:dyDescent="0.2">
      <c r="A43" s="41" t="s">
        <v>342</v>
      </c>
      <c r="B43" s="41" t="s">
        <v>342</v>
      </c>
      <c r="C43" s="40" t="s">
        <v>4</v>
      </c>
      <c r="D43" s="40">
        <v>11</v>
      </c>
      <c r="E43" s="40" t="s">
        <v>2</v>
      </c>
      <c r="F43" s="40" t="s">
        <v>684</v>
      </c>
      <c r="G43" s="40" t="s">
        <v>613</v>
      </c>
      <c r="H43" s="40" t="s">
        <v>685</v>
      </c>
      <c r="I43" s="40" t="s">
        <v>4</v>
      </c>
      <c r="K43" s="60"/>
      <c r="O43" s="84"/>
      <c r="Q43" s="41"/>
    </row>
    <row r="44" spans="1:17" ht="12.75" x14ac:dyDescent="0.2">
      <c r="A44" s="41" t="s">
        <v>343</v>
      </c>
      <c r="B44" s="41" t="s">
        <v>343</v>
      </c>
      <c r="C44" s="40" t="s">
        <v>4</v>
      </c>
      <c r="D44" s="40">
        <v>13</v>
      </c>
      <c r="E44" s="40" t="s">
        <v>340</v>
      </c>
      <c r="F44" s="40" t="s">
        <v>686</v>
      </c>
      <c r="G44" s="40" t="s">
        <v>372</v>
      </c>
      <c r="H44" s="40" t="s">
        <v>687</v>
      </c>
      <c r="I44" s="40" t="s">
        <v>4</v>
      </c>
      <c r="K44" s="60"/>
      <c r="O44" s="85"/>
      <c r="Q44" s="41"/>
    </row>
    <row r="45" spans="1:17" ht="12.75" x14ac:dyDescent="0.2">
      <c r="A45" s="41" t="s">
        <v>344</v>
      </c>
      <c r="B45" s="41" t="s">
        <v>344</v>
      </c>
      <c r="C45" s="40" t="s">
        <v>4</v>
      </c>
      <c r="D45" s="40">
        <v>13</v>
      </c>
      <c r="E45" s="40" t="s">
        <v>340</v>
      </c>
      <c r="F45" s="40" t="s">
        <v>688</v>
      </c>
      <c r="G45" s="40" t="s">
        <v>385</v>
      </c>
      <c r="H45" s="40" t="s">
        <v>689</v>
      </c>
      <c r="I45" s="40" t="s">
        <v>4</v>
      </c>
      <c r="K45" s="60"/>
      <c r="O45" s="84"/>
      <c r="Q45" s="41"/>
    </row>
    <row r="46" spans="1:17" ht="12.75" x14ac:dyDescent="0.2">
      <c r="A46" s="41" t="s">
        <v>345</v>
      </c>
      <c r="B46" s="41" t="s">
        <v>345</v>
      </c>
      <c r="C46" s="40" t="s">
        <v>4</v>
      </c>
      <c r="D46" s="40">
        <v>13</v>
      </c>
      <c r="E46" s="40" t="s">
        <v>340</v>
      </c>
      <c r="F46" s="40" t="s">
        <v>690</v>
      </c>
      <c r="G46" s="40" t="s">
        <v>418</v>
      </c>
      <c r="H46" s="40" t="s">
        <v>691</v>
      </c>
      <c r="I46" s="40" t="s">
        <v>4</v>
      </c>
      <c r="K46" s="60"/>
      <c r="O46" s="85"/>
      <c r="Q46" s="41"/>
    </row>
    <row r="47" spans="1:17" ht="12.75" x14ac:dyDescent="0.2">
      <c r="A47" s="41" t="s">
        <v>346</v>
      </c>
      <c r="B47" s="41" t="s">
        <v>346</v>
      </c>
      <c r="C47" s="40" t="s">
        <v>4</v>
      </c>
      <c r="D47" s="40">
        <v>13</v>
      </c>
      <c r="E47" s="40" t="s">
        <v>340</v>
      </c>
      <c r="F47" s="40" t="s">
        <v>692</v>
      </c>
      <c r="G47" s="40" t="s">
        <v>449</v>
      </c>
      <c r="H47" s="40" t="s">
        <v>693</v>
      </c>
      <c r="I47" s="40" t="s">
        <v>4</v>
      </c>
      <c r="K47" s="60"/>
      <c r="O47" s="84"/>
      <c r="Q47" s="41"/>
    </row>
    <row r="48" spans="1:17" ht="12.75" x14ac:dyDescent="0.2">
      <c r="A48" s="41" t="s">
        <v>347</v>
      </c>
      <c r="B48" s="41" t="s">
        <v>347</v>
      </c>
      <c r="C48" s="40" t="s">
        <v>4</v>
      </c>
      <c r="D48" s="40">
        <v>13</v>
      </c>
      <c r="E48" s="40" t="s">
        <v>340</v>
      </c>
      <c r="F48" s="40" t="s">
        <v>694</v>
      </c>
      <c r="G48" s="40" t="s">
        <v>480</v>
      </c>
      <c r="H48" s="40" t="s">
        <v>695</v>
      </c>
      <c r="I48" s="40" t="s">
        <v>4</v>
      </c>
      <c r="K48" s="60"/>
      <c r="O48" s="85"/>
      <c r="Q48" s="41"/>
    </row>
    <row r="49" spans="1:17" ht="12.75" x14ac:dyDescent="0.2">
      <c r="A49" s="41" t="s">
        <v>348</v>
      </c>
      <c r="B49" s="41" t="s">
        <v>348</v>
      </c>
      <c r="C49" s="40" t="s">
        <v>4</v>
      </c>
      <c r="D49" s="40">
        <v>13</v>
      </c>
      <c r="E49" s="40" t="s">
        <v>340</v>
      </c>
      <c r="F49" s="40" t="s">
        <v>696</v>
      </c>
      <c r="G49" s="40" t="s">
        <v>505</v>
      </c>
      <c r="H49" s="40" t="s">
        <v>697</v>
      </c>
      <c r="I49" s="40" t="s">
        <v>4</v>
      </c>
      <c r="K49" s="60"/>
      <c r="O49" s="84"/>
      <c r="Q49" s="41"/>
    </row>
    <row r="50" spans="1:17" ht="12.75" x14ac:dyDescent="0.2">
      <c r="A50" s="41" t="s">
        <v>349</v>
      </c>
      <c r="B50" s="41" t="s">
        <v>349</v>
      </c>
      <c r="C50" s="40" t="s">
        <v>4</v>
      </c>
      <c r="D50" s="40">
        <v>13</v>
      </c>
      <c r="E50" s="40" t="s">
        <v>340</v>
      </c>
      <c r="F50" s="40" t="s">
        <v>698</v>
      </c>
      <c r="G50" s="40" t="s">
        <v>525</v>
      </c>
      <c r="H50" s="40" t="s">
        <v>699</v>
      </c>
      <c r="I50" s="40" t="s">
        <v>4</v>
      </c>
      <c r="K50" s="60"/>
      <c r="O50" s="85"/>
      <c r="Q50" s="41"/>
    </row>
    <row r="51" spans="1:17" ht="12.75" x14ac:dyDescent="0.2">
      <c r="A51" s="41" t="s">
        <v>350</v>
      </c>
      <c r="B51" s="41" t="s">
        <v>700</v>
      </c>
      <c r="C51" s="40" t="s">
        <v>4</v>
      </c>
      <c r="D51" s="40">
        <v>13</v>
      </c>
      <c r="E51" s="40" t="s">
        <v>340</v>
      </c>
      <c r="F51" s="40" t="s">
        <v>701</v>
      </c>
      <c r="G51" s="40" t="s">
        <v>542</v>
      </c>
      <c r="H51" s="40" t="s">
        <v>702</v>
      </c>
      <c r="I51" s="40" t="s">
        <v>4</v>
      </c>
      <c r="K51" s="60"/>
      <c r="O51" s="84"/>
      <c r="Q51" s="41"/>
    </row>
    <row r="52" spans="1:17" ht="12.75" x14ac:dyDescent="0.2">
      <c r="A52" s="41" t="s">
        <v>351</v>
      </c>
      <c r="B52" s="41" t="s">
        <v>351</v>
      </c>
      <c r="C52" s="40" t="s">
        <v>4</v>
      </c>
      <c r="D52" s="40">
        <v>13</v>
      </c>
      <c r="E52" s="40" t="s">
        <v>340</v>
      </c>
      <c r="F52" s="40" t="s">
        <v>703</v>
      </c>
      <c r="G52" s="40" t="s">
        <v>556</v>
      </c>
      <c r="H52" s="40" t="s">
        <v>704</v>
      </c>
      <c r="I52" s="40" t="s">
        <v>4</v>
      </c>
      <c r="K52" s="60"/>
      <c r="O52" s="85"/>
      <c r="Q52" s="41"/>
    </row>
    <row r="53" spans="1:17" ht="12.75" x14ac:dyDescent="0.2">
      <c r="A53" s="41" t="s">
        <v>352</v>
      </c>
      <c r="B53" s="41" t="s">
        <v>352</v>
      </c>
      <c r="C53" s="40" t="s">
        <v>4</v>
      </c>
      <c r="D53" s="40">
        <v>15</v>
      </c>
      <c r="E53" s="40" t="s">
        <v>341</v>
      </c>
      <c r="F53" s="40" t="s">
        <v>705</v>
      </c>
      <c r="G53" s="40" t="s">
        <v>372</v>
      </c>
      <c r="H53" s="40" t="s">
        <v>706</v>
      </c>
      <c r="I53" s="40" t="s">
        <v>4</v>
      </c>
      <c r="K53" s="60"/>
      <c r="O53" s="84"/>
      <c r="Q53" s="41"/>
    </row>
    <row r="54" spans="1:17" ht="12.75" x14ac:dyDescent="0.2">
      <c r="A54" s="41" t="s">
        <v>353</v>
      </c>
      <c r="B54" s="41" t="s">
        <v>353</v>
      </c>
      <c r="C54" s="40" t="s">
        <v>4</v>
      </c>
      <c r="D54" s="40">
        <v>15</v>
      </c>
      <c r="E54" s="40" t="s">
        <v>341</v>
      </c>
      <c r="F54" s="40" t="s">
        <v>707</v>
      </c>
      <c r="G54" s="40" t="s">
        <v>386</v>
      </c>
      <c r="H54" s="40" t="s">
        <v>708</v>
      </c>
      <c r="I54" s="40" t="s">
        <v>4</v>
      </c>
      <c r="K54" s="60"/>
      <c r="O54" s="85"/>
      <c r="Q54" s="41"/>
    </row>
    <row r="55" spans="1:17" ht="12.75" x14ac:dyDescent="0.2">
      <c r="A55" s="41" t="s">
        <v>354</v>
      </c>
      <c r="B55" s="41" t="s">
        <v>709</v>
      </c>
      <c r="C55" s="40" t="s">
        <v>4</v>
      </c>
      <c r="D55" s="40">
        <v>15</v>
      </c>
      <c r="E55" s="40" t="s">
        <v>341</v>
      </c>
      <c r="F55" s="40" t="s">
        <v>710</v>
      </c>
      <c r="G55" s="40" t="s">
        <v>419</v>
      </c>
      <c r="H55" s="40" t="s">
        <v>711</v>
      </c>
      <c r="I55" s="40" t="s">
        <v>4</v>
      </c>
      <c r="O55" s="84"/>
      <c r="Q55" s="41"/>
    </row>
    <row r="56" spans="1:17" ht="12.75" x14ac:dyDescent="0.2">
      <c r="A56" s="41" t="s">
        <v>355</v>
      </c>
      <c r="B56" s="41" t="s">
        <v>355</v>
      </c>
      <c r="C56" s="40" t="s">
        <v>4</v>
      </c>
      <c r="D56" s="40">
        <v>15</v>
      </c>
      <c r="E56" s="40" t="s">
        <v>341</v>
      </c>
      <c r="F56" s="40" t="s">
        <v>712</v>
      </c>
      <c r="G56" s="40" t="s">
        <v>450</v>
      </c>
      <c r="H56" s="40" t="s">
        <v>713</v>
      </c>
      <c r="I56" s="40" t="s">
        <v>4</v>
      </c>
      <c r="K56" s="60"/>
      <c r="O56" s="85"/>
      <c r="Q56" s="41"/>
    </row>
    <row r="57" spans="1:17" ht="12.75" x14ac:dyDescent="0.2">
      <c r="A57" s="41" t="s">
        <v>356</v>
      </c>
      <c r="B57" s="41" t="s">
        <v>356</v>
      </c>
      <c r="C57" s="40" t="s">
        <v>4</v>
      </c>
      <c r="D57" s="40">
        <v>15</v>
      </c>
      <c r="E57" s="40" t="s">
        <v>341</v>
      </c>
      <c r="F57" s="40" t="s">
        <v>714</v>
      </c>
      <c r="G57" s="40" t="s">
        <v>481</v>
      </c>
      <c r="H57" s="40" t="s">
        <v>715</v>
      </c>
      <c r="I57" s="40" t="s">
        <v>4</v>
      </c>
      <c r="K57" s="60"/>
      <c r="O57" s="84"/>
      <c r="Q57" s="41"/>
    </row>
    <row r="58" spans="1:17" ht="12.75" x14ac:dyDescent="0.2">
      <c r="A58" s="41" t="s">
        <v>357</v>
      </c>
      <c r="B58" s="41" t="s">
        <v>357</v>
      </c>
      <c r="C58" s="40" t="s">
        <v>4</v>
      </c>
      <c r="D58" s="40">
        <v>15</v>
      </c>
      <c r="E58" s="40" t="s">
        <v>341</v>
      </c>
      <c r="F58" s="40" t="s">
        <v>716</v>
      </c>
      <c r="G58" s="40" t="s">
        <v>506</v>
      </c>
      <c r="H58" s="40" t="s">
        <v>717</v>
      </c>
      <c r="I58" s="40" t="s">
        <v>4</v>
      </c>
      <c r="K58" s="60"/>
      <c r="O58" s="85"/>
      <c r="Q58" s="41"/>
    </row>
    <row r="59" spans="1:17" ht="12.75" x14ac:dyDescent="0.2">
      <c r="A59" s="41" t="s">
        <v>358</v>
      </c>
      <c r="B59" s="41" t="s">
        <v>358</v>
      </c>
      <c r="C59" s="40" t="s">
        <v>4</v>
      </c>
      <c r="D59" s="40">
        <v>15</v>
      </c>
      <c r="E59" s="40" t="s">
        <v>341</v>
      </c>
      <c r="F59" s="40" t="s">
        <v>718</v>
      </c>
      <c r="G59" s="40" t="s">
        <v>526</v>
      </c>
      <c r="H59" s="40" t="s">
        <v>719</v>
      </c>
      <c r="I59" s="40" t="s">
        <v>4</v>
      </c>
      <c r="K59" s="60"/>
      <c r="O59" s="84"/>
      <c r="Q59" s="41"/>
    </row>
    <row r="60" spans="1:17" ht="12.75" x14ac:dyDescent="0.2">
      <c r="A60" s="41" t="s">
        <v>359</v>
      </c>
      <c r="B60" s="41" t="s">
        <v>359</v>
      </c>
      <c r="C60" s="40" t="s">
        <v>4</v>
      </c>
      <c r="D60" s="40">
        <v>15</v>
      </c>
      <c r="E60" s="40" t="s">
        <v>341</v>
      </c>
      <c r="F60" s="40" t="s">
        <v>720</v>
      </c>
      <c r="G60" s="40" t="s">
        <v>543</v>
      </c>
      <c r="H60" s="40" t="s">
        <v>721</v>
      </c>
      <c r="I60" s="40" t="s">
        <v>4</v>
      </c>
      <c r="O60" s="85"/>
      <c r="Q60" s="41"/>
    </row>
    <row r="61" spans="1:17" ht="12.75" x14ac:dyDescent="0.2">
      <c r="A61" s="41" t="s">
        <v>360</v>
      </c>
      <c r="B61" s="41" t="s">
        <v>360</v>
      </c>
      <c r="C61" s="40" t="s">
        <v>4</v>
      </c>
      <c r="D61" s="40">
        <v>15</v>
      </c>
      <c r="E61" s="40" t="s">
        <v>341</v>
      </c>
      <c r="F61" s="40" t="s">
        <v>722</v>
      </c>
      <c r="G61" s="40" t="s">
        <v>557</v>
      </c>
      <c r="H61" s="40" t="s">
        <v>723</v>
      </c>
      <c r="I61" s="40" t="s">
        <v>4</v>
      </c>
      <c r="K61" s="60"/>
      <c r="O61" s="84"/>
      <c r="Q61" s="41"/>
    </row>
    <row r="62" spans="1:17" ht="12.75" x14ac:dyDescent="0.2">
      <c r="A62" s="41" t="s">
        <v>361</v>
      </c>
      <c r="B62" s="41" t="s">
        <v>361</v>
      </c>
      <c r="C62" s="40" t="s">
        <v>4</v>
      </c>
      <c r="D62" s="40">
        <v>15</v>
      </c>
      <c r="E62" s="40" t="s">
        <v>341</v>
      </c>
      <c r="F62" s="40" t="s">
        <v>724</v>
      </c>
      <c r="G62" s="40" t="s">
        <v>568</v>
      </c>
      <c r="H62" s="40" t="s">
        <v>725</v>
      </c>
      <c r="I62" s="40" t="s">
        <v>4</v>
      </c>
      <c r="K62" s="60"/>
      <c r="O62" s="85"/>
      <c r="Q62" s="41"/>
    </row>
    <row r="63" spans="1:17" ht="12.75" x14ac:dyDescent="0.2">
      <c r="A63" s="41" t="s">
        <v>362</v>
      </c>
      <c r="B63" s="41" t="s">
        <v>362</v>
      </c>
      <c r="C63" s="40" t="s">
        <v>4</v>
      </c>
      <c r="D63" s="40">
        <v>15</v>
      </c>
      <c r="E63" s="40" t="s">
        <v>341</v>
      </c>
      <c r="F63" s="40" t="s">
        <v>726</v>
      </c>
      <c r="G63" s="40" t="s">
        <v>577</v>
      </c>
      <c r="H63" s="40" t="s">
        <v>727</v>
      </c>
      <c r="I63" s="40" t="s">
        <v>4</v>
      </c>
      <c r="K63" s="60"/>
      <c r="O63" s="84"/>
      <c r="Q63" s="41"/>
    </row>
    <row r="64" spans="1:17" ht="12.75" x14ac:dyDescent="0.2">
      <c r="A64" s="41" t="s">
        <v>363</v>
      </c>
      <c r="B64" s="41" t="s">
        <v>363</v>
      </c>
      <c r="C64" s="40" t="s">
        <v>4</v>
      </c>
      <c r="D64" s="40">
        <v>15</v>
      </c>
      <c r="E64" s="40" t="s">
        <v>341</v>
      </c>
      <c r="F64" s="40" t="s">
        <v>728</v>
      </c>
      <c r="G64" s="40" t="s">
        <v>585</v>
      </c>
      <c r="H64" s="40" t="s">
        <v>729</v>
      </c>
      <c r="I64" s="40" t="s">
        <v>4</v>
      </c>
      <c r="K64" s="60"/>
      <c r="O64" s="85"/>
      <c r="Q64" s="41"/>
    </row>
    <row r="65" spans="1:17" ht="12.75" x14ac:dyDescent="0.2">
      <c r="A65" s="41" t="s">
        <v>364</v>
      </c>
      <c r="B65" s="41" t="s">
        <v>730</v>
      </c>
      <c r="C65" s="40" t="s">
        <v>4</v>
      </c>
      <c r="D65" s="40">
        <v>15</v>
      </c>
      <c r="E65" s="40" t="s">
        <v>341</v>
      </c>
      <c r="F65" s="40" t="s">
        <v>731</v>
      </c>
      <c r="G65" s="40" t="s">
        <v>592</v>
      </c>
      <c r="H65" s="40" t="s">
        <v>732</v>
      </c>
      <c r="I65" s="40" t="s">
        <v>4</v>
      </c>
      <c r="K65" s="60"/>
      <c r="O65" s="84"/>
      <c r="Q65" s="41"/>
    </row>
    <row r="66" spans="1:17" ht="12.75" x14ac:dyDescent="0.2">
      <c r="A66" s="41" t="s">
        <v>365</v>
      </c>
      <c r="B66" s="41" t="s">
        <v>365</v>
      </c>
      <c r="C66" s="40" t="s">
        <v>4</v>
      </c>
      <c r="D66" s="40">
        <v>17</v>
      </c>
      <c r="E66" s="40" t="s">
        <v>342</v>
      </c>
      <c r="F66" s="40" t="s">
        <v>733</v>
      </c>
      <c r="G66" s="40" t="s">
        <v>372</v>
      </c>
      <c r="H66" s="40" t="s">
        <v>734</v>
      </c>
      <c r="I66" s="40" t="s">
        <v>4</v>
      </c>
      <c r="K66" s="60"/>
      <c r="O66" s="85"/>
      <c r="Q66" s="41"/>
    </row>
    <row r="67" spans="1:17" x14ac:dyDescent="0.2">
      <c r="A67" s="41" t="s">
        <v>366</v>
      </c>
      <c r="B67" s="41" t="s">
        <v>366</v>
      </c>
      <c r="C67" s="40" t="s">
        <v>4</v>
      </c>
      <c r="D67" s="40">
        <v>17</v>
      </c>
      <c r="E67" s="40" t="s">
        <v>342</v>
      </c>
      <c r="F67" s="40" t="s">
        <v>735</v>
      </c>
      <c r="G67" s="40" t="s">
        <v>387</v>
      </c>
      <c r="H67" s="40" t="s">
        <v>736</v>
      </c>
      <c r="I67" s="40" t="s">
        <v>4</v>
      </c>
      <c r="K67" s="60"/>
      <c r="Q67" s="41"/>
    </row>
    <row r="68" spans="1:17" x14ac:dyDescent="0.2">
      <c r="A68" s="41" t="s">
        <v>367</v>
      </c>
      <c r="B68" s="41" t="s">
        <v>367</v>
      </c>
      <c r="C68" s="40" t="s">
        <v>4</v>
      </c>
      <c r="D68" s="40">
        <v>17</v>
      </c>
      <c r="E68" s="40" t="s">
        <v>342</v>
      </c>
      <c r="F68" s="40" t="s">
        <v>737</v>
      </c>
      <c r="G68" s="40" t="s">
        <v>420</v>
      </c>
      <c r="H68" s="40" t="s">
        <v>738</v>
      </c>
      <c r="I68" s="40" t="s">
        <v>4</v>
      </c>
    </row>
    <row r="69" spans="1:17" x14ac:dyDescent="0.2">
      <c r="A69" s="41" t="s">
        <v>368</v>
      </c>
      <c r="B69" s="41" t="s">
        <v>368</v>
      </c>
      <c r="C69" s="40" t="s">
        <v>4</v>
      </c>
      <c r="D69" s="40">
        <v>17</v>
      </c>
      <c r="E69" s="40" t="s">
        <v>342</v>
      </c>
      <c r="F69" s="40" t="s">
        <v>739</v>
      </c>
      <c r="G69" s="40" t="s">
        <v>451</v>
      </c>
      <c r="H69" s="40" t="s">
        <v>740</v>
      </c>
      <c r="I69" s="40" t="s">
        <v>4</v>
      </c>
    </row>
    <row r="70" spans="1:17" x14ac:dyDescent="0.2">
      <c r="A70" s="41" t="s">
        <v>369</v>
      </c>
      <c r="B70" s="41" t="s">
        <v>369</v>
      </c>
      <c r="C70" s="40" t="s">
        <v>4</v>
      </c>
      <c r="D70" s="40">
        <v>17</v>
      </c>
      <c r="E70" s="40" t="s">
        <v>342</v>
      </c>
      <c r="F70" s="40" t="s">
        <v>741</v>
      </c>
      <c r="G70" s="40" t="s">
        <v>482</v>
      </c>
      <c r="H70" s="40" t="s">
        <v>742</v>
      </c>
      <c r="I70" s="40" t="s">
        <v>4</v>
      </c>
    </row>
    <row r="71" spans="1:17" x14ac:dyDescent="0.2">
      <c r="D71" s="40">
        <v>17</v>
      </c>
      <c r="E71" s="40" t="s">
        <v>342</v>
      </c>
      <c r="F71" s="40" t="s">
        <v>743</v>
      </c>
      <c r="G71" s="40" t="s">
        <v>436</v>
      </c>
      <c r="H71" s="40" t="s">
        <v>744</v>
      </c>
      <c r="I71" s="40" t="s">
        <v>4</v>
      </c>
    </row>
    <row r="72" spans="1:17" x14ac:dyDescent="0.2">
      <c r="D72" s="40">
        <v>17</v>
      </c>
      <c r="E72" s="40" t="s">
        <v>342</v>
      </c>
      <c r="F72" s="40" t="s">
        <v>745</v>
      </c>
      <c r="G72" s="40" t="s">
        <v>527</v>
      </c>
      <c r="H72" s="40" t="s">
        <v>746</v>
      </c>
      <c r="I72" s="40" t="s">
        <v>4</v>
      </c>
    </row>
    <row r="73" spans="1:17" x14ac:dyDescent="0.2">
      <c r="D73" s="40">
        <v>18</v>
      </c>
      <c r="E73" s="40" t="s">
        <v>343</v>
      </c>
      <c r="F73" s="40" t="s">
        <v>747</v>
      </c>
      <c r="G73" s="40" t="s">
        <v>372</v>
      </c>
      <c r="H73" s="40" t="s">
        <v>748</v>
      </c>
      <c r="I73" s="40" t="s">
        <v>4</v>
      </c>
    </row>
    <row r="74" spans="1:17" x14ac:dyDescent="0.2">
      <c r="D74" s="40">
        <v>18</v>
      </c>
      <c r="E74" s="40" t="s">
        <v>343</v>
      </c>
      <c r="F74" s="40" t="s">
        <v>749</v>
      </c>
      <c r="G74" s="40" t="s">
        <v>388</v>
      </c>
      <c r="H74" s="40" t="s">
        <v>750</v>
      </c>
      <c r="I74" s="40" t="s">
        <v>4</v>
      </c>
    </row>
    <row r="75" spans="1:17" x14ac:dyDescent="0.2">
      <c r="D75" s="40">
        <v>18</v>
      </c>
      <c r="E75" s="40" t="s">
        <v>343</v>
      </c>
      <c r="F75" s="40" t="s">
        <v>751</v>
      </c>
      <c r="G75" s="40" t="s">
        <v>421</v>
      </c>
      <c r="H75" s="40" t="s">
        <v>752</v>
      </c>
      <c r="I75" s="40" t="s">
        <v>4</v>
      </c>
    </row>
    <row r="76" spans="1:17" x14ac:dyDescent="0.2">
      <c r="D76" s="40">
        <v>18</v>
      </c>
      <c r="E76" s="40" t="s">
        <v>343</v>
      </c>
      <c r="F76" s="40" t="s">
        <v>753</v>
      </c>
      <c r="G76" s="40" t="s">
        <v>452</v>
      </c>
      <c r="H76" s="40" t="s">
        <v>754</v>
      </c>
      <c r="I76" s="40" t="s">
        <v>4</v>
      </c>
    </row>
    <row r="77" spans="1:17" x14ac:dyDescent="0.2">
      <c r="D77" s="40">
        <v>18</v>
      </c>
      <c r="E77" s="40" t="s">
        <v>343</v>
      </c>
      <c r="F77" s="40" t="s">
        <v>755</v>
      </c>
      <c r="G77" s="40" t="s">
        <v>483</v>
      </c>
      <c r="H77" s="40" t="s">
        <v>756</v>
      </c>
      <c r="I77" s="40" t="s">
        <v>4</v>
      </c>
    </row>
    <row r="78" spans="1:17" x14ac:dyDescent="0.2">
      <c r="D78" s="40">
        <v>19</v>
      </c>
      <c r="E78" s="40" t="s">
        <v>344</v>
      </c>
      <c r="F78" s="40" t="s">
        <v>757</v>
      </c>
      <c r="G78" s="40" t="s">
        <v>372</v>
      </c>
      <c r="H78" s="40" t="s">
        <v>758</v>
      </c>
      <c r="I78" s="40" t="s">
        <v>4</v>
      </c>
    </row>
    <row r="79" spans="1:17" x14ac:dyDescent="0.2">
      <c r="D79" s="40">
        <v>19</v>
      </c>
      <c r="E79" s="40" t="s">
        <v>344</v>
      </c>
      <c r="F79" s="40" t="s">
        <v>759</v>
      </c>
      <c r="G79" s="40" t="s">
        <v>389</v>
      </c>
      <c r="H79" s="40" t="s">
        <v>760</v>
      </c>
      <c r="I79" s="40" t="s">
        <v>4</v>
      </c>
    </row>
    <row r="80" spans="1:17" x14ac:dyDescent="0.2">
      <c r="D80" s="40">
        <v>19</v>
      </c>
      <c r="E80" s="40" t="s">
        <v>344</v>
      </c>
      <c r="F80" s="40" t="s">
        <v>761</v>
      </c>
      <c r="G80" s="40" t="s">
        <v>422</v>
      </c>
      <c r="H80" s="40" t="s">
        <v>762</v>
      </c>
      <c r="I80" s="40" t="s">
        <v>4</v>
      </c>
    </row>
    <row r="81" spans="4:9" x14ac:dyDescent="0.2">
      <c r="D81" s="40">
        <v>19</v>
      </c>
      <c r="E81" s="40" t="s">
        <v>344</v>
      </c>
      <c r="F81" s="40" t="s">
        <v>763</v>
      </c>
      <c r="G81" s="40" t="s">
        <v>453</v>
      </c>
      <c r="H81" s="40" t="s">
        <v>764</v>
      </c>
      <c r="I81" s="40" t="s">
        <v>4</v>
      </c>
    </row>
    <row r="82" spans="4:9" x14ac:dyDescent="0.2">
      <c r="D82" s="40">
        <v>19</v>
      </c>
      <c r="E82" s="40" t="s">
        <v>344</v>
      </c>
      <c r="F82" s="40" t="s">
        <v>765</v>
      </c>
      <c r="G82" s="40" t="s">
        <v>484</v>
      </c>
      <c r="H82" s="40" t="s">
        <v>766</v>
      </c>
      <c r="I82" s="40" t="s">
        <v>4</v>
      </c>
    </row>
    <row r="83" spans="4:9" x14ac:dyDescent="0.2">
      <c r="D83" s="40">
        <v>19</v>
      </c>
      <c r="E83" s="40" t="s">
        <v>344</v>
      </c>
      <c r="F83" s="40" t="s">
        <v>767</v>
      </c>
      <c r="G83" s="40" t="s">
        <v>436</v>
      </c>
      <c r="H83" s="40" t="s">
        <v>768</v>
      </c>
      <c r="I83" s="40" t="s">
        <v>4</v>
      </c>
    </row>
    <row r="84" spans="4:9" x14ac:dyDescent="0.2">
      <c r="D84" s="40">
        <v>19</v>
      </c>
      <c r="E84" s="40" t="s">
        <v>344</v>
      </c>
      <c r="F84" s="40" t="s">
        <v>769</v>
      </c>
      <c r="G84" s="40" t="s">
        <v>528</v>
      </c>
      <c r="H84" s="40" t="s">
        <v>770</v>
      </c>
      <c r="I84" s="40" t="s">
        <v>4</v>
      </c>
    </row>
    <row r="85" spans="4:9" x14ac:dyDescent="0.2">
      <c r="D85" s="40">
        <v>19</v>
      </c>
      <c r="E85" s="40" t="s">
        <v>344</v>
      </c>
      <c r="F85" s="40" t="s">
        <v>771</v>
      </c>
      <c r="G85" s="40" t="s">
        <v>544</v>
      </c>
      <c r="H85" s="40" t="s">
        <v>772</v>
      </c>
      <c r="I85" s="40" t="s">
        <v>4</v>
      </c>
    </row>
    <row r="86" spans="4:9" x14ac:dyDescent="0.2">
      <c r="D86" s="40">
        <v>20</v>
      </c>
      <c r="E86" s="40" t="s">
        <v>345</v>
      </c>
      <c r="F86" s="40" t="s">
        <v>773</v>
      </c>
      <c r="G86" s="40" t="s">
        <v>372</v>
      </c>
      <c r="H86" s="40" t="s">
        <v>774</v>
      </c>
      <c r="I86" s="40" t="s">
        <v>4</v>
      </c>
    </row>
    <row r="87" spans="4:9" x14ac:dyDescent="0.2">
      <c r="D87" s="40">
        <v>20</v>
      </c>
      <c r="E87" s="40" t="s">
        <v>345</v>
      </c>
      <c r="F87" s="40" t="s">
        <v>775</v>
      </c>
      <c r="G87" s="40" t="s">
        <v>390</v>
      </c>
      <c r="H87" s="40" t="s">
        <v>776</v>
      </c>
      <c r="I87" s="40" t="s">
        <v>4</v>
      </c>
    </row>
    <row r="88" spans="4:9" x14ac:dyDescent="0.2">
      <c r="D88" s="40">
        <v>20</v>
      </c>
      <c r="E88" s="40" t="s">
        <v>345</v>
      </c>
      <c r="F88" s="40" t="s">
        <v>777</v>
      </c>
      <c r="G88" s="40" t="s">
        <v>423</v>
      </c>
      <c r="H88" s="40" t="s">
        <v>778</v>
      </c>
      <c r="I88" s="40" t="s">
        <v>4</v>
      </c>
    </row>
    <row r="89" spans="4:9" x14ac:dyDescent="0.2">
      <c r="D89" s="40">
        <v>20</v>
      </c>
      <c r="E89" s="40" t="s">
        <v>345</v>
      </c>
      <c r="F89" s="40" t="s">
        <v>779</v>
      </c>
      <c r="G89" s="40" t="s">
        <v>454</v>
      </c>
      <c r="H89" s="40" t="s">
        <v>780</v>
      </c>
      <c r="I89" s="40" t="s">
        <v>4</v>
      </c>
    </row>
    <row r="90" spans="4:9" x14ac:dyDescent="0.2">
      <c r="D90" s="40">
        <v>20</v>
      </c>
      <c r="E90" s="40" t="s">
        <v>345</v>
      </c>
      <c r="F90" s="40" t="s">
        <v>781</v>
      </c>
      <c r="G90" s="40" t="s">
        <v>485</v>
      </c>
      <c r="H90" s="40" t="s">
        <v>782</v>
      </c>
      <c r="I90" s="40" t="s">
        <v>4</v>
      </c>
    </row>
    <row r="91" spans="4:9" x14ac:dyDescent="0.2">
      <c r="D91" s="40">
        <v>20</v>
      </c>
      <c r="E91" s="40" t="s">
        <v>345</v>
      </c>
      <c r="F91" s="40" t="s">
        <v>783</v>
      </c>
      <c r="G91" s="40" t="s">
        <v>507</v>
      </c>
      <c r="H91" s="40" t="s">
        <v>784</v>
      </c>
      <c r="I91" s="40" t="s">
        <v>4</v>
      </c>
    </row>
    <row r="92" spans="4:9" x14ac:dyDescent="0.2">
      <c r="D92" s="40">
        <v>23</v>
      </c>
      <c r="E92" s="40" t="s">
        <v>346</v>
      </c>
      <c r="F92" s="40" t="s">
        <v>785</v>
      </c>
      <c r="G92" s="40" t="s">
        <v>372</v>
      </c>
      <c r="H92" s="40" t="s">
        <v>786</v>
      </c>
      <c r="I92" s="40" t="s">
        <v>4</v>
      </c>
    </row>
    <row r="93" spans="4:9" x14ac:dyDescent="0.2">
      <c r="D93" s="40">
        <v>23</v>
      </c>
      <c r="E93" s="40" t="s">
        <v>346</v>
      </c>
      <c r="F93" s="40" t="s">
        <v>787</v>
      </c>
      <c r="G93" s="40" t="s">
        <v>391</v>
      </c>
      <c r="H93" s="40" t="s">
        <v>788</v>
      </c>
      <c r="I93" s="40" t="s">
        <v>4</v>
      </c>
    </row>
    <row r="94" spans="4:9" x14ac:dyDescent="0.2">
      <c r="D94" s="40">
        <v>23</v>
      </c>
      <c r="E94" s="40" t="s">
        <v>346</v>
      </c>
      <c r="F94" s="40" t="s">
        <v>789</v>
      </c>
      <c r="G94" s="40" t="s">
        <v>424</v>
      </c>
      <c r="H94" s="40" t="s">
        <v>790</v>
      </c>
      <c r="I94" s="40" t="s">
        <v>4</v>
      </c>
    </row>
    <row r="95" spans="4:9" x14ac:dyDescent="0.2">
      <c r="D95" s="40">
        <v>23</v>
      </c>
      <c r="E95" s="40" t="s">
        <v>346</v>
      </c>
      <c r="F95" s="40" t="s">
        <v>791</v>
      </c>
      <c r="G95" s="40" t="s">
        <v>455</v>
      </c>
      <c r="H95" s="40" t="s">
        <v>792</v>
      </c>
      <c r="I95" s="40" t="s">
        <v>4</v>
      </c>
    </row>
    <row r="96" spans="4:9" x14ac:dyDescent="0.2">
      <c r="D96" s="40">
        <v>23</v>
      </c>
      <c r="E96" s="40" t="s">
        <v>346</v>
      </c>
      <c r="F96" s="40" t="s">
        <v>793</v>
      </c>
      <c r="G96" s="40" t="s">
        <v>486</v>
      </c>
      <c r="H96" s="40" t="s">
        <v>794</v>
      </c>
      <c r="I96" s="40" t="s">
        <v>4</v>
      </c>
    </row>
    <row r="97" spans="4:9" x14ac:dyDescent="0.2">
      <c r="D97" s="40">
        <v>23</v>
      </c>
      <c r="E97" s="40" t="s">
        <v>346</v>
      </c>
      <c r="F97" s="40" t="s">
        <v>795</v>
      </c>
      <c r="G97" s="40" t="s">
        <v>508</v>
      </c>
      <c r="H97" s="40" t="s">
        <v>796</v>
      </c>
      <c r="I97" s="40" t="s">
        <v>4</v>
      </c>
    </row>
    <row r="98" spans="4:9" x14ac:dyDescent="0.2">
      <c r="D98" s="40">
        <v>23</v>
      </c>
      <c r="E98" s="40" t="s">
        <v>346</v>
      </c>
      <c r="F98" s="40" t="s">
        <v>797</v>
      </c>
      <c r="G98" s="40" t="s">
        <v>529</v>
      </c>
      <c r="H98" s="40" t="s">
        <v>798</v>
      </c>
      <c r="I98" s="40" t="s">
        <v>4</v>
      </c>
    </row>
    <row r="99" spans="4:9" x14ac:dyDescent="0.2">
      <c r="D99" s="40">
        <v>23</v>
      </c>
      <c r="E99" s="40" t="s">
        <v>346</v>
      </c>
      <c r="F99" s="40" t="s">
        <v>799</v>
      </c>
      <c r="G99" s="40" t="s">
        <v>545</v>
      </c>
      <c r="H99" s="40" t="s">
        <v>800</v>
      </c>
      <c r="I99" s="40" t="s">
        <v>4</v>
      </c>
    </row>
    <row r="100" spans="4:9" x14ac:dyDescent="0.2">
      <c r="D100" s="40">
        <v>23</v>
      </c>
      <c r="E100" s="40" t="s">
        <v>346</v>
      </c>
      <c r="F100" s="40" t="s">
        <v>801</v>
      </c>
      <c r="G100" s="40" t="s">
        <v>558</v>
      </c>
      <c r="H100" s="40" t="s">
        <v>802</v>
      </c>
      <c r="I100" s="40" t="s">
        <v>4</v>
      </c>
    </row>
    <row r="101" spans="4:9" x14ac:dyDescent="0.2">
      <c r="D101" s="40">
        <v>25</v>
      </c>
      <c r="E101" s="40" t="s">
        <v>347</v>
      </c>
      <c r="F101" s="40" t="s">
        <v>803</v>
      </c>
      <c r="G101" s="40" t="s">
        <v>372</v>
      </c>
      <c r="H101" s="40" t="s">
        <v>804</v>
      </c>
      <c r="I101" s="40" t="s">
        <v>4</v>
      </c>
    </row>
    <row r="102" spans="4:9" x14ac:dyDescent="0.2">
      <c r="D102" s="40">
        <v>25</v>
      </c>
      <c r="E102" s="40" t="s">
        <v>347</v>
      </c>
      <c r="F102" s="40" t="s">
        <v>805</v>
      </c>
      <c r="G102" s="40" t="s">
        <v>392</v>
      </c>
      <c r="H102" s="40" t="s">
        <v>806</v>
      </c>
      <c r="I102" s="40" t="s">
        <v>4</v>
      </c>
    </row>
    <row r="103" spans="4:9" x14ac:dyDescent="0.2">
      <c r="D103" s="40">
        <v>25</v>
      </c>
      <c r="E103" s="40" t="s">
        <v>347</v>
      </c>
      <c r="F103" s="40" t="s">
        <v>807</v>
      </c>
      <c r="G103" s="40" t="s">
        <v>425</v>
      </c>
      <c r="H103" s="40" t="s">
        <v>808</v>
      </c>
      <c r="I103" s="40" t="s">
        <v>4</v>
      </c>
    </row>
    <row r="104" spans="4:9" x14ac:dyDescent="0.2">
      <c r="D104" s="40">
        <v>25</v>
      </c>
      <c r="E104" s="40" t="s">
        <v>347</v>
      </c>
      <c r="F104" s="40" t="s">
        <v>809</v>
      </c>
      <c r="G104" s="40" t="s">
        <v>456</v>
      </c>
      <c r="H104" s="40" t="s">
        <v>810</v>
      </c>
      <c r="I104" s="40" t="s">
        <v>4</v>
      </c>
    </row>
    <row r="105" spans="4:9" x14ac:dyDescent="0.2">
      <c r="D105" s="40">
        <v>25</v>
      </c>
      <c r="E105" s="40" t="s">
        <v>347</v>
      </c>
      <c r="F105" s="40" t="s">
        <v>811</v>
      </c>
      <c r="G105" s="40" t="s">
        <v>487</v>
      </c>
      <c r="H105" s="40" t="s">
        <v>812</v>
      </c>
      <c r="I105" s="40" t="s">
        <v>4</v>
      </c>
    </row>
    <row r="106" spans="4:9" x14ac:dyDescent="0.2">
      <c r="D106" s="40">
        <v>25</v>
      </c>
      <c r="E106" s="40" t="s">
        <v>347</v>
      </c>
      <c r="F106" s="40" t="s">
        <v>813</v>
      </c>
      <c r="G106" s="40" t="s">
        <v>509</v>
      </c>
      <c r="H106" s="40" t="s">
        <v>814</v>
      </c>
      <c r="I106" s="40" t="s">
        <v>4</v>
      </c>
    </row>
    <row r="107" spans="4:9" x14ac:dyDescent="0.2">
      <c r="D107" s="40">
        <v>25</v>
      </c>
      <c r="E107" s="40" t="s">
        <v>347</v>
      </c>
      <c r="F107" s="40" t="s">
        <v>815</v>
      </c>
      <c r="G107" s="40" t="s">
        <v>530</v>
      </c>
      <c r="H107" s="40" t="s">
        <v>816</v>
      </c>
      <c r="I107" s="40" t="s">
        <v>4</v>
      </c>
    </row>
    <row r="108" spans="4:9" x14ac:dyDescent="0.2">
      <c r="D108" s="40">
        <v>25</v>
      </c>
      <c r="E108" s="40" t="s">
        <v>347</v>
      </c>
      <c r="F108" s="40" t="s">
        <v>817</v>
      </c>
      <c r="G108" s="40" t="s">
        <v>546</v>
      </c>
      <c r="H108" s="40" t="s">
        <v>818</v>
      </c>
      <c r="I108" s="40" t="s">
        <v>4</v>
      </c>
    </row>
    <row r="109" spans="4:9" x14ac:dyDescent="0.2">
      <c r="D109" s="40">
        <v>25</v>
      </c>
      <c r="E109" s="40" t="s">
        <v>347</v>
      </c>
      <c r="F109" s="40" t="s">
        <v>819</v>
      </c>
      <c r="G109" s="40" t="s">
        <v>559</v>
      </c>
      <c r="H109" s="40" t="s">
        <v>820</v>
      </c>
      <c r="I109" s="40" t="s">
        <v>4</v>
      </c>
    </row>
    <row r="110" spans="4:9" x14ac:dyDescent="0.2">
      <c r="D110" s="40">
        <v>25</v>
      </c>
      <c r="E110" s="40" t="s">
        <v>347</v>
      </c>
      <c r="F110" s="40" t="s">
        <v>821</v>
      </c>
      <c r="G110" s="40" t="s">
        <v>569</v>
      </c>
      <c r="H110" s="40" t="s">
        <v>822</v>
      </c>
      <c r="I110" s="40" t="s">
        <v>4</v>
      </c>
    </row>
    <row r="111" spans="4:9" x14ac:dyDescent="0.2">
      <c r="D111" s="40">
        <v>25</v>
      </c>
      <c r="E111" s="40" t="s">
        <v>347</v>
      </c>
      <c r="F111" s="40" t="s">
        <v>823</v>
      </c>
      <c r="G111" s="40" t="s">
        <v>578</v>
      </c>
      <c r="H111" s="40" t="s">
        <v>824</v>
      </c>
      <c r="I111" s="40" t="s">
        <v>4</v>
      </c>
    </row>
    <row r="112" spans="4:9" x14ac:dyDescent="0.2">
      <c r="D112" s="40">
        <v>25</v>
      </c>
      <c r="E112" s="40" t="s">
        <v>347</v>
      </c>
      <c r="F112" s="40" t="s">
        <v>825</v>
      </c>
      <c r="G112" s="40" t="s">
        <v>586</v>
      </c>
      <c r="H112" s="40" t="s">
        <v>826</v>
      </c>
      <c r="I112" s="40" t="s">
        <v>4</v>
      </c>
    </row>
    <row r="113" spans="4:9" x14ac:dyDescent="0.2">
      <c r="D113" s="40">
        <v>25</v>
      </c>
      <c r="E113" s="40" t="s">
        <v>347</v>
      </c>
      <c r="F113" s="40" t="s">
        <v>827</v>
      </c>
      <c r="G113" s="40" t="s">
        <v>593</v>
      </c>
      <c r="H113" s="40" t="s">
        <v>828</v>
      </c>
      <c r="I113" s="40" t="s">
        <v>4</v>
      </c>
    </row>
    <row r="114" spans="4:9" x14ac:dyDescent="0.2">
      <c r="D114" s="40">
        <v>25</v>
      </c>
      <c r="E114" s="40" t="s">
        <v>347</v>
      </c>
      <c r="F114" s="40" t="s">
        <v>829</v>
      </c>
      <c r="G114" s="40" t="s">
        <v>599</v>
      </c>
      <c r="H114" s="40" t="s">
        <v>830</v>
      </c>
      <c r="I114" s="40" t="s">
        <v>4</v>
      </c>
    </row>
    <row r="115" spans="4:9" x14ac:dyDescent="0.2">
      <c r="D115" s="40">
        <v>27</v>
      </c>
      <c r="E115" s="40" t="s">
        <v>348</v>
      </c>
      <c r="F115" s="40" t="s">
        <v>831</v>
      </c>
      <c r="G115" s="40" t="s">
        <v>372</v>
      </c>
      <c r="H115" s="40" t="s">
        <v>832</v>
      </c>
      <c r="I115" s="40" t="s">
        <v>4</v>
      </c>
    </row>
    <row r="116" spans="4:9" x14ac:dyDescent="0.2">
      <c r="D116" s="40">
        <v>27</v>
      </c>
      <c r="E116" s="40" t="s">
        <v>348</v>
      </c>
      <c r="F116" s="40" t="s">
        <v>833</v>
      </c>
      <c r="G116" s="40" t="s">
        <v>393</v>
      </c>
      <c r="H116" s="40" t="s">
        <v>834</v>
      </c>
      <c r="I116" s="40" t="s">
        <v>4</v>
      </c>
    </row>
    <row r="117" spans="4:9" x14ac:dyDescent="0.2">
      <c r="D117" s="40">
        <v>27</v>
      </c>
      <c r="E117" s="40" t="s">
        <v>348</v>
      </c>
      <c r="F117" s="40" t="s">
        <v>835</v>
      </c>
      <c r="G117" s="40" t="s">
        <v>426</v>
      </c>
      <c r="H117" s="40" t="s">
        <v>836</v>
      </c>
      <c r="I117" s="40" t="s">
        <v>4</v>
      </c>
    </row>
    <row r="118" spans="4:9" x14ac:dyDescent="0.2">
      <c r="D118" s="40">
        <v>27</v>
      </c>
      <c r="E118" s="40" t="s">
        <v>348</v>
      </c>
      <c r="F118" s="40" t="s">
        <v>837</v>
      </c>
      <c r="G118" s="40" t="s">
        <v>457</v>
      </c>
      <c r="H118" s="40" t="s">
        <v>838</v>
      </c>
      <c r="I118" s="40" t="s">
        <v>4</v>
      </c>
    </row>
    <row r="119" spans="4:9" x14ac:dyDescent="0.2">
      <c r="D119" s="40">
        <v>27</v>
      </c>
      <c r="E119" s="40" t="s">
        <v>348</v>
      </c>
      <c r="F119" s="40" t="s">
        <v>839</v>
      </c>
      <c r="G119" s="40" t="s">
        <v>488</v>
      </c>
      <c r="H119" s="40" t="s">
        <v>840</v>
      </c>
      <c r="I119" s="40" t="s">
        <v>4</v>
      </c>
    </row>
    <row r="120" spans="4:9" x14ac:dyDescent="0.2">
      <c r="D120" s="40">
        <v>27</v>
      </c>
      <c r="E120" s="40" t="s">
        <v>348</v>
      </c>
      <c r="F120" s="40" t="s">
        <v>841</v>
      </c>
      <c r="G120" s="40" t="s">
        <v>510</v>
      </c>
      <c r="H120" s="40" t="s">
        <v>842</v>
      </c>
      <c r="I120" s="40" t="s">
        <v>4</v>
      </c>
    </row>
    <row r="121" spans="4:9" x14ac:dyDescent="0.2">
      <c r="D121" s="40">
        <v>41</v>
      </c>
      <c r="E121" s="40" t="s">
        <v>349</v>
      </c>
      <c r="F121" s="40" t="s">
        <v>843</v>
      </c>
      <c r="G121" s="40" t="s">
        <v>372</v>
      </c>
      <c r="H121" s="40" t="s">
        <v>844</v>
      </c>
      <c r="I121" s="40" t="s">
        <v>4</v>
      </c>
    </row>
    <row r="122" spans="4:9" x14ac:dyDescent="0.2">
      <c r="D122" s="40">
        <v>41</v>
      </c>
      <c r="E122" s="40" t="s">
        <v>349</v>
      </c>
      <c r="F122" s="40" t="s">
        <v>845</v>
      </c>
      <c r="G122" s="40" t="s">
        <v>394</v>
      </c>
      <c r="H122" s="40" t="s">
        <v>846</v>
      </c>
      <c r="I122" s="40" t="s">
        <v>4</v>
      </c>
    </row>
    <row r="123" spans="4:9" x14ac:dyDescent="0.2">
      <c r="D123" s="40">
        <v>41</v>
      </c>
      <c r="E123" s="40" t="s">
        <v>349</v>
      </c>
      <c r="F123" s="40" t="s">
        <v>847</v>
      </c>
      <c r="G123" s="40" t="s">
        <v>427</v>
      </c>
      <c r="H123" s="40" t="s">
        <v>848</v>
      </c>
      <c r="I123" s="40" t="s">
        <v>4</v>
      </c>
    </row>
    <row r="124" spans="4:9" x14ac:dyDescent="0.2">
      <c r="D124" s="40">
        <v>41</v>
      </c>
      <c r="E124" s="40" t="s">
        <v>349</v>
      </c>
      <c r="F124" s="40" t="s">
        <v>849</v>
      </c>
      <c r="G124" s="40" t="s">
        <v>458</v>
      </c>
      <c r="H124" s="40" t="s">
        <v>850</v>
      </c>
      <c r="I124" s="40" t="s">
        <v>4</v>
      </c>
    </row>
    <row r="125" spans="4:9" x14ac:dyDescent="0.2">
      <c r="D125" s="40">
        <v>41</v>
      </c>
      <c r="E125" s="40" t="s">
        <v>349</v>
      </c>
      <c r="F125" s="40" t="s">
        <v>851</v>
      </c>
      <c r="G125" s="40" t="s">
        <v>489</v>
      </c>
      <c r="H125" s="40" t="s">
        <v>852</v>
      </c>
      <c r="I125" s="40" t="s">
        <v>4</v>
      </c>
    </row>
    <row r="126" spans="4:9" x14ac:dyDescent="0.2">
      <c r="D126" s="40">
        <v>41</v>
      </c>
      <c r="E126" s="40" t="s">
        <v>349</v>
      </c>
      <c r="F126" s="40" t="s">
        <v>853</v>
      </c>
      <c r="G126" s="40" t="s">
        <v>511</v>
      </c>
      <c r="H126" s="40" t="s">
        <v>854</v>
      </c>
      <c r="I126" s="40" t="s">
        <v>4</v>
      </c>
    </row>
    <row r="127" spans="4:9" x14ac:dyDescent="0.2">
      <c r="D127" s="40">
        <v>44</v>
      </c>
      <c r="E127" s="40" t="s">
        <v>350</v>
      </c>
      <c r="F127" s="40" t="s">
        <v>855</v>
      </c>
      <c r="G127" s="40" t="s">
        <v>372</v>
      </c>
      <c r="H127" s="40" t="s">
        <v>856</v>
      </c>
      <c r="I127" s="40" t="s">
        <v>4</v>
      </c>
    </row>
    <row r="128" spans="4:9" x14ac:dyDescent="0.2">
      <c r="D128" s="40">
        <v>44</v>
      </c>
      <c r="E128" s="40" t="s">
        <v>350</v>
      </c>
      <c r="F128" s="40" t="s">
        <v>857</v>
      </c>
      <c r="G128" s="40" t="s">
        <v>395</v>
      </c>
      <c r="H128" s="40" t="s">
        <v>858</v>
      </c>
      <c r="I128" s="40" t="s">
        <v>4</v>
      </c>
    </row>
    <row r="129" spans="4:9" x14ac:dyDescent="0.2">
      <c r="D129" s="40">
        <v>44</v>
      </c>
      <c r="E129" s="40" t="s">
        <v>350</v>
      </c>
      <c r="F129" s="40" t="s">
        <v>859</v>
      </c>
      <c r="G129" s="40" t="s">
        <v>428</v>
      </c>
      <c r="H129" s="40" t="s">
        <v>860</v>
      </c>
      <c r="I129" s="40" t="s">
        <v>4</v>
      </c>
    </row>
    <row r="130" spans="4:9" x14ac:dyDescent="0.2">
      <c r="D130" s="40">
        <v>44</v>
      </c>
      <c r="E130" s="40" t="s">
        <v>350</v>
      </c>
      <c r="F130" s="40" t="s">
        <v>861</v>
      </c>
      <c r="G130" s="40" t="s">
        <v>459</v>
      </c>
      <c r="H130" s="40" t="s">
        <v>862</v>
      </c>
      <c r="I130" s="40" t="s">
        <v>4</v>
      </c>
    </row>
    <row r="131" spans="4:9" x14ac:dyDescent="0.2">
      <c r="D131" s="40">
        <v>44</v>
      </c>
      <c r="E131" s="40" t="s">
        <v>350</v>
      </c>
      <c r="F131" s="40" t="s">
        <v>863</v>
      </c>
      <c r="G131" s="40" t="s">
        <v>490</v>
      </c>
      <c r="H131" s="40" t="s">
        <v>864</v>
      </c>
      <c r="I131" s="40" t="s">
        <v>4</v>
      </c>
    </row>
    <row r="132" spans="4:9" x14ac:dyDescent="0.2">
      <c r="D132" s="40">
        <v>44</v>
      </c>
      <c r="E132" s="40" t="s">
        <v>350</v>
      </c>
      <c r="F132" s="40" t="s">
        <v>865</v>
      </c>
      <c r="G132" s="40" t="s">
        <v>512</v>
      </c>
      <c r="H132" s="40" t="s">
        <v>866</v>
      </c>
      <c r="I132" s="40" t="s">
        <v>4</v>
      </c>
    </row>
    <row r="133" spans="4:9" x14ac:dyDescent="0.2">
      <c r="D133" s="40">
        <v>47</v>
      </c>
      <c r="E133" s="40" t="s">
        <v>351</v>
      </c>
      <c r="F133" s="40" t="s">
        <v>867</v>
      </c>
      <c r="G133" s="40" t="s">
        <v>372</v>
      </c>
      <c r="H133" s="40" t="s">
        <v>868</v>
      </c>
      <c r="I133" s="40" t="s">
        <v>4</v>
      </c>
    </row>
    <row r="134" spans="4:9" x14ac:dyDescent="0.2">
      <c r="D134" s="40">
        <v>47</v>
      </c>
      <c r="E134" s="40" t="s">
        <v>351</v>
      </c>
      <c r="F134" s="40" t="s">
        <v>869</v>
      </c>
      <c r="G134" s="40" t="s">
        <v>396</v>
      </c>
      <c r="H134" s="40" t="s">
        <v>870</v>
      </c>
      <c r="I134" s="40" t="s">
        <v>4</v>
      </c>
    </row>
    <row r="135" spans="4:9" x14ac:dyDescent="0.2">
      <c r="D135" s="40">
        <v>47</v>
      </c>
      <c r="E135" s="40" t="s">
        <v>351</v>
      </c>
      <c r="F135" s="40" t="s">
        <v>871</v>
      </c>
      <c r="G135" s="40" t="s">
        <v>429</v>
      </c>
      <c r="H135" s="40" t="s">
        <v>872</v>
      </c>
      <c r="I135" s="40" t="s">
        <v>4</v>
      </c>
    </row>
    <row r="136" spans="4:9" x14ac:dyDescent="0.2">
      <c r="D136" s="40">
        <v>47</v>
      </c>
      <c r="E136" s="40" t="s">
        <v>351</v>
      </c>
      <c r="F136" s="40" t="s">
        <v>873</v>
      </c>
      <c r="G136" s="40" t="s">
        <v>460</v>
      </c>
      <c r="H136" s="40" t="s">
        <v>874</v>
      </c>
      <c r="I136" s="40" t="s">
        <v>4</v>
      </c>
    </row>
    <row r="137" spans="4:9" x14ac:dyDescent="0.2">
      <c r="D137" s="40">
        <v>47</v>
      </c>
      <c r="E137" s="40" t="s">
        <v>351</v>
      </c>
      <c r="F137" s="40" t="s">
        <v>875</v>
      </c>
      <c r="G137" s="40" t="s">
        <v>491</v>
      </c>
      <c r="H137" s="40" t="s">
        <v>876</v>
      </c>
      <c r="I137" s="40" t="s">
        <v>4</v>
      </c>
    </row>
    <row r="138" spans="4:9" x14ac:dyDescent="0.2">
      <c r="D138" s="40">
        <v>47</v>
      </c>
      <c r="E138" s="40" t="s">
        <v>351</v>
      </c>
      <c r="F138" s="40" t="s">
        <v>877</v>
      </c>
      <c r="G138" s="40" t="s">
        <v>513</v>
      </c>
      <c r="H138" s="40" t="s">
        <v>878</v>
      </c>
      <c r="I138" s="40" t="s">
        <v>4</v>
      </c>
    </row>
    <row r="139" spans="4:9" x14ac:dyDescent="0.2">
      <c r="D139" s="40">
        <v>47</v>
      </c>
      <c r="E139" s="40" t="s">
        <v>351</v>
      </c>
      <c r="F139" s="40" t="s">
        <v>879</v>
      </c>
      <c r="G139" s="40" t="s">
        <v>531</v>
      </c>
      <c r="H139" s="40" t="s">
        <v>880</v>
      </c>
      <c r="I139" s="40" t="s">
        <v>4</v>
      </c>
    </row>
    <row r="140" spans="4:9" x14ac:dyDescent="0.2">
      <c r="D140" s="40">
        <v>47</v>
      </c>
      <c r="E140" s="40" t="s">
        <v>351</v>
      </c>
      <c r="F140" s="40" t="s">
        <v>881</v>
      </c>
      <c r="G140" s="40" t="s">
        <v>547</v>
      </c>
      <c r="H140" s="40" t="s">
        <v>882</v>
      </c>
      <c r="I140" s="40" t="s">
        <v>4</v>
      </c>
    </row>
    <row r="141" spans="4:9" x14ac:dyDescent="0.2">
      <c r="D141" s="40">
        <v>47</v>
      </c>
      <c r="E141" s="40" t="s">
        <v>351</v>
      </c>
      <c r="F141" s="40" t="s">
        <v>883</v>
      </c>
      <c r="G141" s="40" t="s">
        <v>560</v>
      </c>
      <c r="H141" s="40" t="s">
        <v>884</v>
      </c>
      <c r="I141" s="40" t="s">
        <v>4</v>
      </c>
    </row>
    <row r="142" spans="4:9" x14ac:dyDescent="0.2">
      <c r="D142" s="40">
        <v>50</v>
      </c>
      <c r="E142" s="40" t="s">
        <v>352</v>
      </c>
      <c r="F142" s="40" t="s">
        <v>885</v>
      </c>
      <c r="G142" s="40" t="s">
        <v>372</v>
      </c>
      <c r="H142" s="40" t="s">
        <v>886</v>
      </c>
      <c r="I142" s="40" t="s">
        <v>4</v>
      </c>
    </row>
    <row r="143" spans="4:9" x14ac:dyDescent="0.2">
      <c r="D143" s="40">
        <v>50</v>
      </c>
      <c r="E143" s="40" t="s">
        <v>352</v>
      </c>
      <c r="F143" s="40" t="s">
        <v>887</v>
      </c>
      <c r="G143" s="40" t="s">
        <v>397</v>
      </c>
      <c r="H143" s="40" t="s">
        <v>888</v>
      </c>
      <c r="I143" s="40" t="s">
        <v>4</v>
      </c>
    </row>
    <row r="144" spans="4:9" x14ac:dyDescent="0.2">
      <c r="D144" s="40">
        <v>50</v>
      </c>
      <c r="E144" s="40" t="s">
        <v>352</v>
      </c>
      <c r="F144" s="40" t="s">
        <v>889</v>
      </c>
      <c r="G144" s="40" t="s">
        <v>430</v>
      </c>
      <c r="H144" s="40" t="s">
        <v>890</v>
      </c>
      <c r="I144" s="40" t="s">
        <v>4</v>
      </c>
    </row>
    <row r="145" spans="4:9" x14ac:dyDescent="0.2">
      <c r="D145" s="40">
        <v>50</v>
      </c>
      <c r="E145" s="40" t="s">
        <v>352</v>
      </c>
      <c r="F145" s="40" t="s">
        <v>891</v>
      </c>
      <c r="G145" s="40" t="s">
        <v>461</v>
      </c>
      <c r="H145" s="40" t="s">
        <v>892</v>
      </c>
      <c r="I145" s="40" t="s">
        <v>4</v>
      </c>
    </row>
    <row r="146" spans="4:9" x14ac:dyDescent="0.2">
      <c r="D146" s="40">
        <v>50</v>
      </c>
      <c r="E146" s="40" t="s">
        <v>352</v>
      </c>
      <c r="F146" s="40" t="s">
        <v>893</v>
      </c>
      <c r="G146" s="40" t="s">
        <v>492</v>
      </c>
      <c r="H146" s="40" t="s">
        <v>894</v>
      </c>
      <c r="I146" s="40" t="s">
        <v>4</v>
      </c>
    </row>
    <row r="147" spans="4:9" x14ac:dyDescent="0.2">
      <c r="D147" s="40">
        <v>50</v>
      </c>
      <c r="E147" s="40" t="s">
        <v>352</v>
      </c>
      <c r="F147" s="40" t="s">
        <v>895</v>
      </c>
      <c r="G147" s="40" t="s">
        <v>514</v>
      </c>
      <c r="H147" s="40" t="s">
        <v>896</v>
      </c>
      <c r="I147" s="40" t="s">
        <v>4</v>
      </c>
    </row>
    <row r="148" spans="4:9" x14ac:dyDescent="0.2">
      <c r="D148" s="40">
        <v>52</v>
      </c>
      <c r="E148" s="40" t="s">
        <v>353</v>
      </c>
      <c r="F148" s="40" t="s">
        <v>897</v>
      </c>
      <c r="G148" s="40" t="s">
        <v>372</v>
      </c>
      <c r="H148" s="40" t="s">
        <v>898</v>
      </c>
      <c r="I148" s="40" t="s">
        <v>4</v>
      </c>
    </row>
    <row r="149" spans="4:9" x14ac:dyDescent="0.2">
      <c r="D149" s="40">
        <v>52</v>
      </c>
      <c r="E149" s="40" t="s">
        <v>353</v>
      </c>
      <c r="F149" s="40" t="s">
        <v>899</v>
      </c>
      <c r="G149" s="40" t="s">
        <v>398</v>
      </c>
      <c r="H149" s="40" t="s">
        <v>900</v>
      </c>
      <c r="I149" s="40" t="s">
        <v>4</v>
      </c>
    </row>
    <row r="150" spans="4:9" x14ac:dyDescent="0.2">
      <c r="D150" s="40">
        <v>52</v>
      </c>
      <c r="E150" s="40" t="s">
        <v>353</v>
      </c>
      <c r="F150" s="40" t="s">
        <v>901</v>
      </c>
      <c r="G150" s="40" t="s">
        <v>431</v>
      </c>
      <c r="H150" s="40" t="s">
        <v>902</v>
      </c>
      <c r="I150" s="40" t="s">
        <v>4</v>
      </c>
    </row>
    <row r="151" spans="4:9" x14ac:dyDescent="0.2">
      <c r="D151" s="40">
        <v>52</v>
      </c>
      <c r="E151" s="40" t="s">
        <v>353</v>
      </c>
      <c r="F151" s="40" t="s">
        <v>903</v>
      </c>
      <c r="G151" s="40" t="s">
        <v>462</v>
      </c>
      <c r="H151" s="40" t="s">
        <v>904</v>
      </c>
      <c r="I151" s="40" t="s">
        <v>4</v>
      </c>
    </row>
    <row r="152" spans="4:9" x14ac:dyDescent="0.2">
      <c r="D152" s="40">
        <v>52</v>
      </c>
      <c r="E152" s="40" t="s">
        <v>353</v>
      </c>
      <c r="F152" s="40" t="s">
        <v>905</v>
      </c>
      <c r="G152" s="40" t="s">
        <v>493</v>
      </c>
      <c r="H152" s="40" t="s">
        <v>906</v>
      </c>
      <c r="I152" s="40" t="s">
        <v>4</v>
      </c>
    </row>
    <row r="153" spans="4:9" x14ac:dyDescent="0.2">
      <c r="D153" s="40">
        <v>52</v>
      </c>
      <c r="E153" s="40" t="s">
        <v>353</v>
      </c>
      <c r="F153" s="40" t="s">
        <v>907</v>
      </c>
      <c r="G153" s="40" t="s">
        <v>515</v>
      </c>
      <c r="H153" s="40" t="s">
        <v>908</v>
      </c>
      <c r="I153" s="40" t="s">
        <v>4</v>
      </c>
    </row>
    <row r="154" spans="4:9" x14ac:dyDescent="0.2">
      <c r="D154" s="40">
        <v>52</v>
      </c>
      <c r="E154" s="40" t="s">
        <v>353</v>
      </c>
      <c r="F154" s="40" t="s">
        <v>909</v>
      </c>
      <c r="G154" s="40" t="s">
        <v>532</v>
      </c>
      <c r="H154" s="40" t="s">
        <v>910</v>
      </c>
      <c r="I154" s="40" t="s">
        <v>4</v>
      </c>
    </row>
    <row r="155" spans="4:9" x14ac:dyDescent="0.2">
      <c r="D155" s="40">
        <v>52</v>
      </c>
      <c r="E155" s="40" t="s">
        <v>353</v>
      </c>
      <c r="F155" s="40" t="s">
        <v>911</v>
      </c>
      <c r="G155" s="40" t="s">
        <v>548</v>
      </c>
      <c r="H155" s="40" t="s">
        <v>912</v>
      </c>
      <c r="I155" s="40" t="s">
        <v>4</v>
      </c>
    </row>
    <row r="156" spans="4:9" x14ac:dyDescent="0.2">
      <c r="D156" s="40">
        <v>52</v>
      </c>
      <c r="E156" s="40" t="s">
        <v>353</v>
      </c>
      <c r="F156" s="40" t="s">
        <v>913</v>
      </c>
      <c r="G156" s="40" t="s">
        <v>561</v>
      </c>
      <c r="H156" s="40" t="s">
        <v>914</v>
      </c>
      <c r="I156" s="40" t="s">
        <v>4</v>
      </c>
    </row>
    <row r="157" spans="4:9" x14ac:dyDescent="0.2">
      <c r="D157" s="40">
        <v>54</v>
      </c>
      <c r="E157" s="40" t="s">
        <v>354</v>
      </c>
      <c r="F157" s="40" t="s">
        <v>915</v>
      </c>
      <c r="G157" s="40" t="s">
        <v>372</v>
      </c>
      <c r="H157" s="40" t="s">
        <v>916</v>
      </c>
      <c r="I157" s="40" t="s">
        <v>4</v>
      </c>
    </row>
    <row r="158" spans="4:9" x14ac:dyDescent="0.2">
      <c r="D158" s="40">
        <v>54</v>
      </c>
      <c r="E158" s="40" t="s">
        <v>354</v>
      </c>
      <c r="F158" s="40" t="s">
        <v>917</v>
      </c>
      <c r="G158" s="40" t="s">
        <v>399</v>
      </c>
      <c r="H158" s="40" t="s">
        <v>918</v>
      </c>
      <c r="I158" s="40" t="s">
        <v>4</v>
      </c>
    </row>
    <row r="159" spans="4:9" x14ac:dyDescent="0.2">
      <c r="D159" s="40">
        <v>54</v>
      </c>
      <c r="E159" s="40" t="s">
        <v>354</v>
      </c>
      <c r="F159" s="40" t="s">
        <v>919</v>
      </c>
      <c r="G159" s="40" t="s">
        <v>432</v>
      </c>
      <c r="H159" s="40" t="s">
        <v>920</v>
      </c>
      <c r="I159" s="40" t="s">
        <v>4</v>
      </c>
    </row>
    <row r="160" spans="4:9" x14ac:dyDescent="0.2">
      <c r="D160" s="40">
        <v>54</v>
      </c>
      <c r="E160" s="40" t="s">
        <v>354</v>
      </c>
      <c r="F160" s="40" t="s">
        <v>921</v>
      </c>
      <c r="G160" s="40" t="s">
        <v>463</v>
      </c>
      <c r="H160" s="40" t="s">
        <v>922</v>
      </c>
      <c r="I160" s="40" t="s">
        <v>4</v>
      </c>
    </row>
    <row r="161" spans="4:9" x14ac:dyDescent="0.2">
      <c r="D161" s="40">
        <v>54</v>
      </c>
      <c r="E161" s="40" t="s">
        <v>354</v>
      </c>
      <c r="F161" s="40" t="s">
        <v>923</v>
      </c>
      <c r="G161" s="40" t="s">
        <v>494</v>
      </c>
      <c r="H161" s="40" t="s">
        <v>924</v>
      </c>
      <c r="I161" s="40" t="s">
        <v>4</v>
      </c>
    </row>
    <row r="162" spans="4:9" x14ac:dyDescent="0.2">
      <c r="D162" s="40">
        <v>54</v>
      </c>
      <c r="E162" s="40" t="s">
        <v>354</v>
      </c>
      <c r="F162" s="40" t="s">
        <v>925</v>
      </c>
      <c r="G162" s="40" t="s">
        <v>516</v>
      </c>
      <c r="H162" s="40" t="s">
        <v>926</v>
      </c>
      <c r="I162" s="40" t="s">
        <v>4</v>
      </c>
    </row>
    <row r="163" spans="4:9" x14ac:dyDescent="0.2">
      <c r="D163" s="40">
        <v>54</v>
      </c>
      <c r="E163" s="40" t="s">
        <v>354</v>
      </c>
      <c r="F163" s="40" t="s">
        <v>927</v>
      </c>
      <c r="G163" s="40" t="s">
        <v>533</v>
      </c>
      <c r="H163" s="40" t="s">
        <v>928</v>
      </c>
      <c r="I163" s="40" t="s">
        <v>4</v>
      </c>
    </row>
    <row r="164" spans="4:9" x14ac:dyDescent="0.2">
      <c r="D164" s="40">
        <v>63</v>
      </c>
      <c r="E164" s="40" t="s">
        <v>355</v>
      </c>
      <c r="F164" s="40" t="s">
        <v>929</v>
      </c>
      <c r="G164" s="40" t="s">
        <v>372</v>
      </c>
      <c r="H164" s="40" t="s">
        <v>930</v>
      </c>
      <c r="I164" s="40" t="s">
        <v>4</v>
      </c>
    </row>
    <row r="165" spans="4:9" x14ac:dyDescent="0.2">
      <c r="D165" s="40">
        <v>63</v>
      </c>
      <c r="E165" s="40" t="s">
        <v>355</v>
      </c>
      <c r="F165" s="40" t="s">
        <v>931</v>
      </c>
      <c r="G165" s="40" t="s">
        <v>400</v>
      </c>
      <c r="H165" s="40" t="s">
        <v>932</v>
      </c>
      <c r="I165" s="40" t="s">
        <v>4</v>
      </c>
    </row>
    <row r="166" spans="4:9" x14ac:dyDescent="0.2">
      <c r="D166" s="40">
        <v>63</v>
      </c>
      <c r="E166" s="40" t="s">
        <v>355</v>
      </c>
      <c r="F166" s="40" t="s">
        <v>933</v>
      </c>
      <c r="G166" s="40" t="s">
        <v>433</v>
      </c>
      <c r="H166" s="40" t="s">
        <v>934</v>
      </c>
      <c r="I166" s="40" t="s">
        <v>4</v>
      </c>
    </row>
    <row r="167" spans="4:9" x14ac:dyDescent="0.2">
      <c r="D167" s="40">
        <v>63</v>
      </c>
      <c r="E167" s="40" t="s">
        <v>355</v>
      </c>
      <c r="F167" s="40" t="s">
        <v>935</v>
      </c>
      <c r="G167" s="40" t="s">
        <v>464</v>
      </c>
      <c r="H167" s="40" t="s">
        <v>936</v>
      </c>
      <c r="I167" s="40" t="s">
        <v>4</v>
      </c>
    </row>
    <row r="168" spans="4:9" x14ac:dyDescent="0.2">
      <c r="D168" s="40">
        <v>66</v>
      </c>
      <c r="E168" s="40" t="s">
        <v>356</v>
      </c>
      <c r="F168" s="40" t="s">
        <v>937</v>
      </c>
      <c r="G168" s="40" t="s">
        <v>372</v>
      </c>
      <c r="H168" s="40" t="s">
        <v>938</v>
      </c>
      <c r="I168" s="40" t="s">
        <v>4</v>
      </c>
    </row>
    <row r="169" spans="4:9" x14ac:dyDescent="0.2">
      <c r="D169" s="40">
        <v>66</v>
      </c>
      <c r="E169" s="40" t="s">
        <v>356</v>
      </c>
      <c r="F169" s="40" t="s">
        <v>939</v>
      </c>
      <c r="G169" s="40" t="s">
        <v>401</v>
      </c>
      <c r="H169" s="40" t="s">
        <v>940</v>
      </c>
      <c r="I169" s="40" t="s">
        <v>4</v>
      </c>
    </row>
    <row r="170" spans="4:9" x14ac:dyDescent="0.2">
      <c r="D170" s="40">
        <v>66</v>
      </c>
      <c r="E170" s="40" t="s">
        <v>356</v>
      </c>
      <c r="F170" s="40" t="s">
        <v>941</v>
      </c>
      <c r="G170" s="40" t="s">
        <v>434</v>
      </c>
      <c r="H170" s="40" t="s">
        <v>942</v>
      </c>
      <c r="I170" s="40" t="s">
        <v>4</v>
      </c>
    </row>
    <row r="171" spans="4:9" x14ac:dyDescent="0.2">
      <c r="D171" s="40">
        <v>66</v>
      </c>
      <c r="E171" s="40" t="s">
        <v>356</v>
      </c>
      <c r="F171" s="40" t="s">
        <v>943</v>
      </c>
      <c r="G171" s="40" t="s">
        <v>465</v>
      </c>
      <c r="H171" s="40" t="s">
        <v>944</v>
      </c>
      <c r="I171" s="40" t="s">
        <v>4</v>
      </c>
    </row>
    <row r="172" spans="4:9" x14ac:dyDescent="0.2">
      <c r="D172" s="40">
        <v>66</v>
      </c>
      <c r="E172" s="40" t="s">
        <v>356</v>
      </c>
      <c r="F172" s="40" t="s">
        <v>945</v>
      </c>
      <c r="G172" s="40" t="s">
        <v>495</v>
      </c>
      <c r="H172" s="40" t="s">
        <v>946</v>
      </c>
      <c r="I172" s="40" t="s">
        <v>4</v>
      </c>
    </row>
    <row r="173" spans="4:9" x14ac:dyDescent="0.2">
      <c r="D173" s="40">
        <v>66</v>
      </c>
      <c r="E173" s="40" t="s">
        <v>356</v>
      </c>
      <c r="F173" s="40" t="s">
        <v>947</v>
      </c>
      <c r="G173" s="40" t="s">
        <v>517</v>
      </c>
      <c r="H173" s="40" t="s">
        <v>948</v>
      </c>
      <c r="I173" s="40" t="s">
        <v>4</v>
      </c>
    </row>
    <row r="174" spans="4:9" x14ac:dyDescent="0.2">
      <c r="D174" s="40">
        <v>68</v>
      </c>
      <c r="E174" s="40" t="s">
        <v>357</v>
      </c>
      <c r="F174" s="40" t="s">
        <v>949</v>
      </c>
      <c r="G174" s="40" t="s">
        <v>372</v>
      </c>
      <c r="H174" s="40" t="s">
        <v>950</v>
      </c>
      <c r="I174" s="40" t="s">
        <v>4</v>
      </c>
    </row>
    <row r="175" spans="4:9" x14ac:dyDescent="0.2">
      <c r="D175" s="40">
        <v>68</v>
      </c>
      <c r="E175" s="40" t="s">
        <v>357</v>
      </c>
      <c r="F175" s="40" t="s">
        <v>951</v>
      </c>
      <c r="G175" s="40" t="s">
        <v>402</v>
      </c>
      <c r="H175" s="40" t="s">
        <v>952</v>
      </c>
      <c r="I175" s="40" t="s">
        <v>4</v>
      </c>
    </row>
    <row r="176" spans="4:9" x14ac:dyDescent="0.2">
      <c r="D176" s="40">
        <v>68</v>
      </c>
      <c r="E176" s="40" t="s">
        <v>357</v>
      </c>
      <c r="F176" s="40" t="s">
        <v>953</v>
      </c>
      <c r="G176" s="40" t="s">
        <v>435</v>
      </c>
      <c r="H176" s="40" t="s">
        <v>954</v>
      </c>
      <c r="I176" s="40" t="s">
        <v>4</v>
      </c>
    </row>
    <row r="177" spans="4:9" x14ac:dyDescent="0.2">
      <c r="D177" s="40">
        <v>68</v>
      </c>
      <c r="E177" s="40" t="s">
        <v>357</v>
      </c>
      <c r="F177" s="40" t="s">
        <v>955</v>
      </c>
      <c r="G177" s="40" t="s">
        <v>466</v>
      </c>
      <c r="H177" s="40" t="s">
        <v>956</v>
      </c>
      <c r="I177" s="40" t="s">
        <v>4</v>
      </c>
    </row>
    <row r="178" spans="4:9" x14ac:dyDescent="0.2">
      <c r="D178" s="40">
        <v>68</v>
      </c>
      <c r="E178" s="40" t="s">
        <v>357</v>
      </c>
      <c r="F178" s="40" t="s">
        <v>957</v>
      </c>
      <c r="G178" s="40" t="s">
        <v>496</v>
      </c>
      <c r="H178" s="40" t="s">
        <v>958</v>
      </c>
      <c r="I178" s="40" t="s">
        <v>4</v>
      </c>
    </row>
    <row r="179" spans="4:9" x14ac:dyDescent="0.2">
      <c r="D179" s="40">
        <v>68</v>
      </c>
      <c r="E179" s="40" t="s">
        <v>357</v>
      </c>
      <c r="F179" s="40" t="s">
        <v>959</v>
      </c>
      <c r="G179" s="40" t="s">
        <v>518</v>
      </c>
      <c r="H179" s="40" t="s">
        <v>960</v>
      </c>
      <c r="I179" s="40" t="s">
        <v>4</v>
      </c>
    </row>
    <row r="180" spans="4:9" x14ac:dyDescent="0.2">
      <c r="D180" s="40">
        <v>68</v>
      </c>
      <c r="E180" s="40" t="s">
        <v>357</v>
      </c>
      <c r="F180" s="40" t="s">
        <v>961</v>
      </c>
      <c r="G180" s="40" t="s">
        <v>534</v>
      </c>
      <c r="H180" s="40" t="s">
        <v>962</v>
      </c>
      <c r="I180" s="40" t="s">
        <v>4</v>
      </c>
    </row>
    <row r="181" spans="4:9" x14ac:dyDescent="0.2">
      <c r="D181" s="40">
        <v>68</v>
      </c>
      <c r="E181" s="40" t="s">
        <v>357</v>
      </c>
      <c r="F181" s="40" t="s">
        <v>963</v>
      </c>
      <c r="G181" s="40" t="s">
        <v>549</v>
      </c>
      <c r="H181" s="40" t="s">
        <v>964</v>
      </c>
      <c r="I181" s="40" t="s">
        <v>4</v>
      </c>
    </row>
    <row r="182" spans="4:9" x14ac:dyDescent="0.2">
      <c r="D182" s="40">
        <v>68</v>
      </c>
      <c r="E182" s="40" t="s">
        <v>357</v>
      </c>
      <c r="F182" s="40" t="s">
        <v>965</v>
      </c>
      <c r="G182" s="40" t="s">
        <v>562</v>
      </c>
      <c r="H182" s="40" t="s">
        <v>966</v>
      </c>
      <c r="I182" s="40" t="s">
        <v>4</v>
      </c>
    </row>
    <row r="183" spans="4:9" x14ac:dyDescent="0.2">
      <c r="D183" s="40">
        <v>68</v>
      </c>
      <c r="E183" s="40" t="s">
        <v>357</v>
      </c>
      <c r="F183" s="40" t="s">
        <v>967</v>
      </c>
      <c r="G183" s="40" t="s">
        <v>570</v>
      </c>
      <c r="H183" s="40" t="s">
        <v>968</v>
      </c>
      <c r="I183" s="40" t="s">
        <v>4</v>
      </c>
    </row>
    <row r="184" spans="4:9" x14ac:dyDescent="0.2">
      <c r="D184" s="40">
        <v>68</v>
      </c>
      <c r="E184" s="40" t="s">
        <v>357</v>
      </c>
      <c r="F184" s="40" t="s">
        <v>969</v>
      </c>
      <c r="G184" s="40" t="s">
        <v>579</v>
      </c>
      <c r="H184" s="40" t="s">
        <v>970</v>
      </c>
      <c r="I184" s="40" t="s">
        <v>4</v>
      </c>
    </row>
    <row r="185" spans="4:9" x14ac:dyDescent="0.2">
      <c r="D185" s="40">
        <v>70</v>
      </c>
      <c r="E185" s="40" t="s">
        <v>358</v>
      </c>
      <c r="F185" s="40" t="s">
        <v>971</v>
      </c>
      <c r="G185" s="40" t="s">
        <v>372</v>
      </c>
      <c r="H185" s="40" t="s">
        <v>972</v>
      </c>
      <c r="I185" s="40" t="s">
        <v>4</v>
      </c>
    </row>
    <row r="186" spans="4:9" x14ac:dyDescent="0.2">
      <c r="D186" s="40">
        <v>70</v>
      </c>
      <c r="E186" s="40" t="s">
        <v>358</v>
      </c>
      <c r="F186" s="40" t="s">
        <v>973</v>
      </c>
      <c r="G186" s="40" t="s">
        <v>403</v>
      </c>
      <c r="H186" s="40" t="s">
        <v>974</v>
      </c>
      <c r="I186" s="40" t="s">
        <v>4</v>
      </c>
    </row>
    <row r="187" spans="4:9" x14ac:dyDescent="0.2">
      <c r="D187" s="40">
        <v>70</v>
      </c>
      <c r="E187" s="40" t="s">
        <v>358</v>
      </c>
      <c r="F187" s="40" t="s">
        <v>975</v>
      </c>
      <c r="G187" s="40" t="s">
        <v>436</v>
      </c>
      <c r="H187" s="40" t="s">
        <v>976</v>
      </c>
      <c r="I187" s="40" t="s">
        <v>4</v>
      </c>
    </row>
    <row r="188" spans="4:9" x14ac:dyDescent="0.2">
      <c r="D188" s="40">
        <v>70</v>
      </c>
      <c r="E188" s="40" t="s">
        <v>358</v>
      </c>
      <c r="F188" s="40" t="s">
        <v>977</v>
      </c>
      <c r="G188" s="40" t="s">
        <v>467</v>
      </c>
      <c r="H188" s="40" t="s">
        <v>978</v>
      </c>
      <c r="I188" s="40" t="s">
        <v>4</v>
      </c>
    </row>
    <row r="189" spans="4:9" x14ac:dyDescent="0.2">
      <c r="D189" s="40">
        <v>70</v>
      </c>
      <c r="E189" s="40" t="s">
        <v>358</v>
      </c>
      <c r="F189" s="40" t="s">
        <v>979</v>
      </c>
      <c r="G189" s="40" t="s">
        <v>497</v>
      </c>
      <c r="H189" s="40" t="s">
        <v>980</v>
      </c>
      <c r="I189" s="40" t="s">
        <v>4</v>
      </c>
    </row>
    <row r="190" spans="4:9" x14ac:dyDescent="0.2">
      <c r="D190" s="40">
        <v>73</v>
      </c>
      <c r="E190" s="40" t="s">
        <v>359</v>
      </c>
      <c r="F190" s="40" t="s">
        <v>981</v>
      </c>
      <c r="G190" s="40" t="s">
        <v>372</v>
      </c>
      <c r="H190" s="40" t="s">
        <v>982</v>
      </c>
      <c r="I190" s="40" t="s">
        <v>4</v>
      </c>
    </row>
    <row r="191" spans="4:9" x14ac:dyDescent="0.2">
      <c r="D191" s="40">
        <v>73</v>
      </c>
      <c r="E191" s="40" t="s">
        <v>359</v>
      </c>
      <c r="F191" s="40" t="s">
        <v>983</v>
      </c>
      <c r="G191" s="40" t="s">
        <v>404</v>
      </c>
      <c r="H191" s="40" t="s">
        <v>984</v>
      </c>
      <c r="I191" s="40" t="s">
        <v>4</v>
      </c>
    </row>
    <row r="192" spans="4:9" x14ac:dyDescent="0.2">
      <c r="D192" s="40">
        <v>73</v>
      </c>
      <c r="E192" s="40" t="s">
        <v>359</v>
      </c>
      <c r="F192" s="40" t="s">
        <v>985</v>
      </c>
      <c r="G192" s="40" t="s">
        <v>437</v>
      </c>
      <c r="H192" s="40" t="s">
        <v>986</v>
      </c>
      <c r="I192" s="40" t="s">
        <v>4</v>
      </c>
    </row>
    <row r="193" spans="4:9" x14ac:dyDescent="0.2">
      <c r="D193" s="40">
        <v>73</v>
      </c>
      <c r="E193" s="40" t="s">
        <v>359</v>
      </c>
      <c r="F193" s="40" t="s">
        <v>987</v>
      </c>
      <c r="G193" s="40" t="s">
        <v>468</v>
      </c>
      <c r="H193" s="40" t="s">
        <v>988</v>
      </c>
      <c r="I193" s="40" t="s">
        <v>4</v>
      </c>
    </row>
    <row r="194" spans="4:9" x14ac:dyDescent="0.2">
      <c r="D194" s="40">
        <v>73</v>
      </c>
      <c r="E194" s="40" t="s">
        <v>359</v>
      </c>
      <c r="F194" s="40" t="s">
        <v>989</v>
      </c>
      <c r="G194" s="40" t="s">
        <v>498</v>
      </c>
      <c r="H194" s="40" t="s">
        <v>990</v>
      </c>
      <c r="I194" s="40" t="s">
        <v>4</v>
      </c>
    </row>
    <row r="195" spans="4:9" x14ac:dyDescent="0.2">
      <c r="D195" s="40">
        <v>73</v>
      </c>
      <c r="E195" s="40" t="s">
        <v>359</v>
      </c>
      <c r="F195" s="40" t="s">
        <v>991</v>
      </c>
      <c r="G195" s="40" t="s">
        <v>519</v>
      </c>
      <c r="H195" s="40" t="s">
        <v>992</v>
      </c>
      <c r="I195" s="40" t="s">
        <v>4</v>
      </c>
    </row>
    <row r="196" spans="4:9" x14ac:dyDescent="0.2">
      <c r="D196" s="40">
        <v>73</v>
      </c>
      <c r="E196" s="40" t="s">
        <v>359</v>
      </c>
      <c r="F196" s="40" t="s">
        <v>993</v>
      </c>
      <c r="G196" s="40" t="s">
        <v>535</v>
      </c>
      <c r="H196" s="40" t="s">
        <v>994</v>
      </c>
      <c r="I196" s="40" t="s">
        <v>4</v>
      </c>
    </row>
    <row r="197" spans="4:9" x14ac:dyDescent="0.2">
      <c r="D197" s="40">
        <v>73</v>
      </c>
      <c r="E197" s="40" t="s">
        <v>359</v>
      </c>
      <c r="F197" s="40" t="s">
        <v>995</v>
      </c>
      <c r="G197" s="40" t="s">
        <v>550</v>
      </c>
      <c r="H197" s="40" t="s">
        <v>996</v>
      </c>
      <c r="I197" s="40" t="s">
        <v>4</v>
      </c>
    </row>
    <row r="198" spans="4:9" x14ac:dyDescent="0.2">
      <c r="D198" s="40">
        <v>73</v>
      </c>
      <c r="E198" s="40" t="s">
        <v>359</v>
      </c>
      <c r="F198" s="40" t="s">
        <v>997</v>
      </c>
      <c r="G198" s="40" t="s">
        <v>563</v>
      </c>
      <c r="H198" s="40" t="s">
        <v>998</v>
      </c>
      <c r="I198" s="40" t="s">
        <v>4</v>
      </c>
    </row>
    <row r="199" spans="4:9" x14ac:dyDescent="0.2">
      <c r="D199" s="40">
        <v>73</v>
      </c>
      <c r="E199" s="40" t="s">
        <v>359</v>
      </c>
      <c r="F199" s="40" t="s">
        <v>999</v>
      </c>
      <c r="G199" s="40" t="s">
        <v>571</v>
      </c>
      <c r="H199" s="40" t="s">
        <v>1000</v>
      </c>
      <c r="I199" s="40" t="s">
        <v>4</v>
      </c>
    </row>
    <row r="200" spans="4:9" x14ac:dyDescent="0.2">
      <c r="D200" s="40">
        <v>73</v>
      </c>
      <c r="E200" s="40" t="s">
        <v>359</v>
      </c>
      <c r="F200" s="40" t="s">
        <v>1001</v>
      </c>
      <c r="G200" s="40" t="s">
        <v>580</v>
      </c>
      <c r="H200" s="40" t="s">
        <v>1002</v>
      </c>
      <c r="I200" s="40" t="s">
        <v>4</v>
      </c>
    </row>
    <row r="201" spans="4:9" x14ac:dyDescent="0.2">
      <c r="D201" s="40">
        <v>76</v>
      </c>
      <c r="E201" s="40" t="s">
        <v>360</v>
      </c>
      <c r="F201" s="40" t="s">
        <v>1003</v>
      </c>
      <c r="G201" s="40" t="s">
        <v>372</v>
      </c>
      <c r="H201" s="40" t="s">
        <v>1004</v>
      </c>
      <c r="I201" s="40" t="s">
        <v>4</v>
      </c>
    </row>
    <row r="202" spans="4:9" x14ac:dyDescent="0.2">
      <c r="D202" s="40">
        <v>76</v>
      </c>
      <c r="E202" s="40" t="s">
        <v>360</v>
      </c>
      <c r="F202" s="40" t="s">
        <v>1005</v>
      </c>
      <c r="G202" s="40" t="s">
        <v>405</v>
      </c>
      <c r="H202" s="40" t="s">
        <v>1006</v>
      </c>
      <c r="I202" s="40" t="s">
        <v>4</v>
      </c>
    </row>
    <row r="203" spans="4:9" x14ac:dyDescent="0.2">
      <c r="D203" s="40">
        <v>76</v>
      </c>
      <c r="E203" s="40" t="s">
        <v>360</v>
      </c>
      <c r="F203" s="40" t="s">
        <v>1007</v>
      </c>
      <c r="G203" s="40" t="s">
        <v>438</v>
      </c>
      <c r="H203" s="40" t="s">
        <v>1008</v>
      </c>
      <c r="I203" s="40" t="s">
        <v>4</v>
      </c>
    </row>
    <row r="204" spans="4:9" x14ac:dyDescent="0.2">
      <c r="D204" s="40">
        <v>76</v>
      </c>
      <c r="E204" s="40" t="s">
        <v>360</v>
      </c>
      <c r="F204" s="40" t="s">
        <v>1009</v>
      </c>
      <c r="G204" s="40" t="s">
        <v>469</v>
      </c>
      <c r="H204" s="40" t="s">
        <v>1010</v>
      </c>
      <c r="I204" s="40" t="s">
        <v>4</v>
      </c>
    </row>
    <row r="205" spans="4:9" x14ac:dyDescent="0.2">
      <c r="D205" s="40">
        <v>76</v>
      </c>
      <c r="E205" s="40" t="s">
        <v>360</v>
      </c>
      <c r="F205" s="40" t="s">
        <v>1011</v>
      </c>
      <c r="G205" s="40" t="s">
        <v>422</v>
      </c>
      <c r="H205" s="40" t="s">
        <v>1012</v>
      </c>
      <c r="I205" s="40" t="s">
        <v>4</v>
      </c>
    </row>
    <row r="206" spans="4:9" x14ac:dyDescent="0.2">
      <c r="D206" s="40">
        <v>76</v>
      </c>
      <c r="E206" s="40" t="s">
        <v>360</v>
      </c>
      <c r="F206" s="40" t="s">
        <v>1013</v>
      </c>
      <c r="G206" s="40" t="s">
        <v>484</v>
      </c>
      <c r="H206" s="40" t="s">
        <v>1014</v>
      </c>
      <c r="I206" s="40" t="s">
        <v>4</v>
      </c>
    </row>
    <row r="207" spans="4:9" x14ac:dyDescent="0.2">
      <c r="D207" s="40">
        <v>76</v>
      </c>
      <c r="E207" s="40" t="s">
        <v>360</v>
      </c>
      <c r="F207" s="40" t="s">
        <v>1015</v>
      </c>
      <c r="G207" s="40" t="s">
        <v>536</v>
      </c>
      <c r="H207" s="40" t="s">
        <v>1016</v>
      </c>
      <c r="I207" s="40" t="s">
        <v>4</v>
      </c>
    </row>
    <row r="208" spans="4:9" x14ac:dyDescent="0.2">
      <c r="D208" s="40">
        <v>76</v>
      </c>
      <c r="E208" s="40" t="s">
        <v>360</v>
      </c>
      <c r="F208" s="40" t="s">
        <v>1017</v>
      </c>
      <c r="G208" s="40" t="s">
        <v>551</v>
      </c>
      <c r="H208" s="40" t="s">
        <v>1018</v>
      </c>
      <c r="I208" s="40" t="s">
        <v>4</v>
      </c>
    </row>
    <row r="209" spans="4:9" x14ac:dyDescent="0.2">
      <c r="D209" s="40">
        <v>76</v>
      </c>
      <c r="E209" s="40" t="s">
        <v>360</v>
      </c>
      <c r="F209" s="40" t="s">
        <v>1019</v>
      </c>
      <c r="G209" s="40" t="s">
        <v>564</v>
      </c>
      <c r="H209" s="40" t="s">
        <v>1020</v>
      </c>
      <c r="I209" s="40" t="s">
        <v>4</v>
      </c>
    </row>
    <row r="210" spans="4:9" x14ac:dyDescent="0.2">
      <c r="D210" s="40">
        <v>76</v>
      </c>
      <c r="E210" s="40" t="s">
        <v>360</v>
      </c>
      <c r="F210" s="40" t="s">
        <v>1021</v>
      </c>
      <c r="G210" s="40" t="s">
        <v>572</v>
      </c>
      <c r="H210" s="40" t="s">
        <v>1022</v>
      </c>
      <c r="I210" s="40" t="s">
        <v>4</v>
      </c>
    </row>
    <row r="211" spans="4:9" x14ac:dyDescent="0.2">
      <c r="D211" s="40">
        <v>76</v>
      </c>
      <c r="E211" s="40" t="s">
        <v>360</v>
      </c>
      <c r="F211" s="40" t="s">
        <v>1023</v>
      </c>
      <c r="G211" s="40" t="s">
        <v>581</v>
      </c>
      <c r="H211" s="40" t="s">
        <v>1024</v>
      </c>
      <c r="I211" s="40" t="s">
        <v>4</v>
      </c>
    </row>
    <row r="212" spans="4:9" x14ac:dyDescent="0.2">
      <c r="D212" s="40">
        <v>76</v>
      </c>
      <c r="E212" s="40" t="s">
        <v>360</v>
      </c>
      <c r="F212" s="40" t="s">
        <v>1025</v>
      </c>
      <c r="G212" s="40" t="s">
        <v>587</v>
      </c>
      <c r="H212" s="40" t="s">
        <v>1026</v>
      </c>
      <c r="I212" s="40" t="s">
        <v>4</v>
      </c>
    </row>
    <row r="213" spans="4:9" x14ac:dyDescent="0.2">
      <c r="D213" s="40">
        <v>76</v>
      </c>
      <c r="E213" s="40" t="s">
        <v>360</v>
      </c>
      <c r="F213" s="40" t="s">
        <v>1027</v>
      </c>
      <c r="G213" s="40" t="s">
        <v>594</v>
      </c>
      <c r="H213" s="40" t="s">
        <v>1028</v>
      </c>
      <c r="I213" s="40" t="s">
        <v>4</v>
      </c>
    </row>
    <row r="214" spans="4:9" x14ac:dyDescent="0.2">
      <c r="D214" s="40">
        <v>76</v>
      </c>
      <c r="E214" s="40" t="s">
        <v>360</v>
      </c>
      <c r="F214" s="40" t="s">
        <v>1029</v>
      </c>
      <c r="G214" s="40" t="s">
        <v>600</v>
      </c>
      <c r="H214" s="40" t="s">
        <v>1030</v>
      </c>
      <c r="I214" s="40" t="s">
        <v>4</v>
      </c>
    </row>
    <row r="215" spans="4:9" x14ac:dyDescent="0.2">
      <c r="D215" s="40">
        <v>76</v>
      </c>
      <c r="E215" s="40" t="s">
        <v>360</v>
      </c>
      <c r="F215" s="40" t="s">
        <v>1031</v>
      </c>
      <c r="G215" s="40" t="s">
        <v>605</v>
      </c>
      <c r="H215" s="40" t="s">
        <v>1032</v>
      </c>
      <c r="I215" s="40" t="s">
        <v>4</v>
      </c>
    </row>
    <row r="216" spans="4:9" x14ac:dyDescent="0.2">
      <c r="D216" s="40">
        <v>81</v>
      </c>
      <c r="E216" s="40" t="s">
        <v>361</v>
      </c>
      <c r="F216" s="40" t="s">
        <v>1033</v>
      </c>
      <c r="G216" s="40" t="s">
        <v>372</v>
      </c>
      <c r="H216" s="40" t="s">
        <v>1034</v>
      </c>
      <c r="I216" s="40" t="s">
        <v>4</v>
      </c>
    </row>
    <row r="217" spans="4:9" x14ac:dyDescent="0.2">
      <c r="D217" s="40">
        <v>81</v>
      </c>
      <c r="E217" s="40" t="s">
        <v>361</v>
      </c>
      <c r="F217" s="40" t="s">
        <v>1035</v>
      </c>
      <c r="G217" s="40" t="s">
        <v>406</v>
      </c>
      <c r="H217" s="40" t="s">
        <v>1036</v>
      </c>
      <c r="I217" s="40" t="s">
        <v>4</v>
      </c>
    </row>
    <row r="218" spans="4:9" x14ac:dyDescent="0.2">
      <c r="D218" s="40">
        <v>81</v>
      </c>
      <c r="E218" s="40" t="s">
        <v>361</v>
      </c>
      <c r="F218" s="40" t="s">
        <v>1037</v>
      </c>
      <c r="G218" s="40" t="s">
        <v>439</v>
      </c>
      <c r="H218" s="40" t="s">
        <v>1038</v>
      </c>
      <c r="I218" s="40" t="s">
        <v>4</v>
      </c>
    </row>
    <row r="219" spans="4:9" x14ac:dyDescent="0.2">
      <c r="D219" s="40">
        <v>81</v>
      </c>
      <c r="E219" s="40" t="s">
        <v>361</v>
      </c>
      <c r="F219" s="40" t="s">
        <v>1039</v>
      </c>
      <c r="G219" s="40" t="s">
        <v>470</v>
      </c>
      <c r="H219" s="40" t="s">
        <v>1040</v>
      </c>
      <c r="I219" s="40" t="s">
        <v>4</v>
      </c>
    </row>
    <row r="220" spans="4:9" x14ac:dyDescent="0.2">
      <c r="D220" s="40">
        <v>85</v>
      </c>
      <c r="E220" s="40" t="s">
        <v>362</v>
      </c>
      <c r="F220" s="40" t="s">
        <v>1041</v>
      </c>
      <c r="G220" s="40" t="s">
        <v>372</v>
      </c>
      <c r="H220" s="40" t="s">
        <v>1042</v>
      </c>
      <c r="I220" s="40" t="s">
        <v>4</v>
      </c>
    </row>
    <row r="221" spans="4:9" x14ac:dyDescent="0.2">
      <c r="D221" s="40">
        <v>85</v>
      </c>
      <c r="E221" s="40" t="s">
        <v>362</v>
      </c>
      <c r="F221" s="40" t="s">
        <v>1043</v>
      </c>
      <c r="G221" s="40" t="s">
        <v>407</v>
      </c>
      <c r="H221" s="40" t="s">
        <v>1044</v>
      </c>
      <c r="I221" s="40" t="s">
        <v>4</v>
      </c>
    </row>
    <row r="222" spans="4:9" x14ac:dyDescent="0.2">
      <c r="D222" s="40">
        <v>85</v>
      </c>
      <c r="E222" s="40" t="s">
        <v>362</v>
      </c>
      <c r="F222" s="40" t="s">
        <v>1045</v>
      </c>
      <c r="G222" s="40" t="s">
        <v>440</v>
      </c>
      <c r="H222" s="40" t="s">
        <v>1046</v>
      </c>
      <c r="I222" s="40" t="s">
        <v>4</v>
      </c>
    </row>
    <row r="223" spans="4:9" x14ac:dyDescent="0.2">
      <c r="D223" s="40">
        <v>85</v>
      </c>
      <c r="E223" s="40" t="s">
        <v>362</v>
      </c>
      <c r="F223" s="40" t="s">
        <v>1047</v>
      </c>
      <c r="G223" s="40" t="s">
        <v>471</v>
      </c>
      <c r="H223" s="40" t="s">
        <v>1048</v>
      </c>
      <c r="I223" s="40" t="s">
        <v>4</v>
      </c>
    </row>
    <row r="224" spans="4:9" x14ac:dyDescent="0.2">
      <c r="D224" s="40">
        <v>86</v>
      </c>
      <c r="E224" s="40" t="s">
        <v>363</v>
      </c>
      <c r="F224" s="40" t="s">
        <v>1049</v>
      </c>
      <c r="G224" s="40" t="s">
        <v>372</v>
      </c>
      <c r="H224" s="40" t="s">
        <v>1050</v>
      </c>
      <c r="I224" s="40" t="s">
        <v>4</v>
      </c>
    </row>
    <row r="225" spans="4:9" x14ac:dyDescent="0.2">
      <c r="D225" s="40">
        <v>86</v>
      </c>
      <c r="E225" s="40" t="s">
        <v>363</v>
      </c>
      <c r="F225" s="40" t="s">
        <v>1051</v>
      </c>
      <c r="G225" s="40" t="s">
        <v>408</v>
      </c>
      <c r="H225" s="40" t="s">
        <v>1052</v>
      </c>
      <c r="I225" s="40" t="s">
        <v>4</v>
      </c>
    </row>
    <row r="226" spans="4:9" x14ac:dyDescent="0.2">
      <c r="D226" s="40">
        <v>86</v>
      </c>
      <c r="E226" s="40" t="s">
        <v>363</v>
      </c>
      <c r="F226" s="40" t="s">
        <v>1053</v>
      </c>
      <c r="G226" s="40" t="s">
        <v>441</v>
      </c>
      <c r="H226" s="40" t="s">
        <v>1054</v>
      </c>
      <c r="I226" s="40" t="s">
        <v>4</v>
      </c>
    </row>
    <row r="227" spans="4:9" x14ac:dyDescent="0.2">
      <c r="D227" s="40">
        <v>86</v>
      </c>
      <c r="E227" s="40" t="s">
        <v>363</v>
      </c>
      <c r="F227" s="40" t="s">
        <v>1055</v>
      </c>
      <c r="G227" s="40" t="s">
        <v>472</v>
      </c>
      <c r="H227" s="40" t="s">
        <v>1056</v>
      </c>
      <c r="I227" s="40" t="s">
        <v>4</v>
      </c>
    </row>
    <row r="228" spans="4:9" x14ac:dyDescent="0.2">
      <c r="D228" s="40">
        <v>86</v>
      </c>
      <c r="E228" s="40" t="s">
        <v>363</v>
      </c>
      <c r="F228" s="40" t="s">
        <v>1057</v>
      </c>
      <c r="G228" s="40" t="s">
        <v>499</v>
      </c>
      <c r="H228" s="40" t="s">
        <v>1058</v>
      </c>
      <c r="I228" s="40" t="s">
        <v>4</v>
      </c>
    </row>
    <row r="229" spans="4:9" x14ac:dyDescent="0.2">
      <c r="D229" s="40">
        <v>88</v>
      </c>
      <c r="E229" s="40" t="s">
        <v>364</v>
      </c>
      <c r="F229" s="40" t="s">
        <v>1059</v>
      </c>
      <c r="G229" s="40" t="s">
        <v>372</v>
      </c>
      <c r="H229" s="40" t="s">
        <v>1060</v>
      </c>
      <c r="I229" s="40" t="s">
        <v>4</v>
      </c>
    </row>
    <row r="230" spans="4:9" x14ac:dyDescent="0.2">
      <c r="D230" s="40">
        <v>88</v>
      </c>
      <c r="E230" s="40" t="s">
        <v>364</v>
      </c>
      <c r="F230" s="40" t="s">
        <v>1061</v>
      </c>
      <c r="G230" s="40" t="s">
        <v>409</v>
      </c>
      <c r="H230" s="40" t="s">
        <v>1062</v>
      </c>
      <c r="I230" s="40" t="s">
        <v>4</v>
      </c>
    </row>
    <row r="231" spans="4:9" x14ac:dyDescent="0.2">
      <c r="D231" s="40">
        <v>91</v>
      </c>
      <c r="E231" s="41" t="s">
        <v>365</v>
      </c>
      <c r="F231" s="40" t="s">
        <v>1063</v>
      </c>
      <c r="G231" s="40" t="s">
        <v>372</v>
      </c>
      <c r="H231" s="40" t="s">
        <v>1064</v>
      </c>
      <c r="I231" s="40" t="s">
        <v>4</v>
      </c>
    </row>
    <row r="232" spans="4:9" x14ac:dyDescent="0.2">
      <c r="D232" s="40">
        <v>91</v>
      </c>
      <c r="E232" s="40" t="s">
        <v>365</v>
      </c>
      <c r="F232" s="40" t="s">
        <v>1065</v>
      </c>
      <c r="G232" s="40" t="s">
        <v>410</v>
      </c>
      <c r="H232" s="40" t="s">
        <v>1066</v>
      </c>
      <c r="I232" s="40" t="s">
        <v>4</v>
      </c>
    </row>
    <row r="233" spans="4:9" x14ac:dyDescent="0.2">
      <c r="D233" s="40">
        <v>94</v>
      </c>
      <c r="E233" s="41" t="s">
        <v>366</v>
      </c>
      <c r="F233" s="40" t="s">
        <v>1067</v>
      </c>
      <c r="G233" s="40" t="s">
        <v>372</v>
      </c>
      <c r="H233" s="40" t="s">
        <v>1068</v>
      </c>
      <c r="I233" s="40" t="s">
        <v>4</v>
      </c>
    </row>
    <row r="234" spans="4:9" x14ac:dyDescent="0.2">
      <c r="D234" s="40">
        <v>94</v>
      </c>
      <c r="E234" s="40" t="s">
        <v>366</v>
      </c>
      <c r="F234" s="40" t="s">
        <v>1069</v>
      </c>
      <c r="G234" s="40" t="s">
        <v>410</v>
      </c>
      <c r="H234" s="40" t="s">
        <v>1070</v>
      </c>
      <c r="I234" s="40" t="s">
        <v>4</v>
      </c>
    </row>
    <row r="235" spans="4:9" x14ac:dyDescent="0.2">
      <c r="D235" s="40">
        <v>95</v>
      </c>
      <c r="E235" s="41" t="s">
        <v>367</v>
      </c>
      <c r="F235" s="40" t="s">
        <v>1071</v>
      </c>
      <c r="G235" s="40" t="s">
        <v>372</v>
      </c>
      <c r="H235" s="40" t="s">
        <v>1072</v>
      </c>
      <c r="I235" s="40" t="s">
        <v>4</v>
      </c>
    </row>
    <row r="236" spans="4:9" x14ac:dyDescent="0.2">
      <c r="D236" s="40">
        <v>95</v>
      </c>
      <c r="E236" s="40" t="s">
        <v>367</v>
      </c>
      <c r="F236" s="40" t="s">
        <v>1073</v>
      </c>
      <c r="G236" s="40" t="s">
        <v>410</v>
      </c>
      <c r="H236" s="40" t="s">
        <v>1074</v>
      </c>
      <c r="I236" s="40" t="s">
        <v>4</v>
      </c>
    </row>
    <row r="237" spans="4:9" x14ac:dyDescent="0.2">
      <c r="D237" s="40">
        <v>97</v>
      </c>
      <c r="E237" s="41" t="s">
        <v>368</v>
      </c>
      <c r="F237" s="40" t="s">
        <v>1075</v>
      </c>
      <c r="G237" s="40" t="s">
        <v>372</v>
      </c>
      <c r="H237" s="40" t="s">
        <v>1076</v>
      </c>
      <c r="I237" s="40" t="s">
        <v>4</v>
      </c>
    </row>
    <row r="238" spans="4:9" x14ac:dyDescent="0.2">
      <c r="D238" s="40">
        <v>97</v>
      </c>
      <c r="E238" s="40" t="s">
        <v>368</v>
      </c>
      <c r="F238" s="40" t="s">
        <v>1077</v>
      </c>
      <c r="G238" s="40" t="s">
        <v>410</v>
      </c>
      <c r="H238" s="40" t="s">
        <v>1078</v>
      </c>
      <c r="I238" s="40" t="s">
        <v>4</v>
      </c>
    </row>
    <row r="239" spans="4:9" x14ac:dyDescent="0.2">
      <c r="D239" s="40">
        <v>99</v>
      </c>
      <c r="E239" s="41" t="s">
        <v>369</v>
      </c>
      <c r="F239" s="40" t="s">
        <v>1079</v>
      </c>
      <c r="G239" s="40" t="s">
        <v>372</v>
      </c>
      <c r="H239" s="40" t="s">
        <v>1080</v>
      </c>
      <c r="I239" s="40" t="s">
        <v>4</v>
      </c>
    </row>
    <row r="240" spans="4:9" x14ac:dyDescent="0.2">
      <c r="D240" s="40">
        <v>99</v>
      </c>
      <c r="E240" s="40" t="s">
        <v>369</v>
      </c>
      <c r="F240" s="40" t="s">
        <v>1081</v>
      </c>
      <c r="G240" s="40" t="s">
        <v>410</v>
      </c>
      <c r="H240" s="40" t="s">
        <v>1082</v>
      </c>
      <c r="I240" s="40" t="s">
        <v>4</v>
      </c>
    </row>
  </sheetData>
  <mergeCells count="3">
    <mergeCell ref="N1:O1"/>
    <mergeCell ref="W22:AA22"/>
    <mergeCell ref="T25:T29"/>
  </mergeCells>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114</vt:i4>
      </vt:variant>
    </vt:vector>
  </HeadingPairs>
  <TitlesOfParts>
    <vt:vector size="124" baseType="lpstr">
      <vt:lpstr>1. IDENTIFICACION DEL RIESGO</vt:lpstr>
      <vt:lpstr>LISTADO DE CAUSAS</vt:lpstr>
      <vt:lpstr>LISTADO DE CONSECUENCIAS</vt:lpstr>
      <vt:lpstr>2. ANALISIS DEL RIESGO</vt:lpstr>
      <vt:lpstr>2a. HOJA DE CONTROLES</vt:lpstr>
      <vt:lpstr>3. MAPAS DE RIESGO</vt:lpstr>
      <vt:lpstr>SEGUIMIENTO RIESGOS CORRUPCION</vt:lpstr>
      <vt:lpstr>DATOS</vt:lpstr>
      <vt:lpstr>MAPA DE RIESGO DEL PROCESO</vt:lpstr>
      <vt:lpstr>OJO</vt:lpstr>
      <vt:lpstr>'LISTADO DE CAUSAS'!_ftnref1</vt:lpstr>
      <vt:lpstr>AMAZONAS</vt:lpstr>
      <vt:lpstr>ANEXO</vt:lpstr>
      <vt:lpstr>ANEXOS</vt:lpstr>
      <vt:lpstr>ANTIOQUIA</vt:lpstr>
      <vt:lpstr>ARAUCA</vt:lpstr>
      <vt:lpstr>'2. ANALISIS DEL RIESGO'!ATLANTICO</vt:lpstr>
      <vt:lpstr>ATLANTICO</vt:lpstr>
      <vt:lpstr>'2. ANALISIS DEL RIESGO'!BOGOTÁ</vt:lpstr>
      <vt:lpstr>BOGOTÁ</vt:lpstr>
      <vt:lpstr>'2. ANALISIS DEL RIESGO'!BOLÍVAR</vt:lpstr>
      <vt:lpstr>BOLÍVAR</vt:lpstr>
      <vt:lpstr>'2. ANALISIS DEL RIESGO'!BOYACÁ</vt:lpstr>
      <vt:lpstr>BOYACÁ</vt:lpstr>
      <vt:lpstr>'2. ANALISIS DEL RIESGO'!CALDAS</vt:lpstr>
      <vt:lpstr>CALDAS</vt:lpstr>
      <vt:lpstr>'2. ANALISIS DEL RIESGO'!CAQUETÁ</vt:lpstr>
      <vt:lpstr>CAQUETÁ</vt:lpstr>
      <vt:lpstr>'2. ANALISIS DEL RIESGO'!CASANARE</vt:lpstr>
      <vt:lpstr>CASANARE</vt:lpstr>
      <vt:lpstr>'2. ANALISIS DEL RIESGO'!CAUCA</vt:lpstr>
      <vt:lpstr>CAUCA</vt:lpstr>
      <vt:lpstr>'2. ANALISIS DEL RIESGO'!CESAR</vt:lpstr>
      <vt:lpstr>CESAR</vt:lpstr>
      <vt:lpstr>'2. ANALISIS DEL RIESGO'!CHOCO</vt:lpstr>
      <vt:lpstr>CHOCO</vt:lpstr>
      <vt:lpstr>'2. ANALISIS DEL RIESGO'!CONSECUENCIAS</vt:lpstr>
      <vt:lpstr>CONSECUENCIAS</vt:lpstr>
      <vt:lpstr>CONTROL</vt:lpstr>
      <vt:lpstr>CONTROL_DISENO_CALIF</vt:lpstr>
      <vt:lpstr>CONTROL_DOCUMENTADO</vt:lpstr>
      <vt:lpstr>CONTROL_EFECTIVIDAD</vt:lpstr>
      <vt:lpstr>CONTROL_EJECUCION</vt:lpstr>
      <vt:lpstr>CONTROL_EJECUCIÓN</vt:lpstr>
      <vt:lpstr>CONTROL_EVIDENCIA</vt:lpstr>
      <vt:lpstr>CONTROL_FRECUENCIA</vt:lpstr>
      <vt:lpstr>CONTROL_NATURALEZA</vt:lpstr>
      <vt:lpstr>CONTROL_RESPONSABLE</vt:lpstr>
      <vt:lpstr>CONTROL_TIPO</vt:lpstr>
      <vt:lpstr>CONTROLES_FRECUENCIA</vt:lpstr>
      <vt:lpstr>CONTROLES_IMPACTO</vt:lpstr>
      <vt:lpstr>CONTROLES_PROBABILIDAD</vt:lpstr>
      <vt:lpstr>'2. ANALISIS DEL RIESGO'!CÓRDOBA</vt:lpstr>
      <vt:lpstr>CÓRDOBA</vt:lpstr>
      <vt:lpstr>Criterios</vt:lpstr>
      <vt:lpstr>'2. ANALISIS DEL RIESGO'!CUNDINAMARCA</vt:lpstr>
      <vt:lpstr>CUNDINAMARCA</vt:lpstr>
      <vt:lpstr>EJE</vt:lpstr>
      <vt:lpstr>'2. ANALISIS DEL RIESGO'!FUENTE</vt:lpstr>
      <vt:lpstr>FUENTE</vt:lpstr>
      <vt:lpstr>'2. ANALISIS DEL RIESGO'!GUAINIA</vt:lpstr>
      <vt:lpstr>GUAINIA</vt:lpstr>
      <vt:lpstr>'2. ANALISIS DEL RIESGO'!GUAVIARE</vt:lpstr>
      <vt:lpstr>GUAVIARE</vt:lpstr>
      <vt:lpstr>HOJA_CONTROLES</vt:lpstr>
      <vt:lpstr>'2. ANALISIS DEL RIESGO'!HUILA</vt:lpstr>
      <vt:lpstr>HUILA</vt:lpstr>
      <vt:lpstr>ID_PROCESO</vt:lpstr>
      <vt:lpstr>IDENTIFICACION_RIESGO</vt:lpstr>
      <vt:lpstr>IMPACTO</vt:lpstr>
      <vt:lpstr>IMPACTO_CORRUPCION</vt:lpstr>
      <vt:lpstr>'2. ANALISIS DEL RIESGO'!LA_GUAJIRA</vt:lpstr>
      <vt:lpstr>LA_GUAJIRA</vt:lpstr>
      <vt:lpstr>'2. ANALISIS DEL RIESGO'!MAGDALENA</vt:lpstr>
      <vt:lpstr>MAGDALENA</vt:lpstr>
      <vt:lpstr>MATRIZ_CRITERIOS</vt:lpstr>
      <vt:lpstr>MATRIZ_OBJETIVOS</vt:lpstr>
      <vt:lpstr>MATRIZ_RIESGOS</vt:lpstr>
      <vt:lpstr>MATRIZ_RIESGOS_CORRUPCION</vt:lpstr>
      <vt:lpstr>'2. ANALISIS DEL RIESGO'!META</vt:lpstr>
      <vt:lpstr>META</vt:lpstr>
      <vt:lpstr>'2. ANALISIS DEL RIESGO'!N_SANTANDER</vt:lpstr>
      <vt:lpstr>N_SANTANDER</vt:lpstr>
      <vt:lpstr>'2. ANALISIS DEL RIESGO'!NACIONAL</vt:lpstr>
      <vt:lpstr>NACIONAL</vt:lpstr>
      <vt:lpstr>'2. ANALISIS DEL RIESGO'!NARIÑO</vt:lpstr>
      <vt:lpstr>NARIÑO</vt:lpstr>
      <vt:lpstr>'2. ANALISIS DEL RIESGO'!OBJETIVOS</vt:lpstr>
      <vt:lpstr>OBJETIVOS</vt:lpstr>
      <vt:lpstr>PROBABILIDAD</vt:lpstr>
      <vt:lpstr>PROBABILIDAD_CORRUPCION</vt:lpstr>
      <vt:lpstr>'2. ANALISIS DEL RIESGO'!PROCESO</vt:lpstr>
      <vt:lpstr>PROCESO</vt:lpstr>
      <vt:lpstr>'2. ANALISIS DEL RIESGO'!PUTUMAYO</vt:lpstr>
      <vt:lpstr>PUTUMAYO</vt:lpstr>
      <vt:lpstr>'2. ANALISIS DEL RIESGO'!QUINDIO</vt:lpstr>
      <vt:lpstr>QUINDIO</vt:lpstr>
      <vt:lpstr>'2. ANALISIS DEL RIESGO'!REGIONAL</vt:lpstr>
      <vt:lpstr>REGIONAL</vt:lpstr>
      <vt:lpstr>Regional1</vt:lpstr>
      <vt:lpstr>Regionales</vt:lpstr>
      <vt:lpstr>REGIONALES2</vt:lpstr>
      <vt:lpstr>'2. ANALISIS DEL RIESGO'!RISARALDA</vt:lpstr>
      <vt:lpstr>RISARALDA</vt:lpstr>
      <vt:lpstr>'2. ANALISIS DEL RIESGO'!SAN_ANDRES</vt:lpstr>
      <vt:lpstr>SAN_ANDRES</vt:lpstr>
      <vt:lpstr>'2. ANALISIS DEL RIESGO'!SANTANDER</vt:lpstr>
      <vt:lpstr>SANTANDER</vt:lpstr>
      <vt:lpstr>'2. ANALISIS DEL RIESGO'!SEDE_NACIONAL</vt:lpstr>
      <vt:lpstr>SEDE_NACIONAL</vt:lpstr>
      <vt:lpstr>'2. ANALISIS DEL RIESGO'!SUCRE</vt:lpstr>
      <vt:lpstr>SUCRE</vt:lpstr>
      <vt:lpstr>Tabla42C</vt:lpstr>
      <vt:lpstr>Tabla44C</vt:lpstr>
      <vt:lpstr>'2. ANALISIS DEL RIESGO'!TOLIMA</vt:lpstr>
      <vt:lpstr>TOLIMA</vt:lpstr>
      <vt:lpstr>'2. ANALISIS DEL RIESGO'!VALLE</vt:lpstr>
      <vt:lpstr>VALLE</vt:lpstr>
      <vt:lpstr>Valor_Eje</vt:lpstr>
      <vt:lpstr>'2. ANALISIS DEL RIESGO'!VAUPES</vt:lpstr>
      <vt:lpstr>VAUPES</vt:lpstr>
      <vt:lpstr>'2. ANALISIS DEL RIESGO'!VICHADA</vt:lpstr>
      <vt:lpstr>VICHADA</vt:lpstr>
      <vt:lpstr>ZONA_RIESGOS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Fredy Geobany Zea Rodriguez</dc:creator>
  <cp:lastModifiedBy>Jorge Alvarez Viviescas</cp:lastModifiedBy>
  <cp:lastPrinted>2018-10-02T13:57:21Z</cp:lastPrinted>
  <dcterms:created xsi:type="dcterms:W3CDTF">2015-04-19T18:03:35Z</dcterms:created>
  <dcterms:modified xsi:type="dcterms:W3CDTF">2018-12-11T21:37:22Z</dcterms:modified>
</cp:coreProperties>
</file>